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LBC\2024\Zakázky\025 Ing.Radovan Novotný\02524012 Divadlo F.X. Šaldy Liberec - Rozšíření šatny kulisáků\Rozpočet\"/>
    </mc:Choice>
  </mc:AlternateContent>
  <xr:revisionPtr revIDLastSave="0" documentId="13_ncr:1_{AB312A09-4FE5-4DEC-BED0-A26078D09E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.1. 1.01 Pol" sheetId="12" r:id="rId4"/>
    <sheet name="D.1.1. 2.00 Pol" sheetId="13" r:id="rId5"/>
    <sheet name="Rekapitulace příloh" sheetId="14" r:id="rId6"/>
    <sheet name="Příloha 720 ZTI" sheetId="15" r:id="rId7"/>
    <sheet name="Příloha 728 VZT" sheetId="16" r:id="rId8"/>
    <sheet name="Příloha 730 ÚT Rek" sheetId="17" r:id="rId9"/>
    <sheet name="Příloha 730 ÚT Pol" sheetId="18" r:id="rId10"/>
    <sheet name="Příloha M21 Elektro" sheetId="19" r:id="rId11"/>
  </sheets>
  <externalReferences>
    <externalReference r:id="rId12"/>
  </externalReferences>
  <definedNames>
    <definedName name="_xlnm._FilterDatabase" localSheetId="9" hidden="1">'Příloha 730 ÚT Pol'!$C$124:$K$159</definedName>
    <definedName name="CelkemDPHVypocet" localSheetId="1">Stavba!$H$44</definedName>
    <definedName name="CenaCelkem" localSheetId="10">#REF!</definedName>
    <definedName name="CenaCelkem">Stavba!$G$29</definedName>
    <definedName name="CenaCelkemBezDPH" localSheetId="10">#REF!</definedName>
    <definedName name="CenaCelkemBezDPH">Stavba!$G$28</definedName>
    <definedName name="CenaCelkemVypocet" localSheetId="1">Stavba!$I$44</definedName>
    <definedName name="cisloobjektu" localSheetId="10">#REF!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 localSheetId="10">#REF!</definedName>
    <definedName name="CisloStavebnihoRozpoctu">Stavba!$D$4</definedName>
    <definedName name="dadresa" localSheetId="10">#REF!</definedName>
    <definedName name="dadresa">Stavba!$D$12:$G$12</definedName>
    <definedName name="DIČ" localSheetId="1">Stavba!$I$12</definedName>
    <definedName name="dmisto" localSheetId="10">#REF!</definedName>
    <definedName name="dmisto">Stavba!$E$13:$G$13</definedName>
    <definedName name="DPHSni" localSheetId="10">#REF!</definedName>
    <definedName name="DPHSni">Stavba!$G$24</definedName>
    <definedName name="DPHZakl" localSheetId="10">#REF!</definedName>
    <definedName name="DPHZakl">Stavba!$G$26</definedName>
    <definedName name="dpsc" localSheetId="1">Stavba!$D$13</definedName>
    <definedName name="IČO" localSheetId="1">Stavba!$I$11</definedName>
    <definedName name="Mena" localSheetId="10">#REF!</definedName>
    <definedName name="Mena">Stavba!$J$29</definedName>
    <definedName name="MistoStavby" localSheetId="10">#REF!</definedName>
    <definedName name="MistoStavby">Stavba!$D$4</definedName>
    <definedName name="nazevobjektu" localSheetId="10">#REF!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 localSheetId="10">#REF!</definedName>
    <definedName name="NazevStavebnihoRozpoctu">Stavba!$E$4</definedName>
    <definedName name="_xlnm.Print_Titles" localSheetId="3">'D.1.1. 1.01 Pol'!$1:$7</definedName>
    <definedName name="_xlnm.Print_Titles" localSheetId="4">'D.1.1. 2.00 Pol'!$1:$7</definedName>
    <definedName name="_xlnm.Print_Titles" localSheetId="6">'Příloha 720 ZTI'!$7:$8</definedName>
    <definedName name="_xlnm.Print_Titles" localSheetId="7">'Příloha 728 VZT'!$5:$6</definedName>
    <definedName name="_xlnm.Print_Titles" localSheetId="9">'Příloha 730 ÚT Pol'!$124:$124</definedName>
    <definedName name="_xlnm.Print_Titles" localSheetId="8">'Příloha 730 ÚT Rek'!$92:$92</definedName>
    <definedName name="oadresa" localSheetId="10">#REF!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'D.1.1. 1.01 Pol'!$A$1:$Y$572</definedName>
    <definedName name="_xlnm.Print_Area" localSheetId="4">'D.1.1. 2.00 Pol'!$A$1:$Y$126</definedName>
    <definedName name="_xlnm.Print_Area" localSheetId="6">'Příloha 720 ZTI'!$A$1:$H$78</definedName>
    <definedName name="_xlnm.Print_Area" localSheetId="7">'Příloha 728 VZT'!$A$1:$H$65</definedName>
    <definedName name="_xlnm.Print_Area" localSheetId="9">'Příloha 730 ÚT Pol'!$C$4:$J$76,'Příloha 730 ÚT Pol'!$C$82:$J$106,'Příloha 730 ÚT Pol'!$C$112:$K$159</definedName>
    <definedName name="_xlnm.Print_Area" localSheetId="8">'Příloha 730 ÚT Rek'!$D$4:$AO$76,'Příloha 730 ÚT Rek'!$C$82:$AQ$96</definedName>
    <definedName name="_xlnm.Print_Area" localSheetId="1">Stavba!$A$1:$J$80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 localSheetId="10">#REF!</definedName>
    <definedName name="padresa">Stavba!$D$9</definedName>
    <definedName name="pdic" localSheetId="10">#REF!</definedName>
    <definedName name="pdic">Stavba!$I$9</definedName>
    <definedName name="pico" localSheetId="10">#REF!</definedName>
    <definedName name="pico">Stavba!$I$8</definedName>
    <definedName name="pmisto" localSheetId="10">#REF!</definedName>
    <definedName name="pmisto">Stavba!$E$10</definedName>
    <definedName name="PocetMJ" localSheetId="10">#REF!</definedName>
    <definedName name="PocetMJ">#REF!</definedName>
    <definedName name="PoptavkaID" localSheetId="10">#REF!</definedName>
    <definedName name="PoptavkaID">Stavba!$A$1</definedName>
    <definedName name="pPSC" localSheetId="10">#REF!</definedName>
    <definedName name="pPSC">Stavba!$D$10</definedName>
    <definedName name="Projektant" localSheetId="10">#REF!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10">#REF!</definedName>
    <definedName name="SloupecCC">#REF!</definedName>
    <definedName name="SloupecCisloPol" localSheetId="10">#REF!</definedName>
    <definedName name="SloupecCisloPol">#REF!</definedName>
    <definedName name="SloupecJC" localSheetId="10">#REF!</definedName>
    <definedName name="SloupecJC">#REF!</definedName>
    <definedName name="SloupecMJ" localSheetId="10">#REF!</definedName>
    <definedName name="SloupecMJ">#REF!</definedName>
    <definedName name="SloupecMnozstvi" localSheetId="10">#REF!</definedName>
    <definedName name="SloupecMnozstvi">#REF!</definedName>
    <definedName name="SloupecNazPol" localSheetId="10">#REF!</definedName>
    <definedName name="SloupecNazPol">#REF!</definedName>
    <definedName name="SloupecPC" localSheetId="10">#REF!</definedName>
    <definedName name="SloupecPC">#REF!</definedName>
    <definedName name="Vypracoval" localSheetId="10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 localSheetId="10">#REF!</definedName>
    <definedName name="ZakladDPHSni">Stavba!$G$23</definedName>
    <definedName name="ZakladDPHSniVypocet" localSheetId="1">Stavba!$F$44</definedName>
    <definedName name="ZakladDPHZakl" localSheetId="10">#REF!</definedName>
    <definedName name="ZakladDPHZakl">Stavba!$G$25</definedName>
    <definedName name="ZakladDPHZaklVypocet" localSheetId="1">Stavba!$G$44</definedName>
    <definedName name="ZaObjednatele" localSheetId="10">#REF!</definedName>
    <definedName name="ZaObjednatele">Stavba!$G$34</definedName>
    <definedName name="Zaokrouhleni" localSheetId="10">#REF!</definedName>
    <definedName name="Zaokrouhleni">Stavba!$G$27</definedName>
    <definedName name="ZaZhotovitele" localSheetId="10">#REF!</definedName>
    <definedName name="ZaZhotovitele">Stavba!$D$34</definedName>
    <definedName name="Zhotovitel" localSheetId="10">#REF!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9" l="1"/>
  <c r="F103" i="19" s="1"/>
  <c r="C16" i="19" s="1"/>
  <c r="J128" i="18"/>
  <c r="BE128" i="18" s="1"/>
  <c r="G16" i="16"/>
  <c r="G12" i="15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59" i="19"/>
  <c r="F158" i="19"/>
  <c r="E156" i="19"/>
  <c r="F156" i="19" s="1"/>
  <c r="E155" i="19"/>
  <c r="F155" i="19" s="1"/>
  <c r="F154" i="19"/>
  <c r="F153" i="19"/>
  <c r="F152" i="19"/>
  <c r="F151" i="19"/>
  <c r="F150" i="19"/>
  <c r="F149" i="19"/>
  <c r="F148" i="19"/>
  <c r="F143" i="19"/>
  <c r="F142" i="19"/>
  <c r="F137" i="19"/>
  <c r="F136" i="19"/>
  <c r="F135" i="19"/>
  <c r="F134" i="19"/>
  <c r="F133" i="19"/>
  <c r="F132" i="19"/>
  <c r="F138" i="19" s="1"/>
  <c r="E141" i="19" s="1"/>
  <c r="F141" i="19" s="1"/>
  <c r="F127" i="19"/>
  <c r="F126" i="19"/>
  <c r="F122" i="19"/>
  <c r="F121" i="19"/>
  <c r="F120" i="19"/>
  <c r="F119" i="19"/>
  <c r="F123" i="19" s="1"/>
  <c r="F114" i="19"/>
  <c r="F113" i="19"/>
  <c r="F109" i="19"/>
  <c r="F108" i="19"/>
  <c r="F107" i="19"/>
  <c r="F110" i="19" s="1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38" i="19"/>
  <c r="C14" i="19" s="1"/>
  <c r="F37" i="19"/>
  <c r="F36" i="19"/>
  <c r="F35" i="19"/>
  <c r="F34" i="19"/>
  <c r="F33" i="19"/>
  <c r="BK159" i="18"/>
  <c r="BK158" i="18" s="1"/>
  <c r="BI159" i="18"/>
  <c r="BH159" i="18"/>
  <c r="BG159" i="18"/>
  <c r="BF159" i="18"/>
  <c r="T159" i="18"/>
  <c r="T158" i="18" s="1"/>
  <c r="T157" i="18" s="1"/>
  <c r="R159" i="18"/>
  <c r="P159" i="18"/>
  <c r="P158" i="18" s="1"/>
  <c r="J159" i="18"/>
  <c r="BE159" i="18" s="1"/>
  <c r="R158" i="18"/>
  <c r="R157" i="18" s="1"/>
  <c r="P157" i="18"/>
  <c r="BK155" i="18"/>
  <c r="BI155" i="18"/>
  <c r="BH155" i="18"/>
  <c r="BG155" i="18"/>
  <c r="BF155" i="18"/>
  <c r="T155" i="18"/>
  <c r="R155" i="18"/>
  <c r="P155" i="18"/>
  <c r="J155" i="18"/>
  <c r="BE155" i="18" s="1"/>
  <c r="BK153" i="18"/>
  <c r="BI153" i="18"/>
  <c r="BH153" i="18"/>
  <c r="BG153" i="18"/>
  <c r="BF153" i="18"/>
  <c r="BE153" i="18"/>
  <c r="T153" i="18"/>
  <c r="R153" i="18"/>
  <c r="P153" i="18"/>
  <c r="J153" i="18"/>
  <c r="BK151" i="18"/>
  <c r="BI151" i="18"/>
  <c r="BH151" i="18"/>
  <c r="BG151" i="18"/>
  <c r="BF151" i="18"/>
  <c r="BE151" i="18"/>
  <c r="T151" i="18"/>
  <c r="T150" i="18" s="1"/>
  <c r="R151" i="18"/>
  <c r="R150" i="18" s="1"/>
  <c r="P151" i="18"/>
  <c r="P150" i="18" s="1"/>
  <c r="J151" i="18"/>
  <c r="BK149" i="18"/>
  <c r="BI149" i="18"/>
  <c r="BH149" i="18"/>
  <c r="BG149" i="18"/>
  <c r="BF149" i="18"/>
  <c r="BE149" i="18"/>
  <c r="T149" i="18"/>
  <c r="R149" i="18"/>
  <c r="P149" i="18"/>
  <c r="J149" i="18"/>
  <c r="BK148" i="18"/>
  <c r="BK147" i="18" s="1"/>
  <c r="J147" i="18" s="1"/>
  <c r="J102" i="18" s="1"/>
  <c r="BI148" i="18"/>
  <c r="BH148" i="18"/>
  <c r="BG148" i="18"/>
  <c r="BF148" i="18"/>
  <c r="BE148" i="18"/>
  <c r="T148" i="18"/>
  <c r="T147" i="18" s="1"/>
  <c r="R148" i="18"/>
  <c r="R147" i="18" s="1"/>
  <c r="P148" i="18"/>
  <c r="J148" i="18"/>
  <c r="P147" i="18"/>
  <c r="BK146" i="18"/>
  <c r="BI146" i="18"/>
  <c r="BH146" i="18"/>
  <c r="BG146" i="18"/>
  <c r="BF146" i="18"/>
  <c r="T146" i="18"/>
  <c r="R146" i="18"/>
  <c r="P146" i="18"/>
  <c r="J146" i="18"/>
  <c r="BE146" i="18" s="1"/>
  <c r="BK145" i="18"/>
  <c r="BK142" i="18" s="1"/>
  <c r="J142" i="18" s="1"/>
  <c r="J101" i="18" s="1"/>
  <c r="BI145" i="18"/>
  <c r="BH145" i="18"/>
  <c r="BG145" i="18"/>
  <c r="BF145" i="18"/>
  <c r="BE145" i="18"/>
  <c r="T145" i="18"/>
  <c r="R145" i="18"/>
  <c r="P145" i="18"/>
  <c r="J145" i="18"/>
  <c r="BK144" i="18"/>
  <c r="BI144" i="18"/>
  <c r="BH144" i="18"/>
  <c r="BG144" i="18"/>
  <c r="BF144" i="18"/>
  <c r="BE144" i="18"/>
  <c r="T144" i="18"/>
  <c r="R144" i="18"/>
  <c r="P144" i="18"/>
  <c r="J144" i="18"/>
  <c r="BK143" i="18"/>
  <c r="BI143" i="18"/>
  <c r="BH143" i="18"/>
  <c r="BG143" i="18"/>
  <c r="BF143" i="18"/>
  <c r="BE143" i="18"/>
  <c r="T143" i="18"/>
  <c r="T142" i="18" s="1"/>
  <c r="R143" i="18"/>
  <c r="R142" i="18" s="1"/>
  <c r="P143" i="18"/>
  <c r="J143" i="18"/>
  <c r="BK141" i="18"/>
  <c r="BI141" i="18"/>
  <c r="BH141" i="18"/>
  <c r="BG141" i="18"/>
  <c r="BF141" i="18"/>
  <c r="BE141" i="18"/>
  <c r="T141" i="18"/>
  <c r="R141" i="18"/>
  <c r="P141" i="18"/>
  <c r="J141" i="18"/>
  <c r="BK140" i="18"/>
  <c r="BI140" i="18"/>
  <c r="BH140" i="18"/>
  <c r="BG140" i="18"/>
  <c r="BF140" i="18"/>
  <c r="BE140" i="18"/>
  <c r="T140" i="18"/>
  <c r="R140" i="18"/>
  <c r="P140" i="18"/>
  <c r="J140" i="18"/>
  <c r="BK139" i="18"/>
  <c r="BI139" i="18"/>
  <c r="BH139" i="18"/>
  <c r="BG139" i="18"/>
  <c r="BF139" i="18"/>
  <c r="T139" i="18"/>
  <c r="T138" i="18" s="1"/>
  <c r="T126" i="18" s="1"/>
  <c r="T125" i="18" s="1"/>
  <c r="R139" i="18"/>
  <c r="P139" i="18"/>
  <c r="J139" i="18"/>
  <c r="BE139" i="18" s="1"/>
  <c r="BK138" i="18"/>
  <c r="J138" i="18" s="1"/>
  <c r="J100" i="18" s="1"/>
  <c r="BK137" i="18"/>
  <c r="BI137" i="18"/>
  <c r="BH137" i="18"/>
  <c r="BG137" i="18"/>
  <c r="BF137" i="18"/>
  <c r="BE137" i="18"/>
  <c r="T137" i="18"/>
  <c r="R137" i="18"/>
  <c r="P137" i="18"/>
  <c r="J137" i="18"/>
  <c r="BK136" i="18"/>
  <c r="BI136" i="18"/>
  <c r="BH136" i="18"/>
  <c r="BG136" i="18"/>
  <c r="BF136" i="18"/>
  <c r="T136" i="18"/>
  <c r="R136" i="18"/>
  <c r="P136" i="18"/>
  <c r="J136" i="18"/>
  <c r="BE136" i="18" s="1"/>
  <c r="BK135" i="18"/>
  <c r="BI135" i="18"/>
  <c r="BH135" i="18"/>
  <c r="BG135" i="18"/>
  <c r="BF135" i="18"/>
  <c r="T135" i="18"/>
  <c r="R135" i="18"/>
  <c r="R132" i="18" s="1"/>
  <c r="P135" i="18"/>
  <c r="J135" i="18"/>
  <c r="BE135" i="18" s="1"/>
  <c r="BK134" i="18"/>
  <c r="BK132" i="18" s="1"/>
  <c r="J132" i="18" s="1"/>
  <c r="J99" i="18" s="1"/>
  <c r="BI134" i="18"/>
  <c r="BH134" i="18"/>
  <c r="BG134" i="18"/>
  <c r="BF134" i="18"/>
  <c r="T134" i="18"/>
  <c r="R134" i="18"/>
  <c r="P134" i="18"/>
  <c r="P132" i="18" s="1"/>
  <c r="J134" i="18"/>
  <c r="BE134" i="18" s="1"/>
  <c r="BK133" i="18"/>
  <c r="BI133" i="18"/>
  <c r="BH133" i="18"/>
  <c r="BG133" i="18"/>
  <c r="BF133" i="18"/>
  <c r="T133" i="18"/>
  <c r="R133" i="18"/>
  <c r="P133" i="18"/>
  <c r="J133" i="18"/>
  <c r="BE133" i="18" s="1"/>
  <c r="T132" i="18"/>
  <c r="BK131" i="18"/>
  <c r="BI131" i="18"/>
  <c r="BH131" i="18"/>
  <c r="BG131" i="18"/>
  <c r="BF131" i="18"/>
  <c r="T131" i="18"/>
  <c r="R131" i="18"/>
  <c r="P131" i="18"/>
  <c r="J131" i="18"/>
  <c r="BE131" i="18" s="1"/>
  <c r="BK130" i="18"/>
  <c r="BI130" i="18"/>
  <c r="BH130" i="18"/>
  <c r="BG130" i="18"/>
  <c r="BF130" i="18"/>
  <c r="T130" i="18"/>
  <c r="R130" i="18"/>
  <c r="P130" i="18"/>
  <c r="J130" i="18"/>
  <c r="BE130" i="18" s="1"/>
  <c r="BK129" i="18"/>
  <c r="BI129" i="18"/>
  <c r="BH129" i="18"/>
  <c r="BG129" i="18"/>
  <c r="BF129" i="18"/>
  <c r="BE129" i="18"/>
  <c r="T129" i="18"/>
  <c r="R129" i="18"/>
  <c r="P129" i="18"/>
  <c r="J129" i="18"/>
  <c r="BI128" i="18"/>
  <c r="F37" i="18" s="1"/>
  <c r="BD95" i="17" s="1"/>
  <c r="BD94" i="17" s="1"/>
  <c r="W33" i="17" s="1"/>
  <c r="BH128" i="18"/>
  <c r="BG128" i="18"/>
  <c r="BF128" i="18"/>
  <c r="T128" i="18"/>
  <c r="T127" i="18" s="1"/>
  <c r="R128" i="18"/>
  <c r="P128" i="18"/>
  <c r="P127" i="18"/>
  <c r="F122" i="18"/>
  <c r="J119" i="18"/>
  <c r="F119" i="18"/>
  <c r="E117" i="18"/>
  <c r="J92" i="18"/>
  <c r="F89" i="18"/>
  <c r="E87" i="18"/>
  <c r="E85" i="18"/>
  <c r="J37" i="18"/>
  <c r="J36" i="18"/>
  <c r="AY95" i="17" s="1"/>
  <c r="F36" i="18"/>
  <c r="BC95" i="17" s="1"/>
  <c r="BC94" i="17" s="1"/>
  <c r="J35" i="18"/>
  <c r="J24" i="18"/>
  <c r="E24" i="18"/>
  <c r="J122" i="18" s="1"/>
  <c r="J23" i="18"/>
  <c r="J21" i="18"/>
  <c r="E21" i="18"/>
  <c r="J91" i="18" s="1"/>
  <c r="J20" i="18"/>
  <c r="J18" i="18"/>
  <c r="E18" i="18"/>
  <c r="F92" i="18" s="1"/>
  <c r="J17" i="18"/>
  <c r="J15" i="18"/>
  <c r="E15" i="18"/>
  <c r="F91" i="18" s="1"/>
  <c r="J14" i="18"/>
  <c r="J12" i="18"/>
  <c r="J89" i="18" s="1"/>
  <c r="E7" i="18"/>
  <c r="E115" i="18" s="1"/>
  <c r="AX95" i="17"/>
  <c r="AS94" i="17"/>
  <c r="AM90" i="17"/>
  <c r="L90" i="17"/>
  <c r="AM89" i="17"/>
  <c r="L89" i="17"/>
  <c r="AM87" i="17"/>
  <c r="L87" i="17"/>
  <c r="L85" i="17"/>
  <c r="L84" i="17"/>
  <c r="G63" i="16"/>
  <c r="G62" i="16"/>
  <c r="G61" i="16"/>
  <c r="G60" i="16"/>
  <c r="G59" i="16"/>
  <c r="G58" i="16"/>
  <c r="G57" i="16"/>
  <c r="G56" i="16"/>
  <c r="G55" i="16"/>
  <c r="G51" i="16"/>
  <c r="G50" i="16"/>
  <c r="G49" i="16"/>
  <c r="G48" i="16"/>
  <c r="G47" i="16" s="1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68" i="15"/>
  <c r="G67" i="15"/>
  <c r="G66" i="15"/>
  <c r="G65" i="15"/>
  <c r="G64" i="15"/>
  <c r="G63" i="15"/>
  <c r="G62" i="15"/>
  <c r="G61" i="15"/>
  <c r="G60" i="15"/>
  <c r="G59" i="15"/>
  <c r="G58" i="15"/>
  <c r="G57" i="15"/>
  <c r="G55" i="15"/>
  <c r="G54" i="15"/>
  <c r="G53" i="15"/>
  <c r="G52" i="15"/>
  <c r="G51" i="15"/>
  <c r="G50" i="15"/>
  <c r="G49" i="15"/>
  <c r="G48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BK128" i="18" l="1"/>
  <c r="G11" i="15"/>
  <c r="P126" i="18"/>
  <c r="P125" i="18" s="1"/>
  <c r="AU95" i="17" s="1"/>
  <c r="AU94" i="17" s="1"/>
  <c r="AY94" i="17"/>
  <c r="W32" i="17"/>
  <c r="F33" i="18"/>
  <c r="AZ95" i="17" s="1"/>
  <c r="AZ94" i="17" s="1"/>
  <c r="BK127" i="18"/>
  <c r="R138" i="18"/>
  <c r="G54" i="16"/>
  <c r="F121" i="18"/>
  <c r="E125" i="19"/>
  <c r="F125" i="19" s="1"/>
  <c r="E124" i="19"/>
  <c r="F124" i="19" s="1"/>
  <c r="G15" i="16"/>
  <c r="G8" i="16" s="1"/>
  <c r="E5" i="14" s="1"/>
  <c r="F406" i="12" s="1"/>
  <c r="J121" i="18"/>
  <c r="R127" i="18"/>
  <c r="BK150" i="18"/>
  <c r="J150" i="18" s="1"/>
  <c r="J103" i="18" s="1"/>
  <c r="E112" i="19"/>
  <c r="F112" i="19" s="1"/>
  <c r="E111" i="19"/>
  <c r="F111" i="19" s="1"/>
  <c r="F115" i="19" s="1"/>
  <c r="C18" i="19" s="1"/>
  <c r="J158" i="18"/>
  <c r="J105" i="18" s="1"/>
  <c r="BK157" i="18"/>
  <c r="J157" i="18" s="1"/>
  <c r="J104" i="18" s="1"/>
  <c r="G56" i="15"/>
  <c r="J33" i="18"/>
  <c r="AV95" i="17" s="1"/>
  <c r="AT95" i="17" s="1"/>
  <c r="P142" i="18"/>
  <c r="P138" i="18"/>
  <c r="G41" i="15"/>
  <c r="E140" i="19"/>
  <c r="F140" i="19" s="1"/>
  <c r="E139" i="19"/>
  <c r="F139" i="19" s="1"/>
  <c r="F144" i="19"/>
  <c r="C20" i="19" s="1"/>
  <c r="J34" i="18"/>
  <c r="AW95" i="17" s="1"/>
  <c r="F34" i="18"/>
  <c r="BA95" i="17" s="1"/>
  <c r="BA94" i="17" s="1"/>
  <c r="G27" i="15"/>
  <c r="F35" i="18"/>
  <c r="BB95" i="17" s="1"/>
  <c r="BB94" i="17" s="1"/>
  <c r="F200" i="19"/>
  <c r="C23" i="19" s="1"/>
  <c r="F229" i="19"/>
  <c r="C25" i="19" s="1"/>
  <c r="E157" i="19"/>
  <c r="F157" i="19" s="1"/>
  <c r="F160" i="19" s="1"/>
  <c r="C21" i="19" s="1"/>
  <c r="F10" i="15" l="1"/>
  <c r="H10" i="15" s="1"/>
  <c r="E4" i="14" s="1"/>
  <c r="F404" i="12" s="1"/>
  <c r="C27" i="19"/>
  <c r="E27" i="19" s="1"/>
  <c r="E7" i="14" s="1"/>
  <c r="F540" i="12" s="1"/>
  <c r="AX94" i="17"/>
  <c r="W31" i="17"/>
  <c r="W30" i="17"/>
  <c r="AW94" i="17"/>
  <c r="AK30" i="17" s="1"/>
  <c r="BK126" i="18"/>
  <c r="J127" i="18"/>
  <c r="J98" i="18" s="1"/>
  <c r="W29" i="17"/>
  <c r="AV94" i="17"/>
  <c r="R126" i="18"/>
  <c r="R125" i="18" s="1"/>
  <c r="F128" i="19"/>
  <c r="C19" i="19" s="1"/>
  <c r="AK29" i="17" l="1"/>
  <c r="AT94" i="17"/>
  <c r="BK125" i="18"/>
  <c r="J125" i="18" s="1"/>
  <c r="J126" i="18"/>
  <c r="J97" i="18" s="1"/>
  <c r="J96" i="18" l="1"/>
  <c r="J30" i="18"/>
  <c r="AG95" i="17" l="1"/>
  <c r="E6" i="14"/>
  <c r="J39" i="18"/>
  <c r="E9" i="14" l="1"/>
  <c r="F408" i="12"/>
  <c r="AN95" i="17"/>
  <c r="AG94" i="17"/>
  <c r="AK26" i="17" l="1"/>
  <c r="AK35" i="17" s="1"/>
  <c r="AN94" i="17"/>
  <c r="I79" i="1" l="1"/>
  <c r="I78" i="1"/>
  <c r="I76" i="1"/>
  <c r="I75" i="1"/>
  <c r="I74" i="1"/>
  <c r="I73" i="1"/>
  <c r="I71" i="1"/>
  <c r="I70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F43" i="1"/>
  <c r="BA118" i="13"/>
  <c r="BA107" i="13"/>
  <c r="V8" i="13"/>
  <c r="G9" i="13"/>
  <c r="M9" i="13" s="1"/>
  <c r="I9" i="13"/>
  <c r="I8" i="13" s="1"/>
  <c r="K9" i="13"/>
  <c r="K8" i="13" s="1"/>
  <c r="O9" i="13"/>
  <c r="Q9" i="13"/>
  <c r="V9" i="13"/>
  <c r="G12" i="13"/>
  <c r="I12" i="13"/>
  <c r="K12" i="13"/>
  <c r="M12" i="13"/>
  <c r="O12" i="13"/>
  <c r="O8" i="13" s="1"/>
  <c r="Q12" i="13"/>
  <c r="Q8" i="13" s="1"/>
  <c r="V12" i="13"/>
  <c r="G14" i="13"/>
  <c r="M14" i="13" s="1"/>
  <c r="I14" i="13"/>
  <c r="K14" i="13"/>
  <c r="O14" i="13"/>
  <c r="Q14" i="13"/>
  <c r="V14" i="13"/>
  <c r="G18" i="13"/>
  <c r="I18" i="13"/>
  <c r="K18" i="13"/>
  <c r="M18" i="13"/>
  <c r="O18" i="13"/>
  <c r="Q18" i="13"/>
  <c r="V18" i="13"/>
  <c r="G21" i="13"/>
  <c r="I21" i="13"/>
  <c r="K21" i="13"/>
  <c r="M21" i="13"/>
  <c r="O21" i="13"/>
  <c r="Q21" i="13"/>
  <c r="V21" i="13"/>
  <c r="I25" i="13"/>
  <c r="G26" i="13"/>
  <c r="I26" i="13"/>
  <c r="K26" i="13"/>
  <c r="K25" i="13" s="1"/>
  <c r="M26" i="13"/>
  <c r="O26" i="13"/>
  <c r="O25" i="13" s="1"/>
  <c r="Q26" i="13"/>
  <c r="Q25" i="13" s="1"/>
  <c r="V26" i="13"/>
  <c r="V25" i="13" s="1"/>
  <c r="G29" i="13"/>
  <c r="M29" i="13" s="1"/>
  <c r="I29" i="13"/>
  <c r="K29" i="13"/>
  <c r="O29" i="13"/>
  <c r="Q29" i="13"/>
  <c r="V29" i="13"/>
  <c r="G38" i="13"/>
  <c r="I38" i="13"/>
  <c r="K38" i="13"/>
  <c r="M38" i="13"/>
  <c r="O38" i="13"/>
  <c r="Q38" i="13"/>
  <c r="V38" i="13"/>
  <c r="G41" i="13"/>
  <c r="G25" i="13" s="1"/>
  <c r="I41" i="13"/>
  <c r="K41" i="13"/>
  <c r="O41" i="13"/>
  <c r="Q41" i="13"/>
  <c r="V41" i="13"/>
  <c r="G53" i="13"/>
  <c r="M53" i="13" s="1"/>
  <c r="I53" i="13"/>
  <c r="K53" i="13"/>
  <c r="O53" i="13"/>
  <c r="Q53" i="13"/>
  <c r="V53" i="13"/>
  <c r="G61" i="13"/>
  <c r="I61" i="13"/>
  <c r="K61" i="13"/>
  <c r="M61" i="13"/>
  <c r="O61" i="13"/>
  <c r="Q61" i="13"/>
  <c r="V61" i="13"/>
  <c r="G63" i="13"/>
  <c r="G64" i="13"/>
  <c r="I64" i="13"/>
  <c r="I63" i="13" s="1"/>
  <c r="K64" i="13"/>
  <c r="K63" i="13" s="1"/>
  <c r="M64" i="13"/>
  <c r="O64" i="13"/>
  <c r="O63" i="13" s="1"/>
  <c r="Q64" i="13"/>
  <c r="Q63" i="13" s="1"/>
  <c r="V64" i="13"/>
  <c r="V63" i="13" s="1"/>
  <c r="G68" i="13"/>
  <c r="M68" i="13" s="1"/>
  <c r="I68" i="13"/>
  <c r="K68" i="13"/>
  <c r="O68" i="13"/>
  <c r="Q68" i="13"/>
  <c r="V68" i="13"/>
  <c r="G71" i="13"/>
  <c r="I71" i="13"/>
  <c r="K71" i="13"/>
  <c r="M71" i="13"/>
  <c r="O71" i="13"/>
  <c r="Q71" i="13"/>
  <c r="V71" i="13"/>
  <c r="G75" i="13"/>
  <c r="I75" i="13"/>
  <c r="K75" i="13"/>
  <c r="M75" i="13"/>
  <c r="O75" i="13"/>
  <c r="Q75" i="13"/>
  <c r="V75" i="13"/>
  <c r="G78" i="13"/>
  <c r="M78" i="13" s="1"/>
  <c r="I78" i="13"/>
  <c r="K78" i="13"/>
  <c r="O78" i="13"/>
  <c r="Q78" i="13"/>
  <c r="V78" i="13"/>
  <c r="G81" i="13"/>
  <c r="I81" i="13"/>
  <c r="K81" i="13"/>
  <c r="M81" i="13"/>
  <c r="O81" i="13"/>
  <c r="Q81" i="13"/>
  <c r="V81" i="13"/>
  <c r="G85" i="13"/>
  <c r="M85" i="13" s="1"/>
  <c r="I85" i="13"/>
  <c r="K85" i="13"/>
  <c r="O85" i="13"/>
  <c r="Q85" i="13"/>
  <c r="V85" i="13"/>
  <c r="G88" i="13"/>
  <c r="I88" i="13"/>
  <c r="K88" i="13"/>
  <c r="M88" i="13"/>
  <c r="O88" i="13"/>
  <c r="Q88" i="13"/>
  <c r="V88" i="13"/>
  <c r="G91" i="13"/>
  <c r="I91" i="13"/>
  <c r="K91" i="13"/>
  <c r="M91" i="13"/>
  <c r="O91" i="13"/>
  <c r="Q91" i="13"/>
  <c r="V91" i="13"/>
  <c r="G93" i="13"/>
  <c r="I93" i="13"/>
  <c r="K93" i="13"/>
  <c r="G94" i="13"/>
  <c r="I94" i="13"/>
  <c r="K94" i="13"/>
  <c r="M94" i="13"/>
  <c r="M93" i="13" s="1"/>
  <c r="O94" i="13"/>
  <c r="O93" i="13" s="1"/>
  <c r="Q94" i="13"/>
  <c r="Q93" i="13" s="1"/>
  <c r="V94" i="13"/>
  <c r="V93" i="13" s="1"/>
  <c r="G105" i="13"/>
  <c r="G106" i="13"/>
  <c r="I106" i="13"/>
  <c r="I105" i="13" s="1"/>
  <c r="K106" i="13"/>
  <c r="K105" i="13" s="1"/>
  <c r="M106" i="13"/>
  <c r="O106" i="13"/>
  <c r="O105" i="13" s="1"/>
  <c r="Q106" i="13"/>
  <c r="Q105" i="13" s="1"/>
  <c r="V106" i="13"/>
  <c r="V105" i="13" s="1"/>
  <c r="G109" i="13"/>
  <c r="M109" i="13" s="1"/>
  <c r="I109" i="13"/>
  <c r="K109" i="13"/>
  <c r="O109" i="13"/>
  <c r="Q109" i="13"/>
  <c r="V109" i="13"/>
  <c r="G113" i="13"/>
  <c r="I113" i="13"/>
  <c r="K113" i="13"/>
  <c r="M113" i="13"/>
  <c r="O113" i="13"/>
  <c r="Q113" i="13"/>
  <c r="V113" i="13"/>
  <c r="G117" i="13"/>
  <c r="I117" i="13"/>
  <c r="K117" i="13"/>
  <c r="M117" i="13"/>
  <c r="O117" i="13"/>
  <c r="Q117" i="13"/>
  <c r="V117" i="13"/>
  <c r="G119" i="13"/>
  <c r="M119" i="13" s="1"/>
  <c r="I119" i="13"/>
  <c r="K119" i="13"/>
  <c r="O119" i="13"/>
  <c r="Q119" i="13"/>
  <c r="V119" i="13"/>
  <c r="G121" i="13"/>
  <c r="I121" i="13"/>
  <c r="K121" i="13"/>
  <c r="M121" i="13"/>
  <c r="O121" i="13"/>
  <c r="Q121" i="13"/>
  <c r="V121" i="13"/>
  <c r="G122" i="13"/>
  <c r="M122" i="13" s="1"/>
  <c r="I122" i="13"/>
  <c r="K122" i="13"/>
  <c r="O122" i="13"/>
  <c r="Q122" i="13"/>
  <c r="V122" i="13"/>
  <c r="G123" i="13"/>
  <c r="I123" i="13"/>
  <c r="K123" i="13"/>
  <c r="M123" i="13"/>
  <c r="O123" i="13"/>
  <c r="Q123" i="13"/>
  <c r="V123" i="13"/>
  <c r="AE125" i="13"/>
  <c r="BA569" i="12"/>
  <c r="BA558" i="12"/>
  <c r="BA543" i="12"/>
  <c r="BA445" i="12"/>
  <c r="BA381" i="12"/>
  <c r="BA315" i="12"/>
  <c r="BA314" i="12"/>
  <c r="BA309" i="12"/>
  <c r="BA308" i="12"/>
  <c r="BA270" i="12"/>
  <c r="BA253" i="12"/>
  <c r="BA222" i="12"/>
  <c r="BA136" i="12"/>
  <c r="BA95" i="12"/>
  <c r="BA86" i="12"/>
  <c r="BA38" i="12"/>
  <c r="V8" i="12"/>
  <c r="G9" i="12"/>
  <c r="I9" i="12"/>
  <c r="K9" i="12"/>
  <c r="O9" i="12"/>
  <c r="Q9" i="12"/>
  <c r="V9" i="12"/>
  <c r="G14" i="12"/>
  <c r="I14" i="12"/>
  <c r="K14" i="12"/>
  <c r="M14" i="12"/>
  <c r="O14" i="12"/>
  <c r="O8" i="12" s="1"/>
  <c r="Q14" i="12"/>
  <c r="Q8" i="12" s="1"/>
  <c r="V14" i="12"/>
  <c r="G20" i="12"/>
  <c r="I20" i="12"/>
  <c r="K20" i="12"/>
  <c r="M20" i="12"/>
  <c r="O20" i="12"/>
  <c r="Q20" i="12"/>
  <c r="V20" i="12"/>
  <c r="G26" i="12"/>
  <c r="I26" i="12"/>
  <c r="K26" i="12"/>
  <c r="M26" i="12"/>
  <c r="O26" i="12"/>
  <c r="Q26" i="12"/>
  <c r="V26" i="12"/>
  <c r="G31" i="12"/>
  <c r="I31" i="12"/>
  <c r="K31" i="12"/>
  <c r="M31" i="12"/>
  <c r="O31" i="12"/>
  <c r="Q31" i="12"/>
  <c r="V31" i="12"/>
  <c r="G37" i="12"/>
  <c r="I37" i="12"/>
  <c r="K37" i="12"/>
  <c r="K36" i="12" s="1"/>
  <c r="M37" i="12"/>
  <c r="O37" i="12"/>
  <c r="Q37" i="12"/>
  <c r="V37" i="12"/>
  <c r="G41" i="12"/>
  <c r="I41" i="12"/>
  <c r="K41" i="12"/>
  <c r="M41" i="12"/>
  <c r="O41" i="12"/>
  <c r="Q41" i="12"/>
  <c r="V41" i="12"/>
  <c r="G44" i="12"/>
  <c r="M44" i="12" s="1"/>
  <c r="I44" i="12"/>
  <c r="I36" i="12" s="1"/>
  <c r="K44" i="12"/>
  <c r="O44" i="12"/>
  <c r="Q44" i="12"/>
  <c r="V44" i="12"/>
  <c r="G46" i="12"/>
  <c r="I46" i="12"/>
  <c r="K46" i="12"/>
  <c r="M46" i="12"/>
  <c r="O46" i="12"/>
  <c r="Q46" i="12"/>
  <c r="V46" i="12"/>
  <c r="G62" i="12"/>
  <c r="I62" i="12"/>
  <c r="K62" i="12"/>
  <c r="M62" i="12"/>
  <c r="O62" i="12"/>
  <c r="Q62" i="12"/>
  <c r="V62" i="12"/>
  <c r="V61" i="12" s="1"/>
  <c r="G72" i="12"/>
  <c r="M72" i="12" s="1"/>
  <c r="I72" i="12"/>
  <c r="K72" i="12"/>
  <c r="O72" i="12"/>
  <c r="Q72" i="12"/>
  <c r="V72" i="12"/>
  <c r="G82" i="12"/>
  <c r="I82" i="12"/>
  <c r="I61" i="12" s="1"/>
  <c r="K82" i="12"/>
  <c r="K61" i="12" s="1"/>
  <c r="M82" i="12"/>
  <c r="O82" i="12"/>
  <c r="Q82" i="12"/>
  <c r="V82" i="12"/>
  <c r="G85" i="12"/>
  <c r="I85" i="12"/>
  <c r="K85" i="12"/>
  <c r="M85" i="12"/>
  <c r="O85" i="12"/>
  <c r="Q85" i="12"/>
  <c r="V85" i="12"/>
  <c r="G94" i="12"/>
  <c r="I94" i="12"/>
  <c r="K94" i="12"/>
  <c r="M94" i="12"/>
  <c r="O94" i="12"/>
  <c r="Q94" i="12"/>
  <c r="V94" i="12"/>
  <c r="G104" i="12"/>
  <c r="I104" i="12"/>
  <c r="K104" i="12"/>
  <c r="M104" i="12"/>
  <c r="O104" i="12"/>
  <c r="Q104" i="12"/>
  <c r="V104" i="12"/>
  <c r="G111" i="12"/>
  <c r="M111" i="12" s="1"/>
  <c r="I111" i="12"/>
  <c r="K111" i="12"/>
  <c r="O111" i="12"/>
  <c r="Q111" i="12"/>
  <c r="V111" i="12"/>
  <c r="G119" i="12"/>
  <c r="I119" i="12"/>
  <c r="K119" i="12"/>
  <c r="M119" i="12"/>
  <c r="O119" i="12"/>
  <c r="Q119" i="12"/>
  <c r="V119" i="12"/>
  <c r="G127" i="12"/>
  <c r="I127" i="12"/>
  <c r="K127" i="12"/>
  <c r="M127" i="12"/>
  <c r="O127" i="12"/>
  <c r="Q127" i="12"/>
  <c r="V127" i="12"/>
  <c r="G135" i="12"/>
  <c r="I135" i="12"/>
  <c r="K135" i="12"/>
  <c r="M135" i="12"/>
  <c r="O135" i="12"/>
  <c r="Q135" i="12"/>
  <c r="V135" i="12"/>
  <c r="G140" i="12"/>
  <c r="I140" i="12"/>
  <c r="K140" i="12"/>
  <c r="M140" i="12"/>
  <c r="O140" i="12"/>
  <c r="Q140" i="12"/>
  <c r="V140" i="12"/>
  <c r="G144" i="12"/>
  <c r="M144" i="12" s="1"/>
  <c r="I144" i="12"/>
  <c r="K144" i="12"/>
  <c r="O144" i="12"/>
  <c r="Q144" i="12"/>
  <c r="V144" i="12"/>
  <c r="G146" i="12"/>
  <c r="I146" i="12"/>
  <c r="K146" i="12"/>
  <c r="M146" i="12"/>
  <c r="O146" i="12"/>
  <c r="Q146" i="12"/>
  <c r="V146" i="12"/>
  <c r="G155" i="12"/>
  <c r="M155" i="12" s="1"/>
  <c r="I155" i="12"/>
  <c r="K155" i="12"/>
  <c r="O155" i="12"/>
  <c r="Q155" i="12"/>
  <c r="V155" i="12"/>
  <c r="G159" i="12"/>
  <c r="I159" i="12"/>
  <c r="K159" i="12"/>
  <c r="M159" i="12"/>
  <c r="O159" i="12"/>
  <c r="Q159" i="12"/>
  <c r="V159" i="12"/>
  <c r="G169" i="12"/>
  <c r="I169" i="12"/>
  <c r="I168" i="12" s="1"/>
  <c r="K169" i="12"/>
  <c r="K168" i="12" s="1"/>
  <c r="O169" i="12"/>
  <c r="Q169" i="12"/>
  <c r="V169" i="12"/>
  <c r="G178" i="12"/>
  <c r="I178" i="12"/>
  <c r="K178" i="12"/>
  <c r="M178" i="12"/>
  <c r="O178" i="12"/>
  <c r="O168" i="12" s="1"/>
  <c r="Q178" i="12"/>
  <c r="Q168" i="12" s="1"/>
  <c r="V178" i="12"/>
  <c r="V168" i="12" s="1"/>
  <c r="G186" i="12"/>
  <c r="M186" i="12" s="1"/>
  <c r="I186" i="12"/>
  <c r="K186" i="12"/>
  <c r="O186" i="12"/>
  <c r="Q186" i="12"/>
  <c r="V186" i="12"/>
  <c r="Q195" i="12"/>
  <c r="V195" i="12"/>
  <c r="G196" i="12"/>
  <c r="I196" i="12"/>
  <c r="K196" i="12"/>
  <c r="M196" i="12"/>
  <c r="O196" i="12"/>
  <c r="Q196" i="12"/>
  <c r="V196" i="12"/>
  <c r="G203" i="12"/>
  <c r="I203" i="12"/>
  <c r="K203" i="12"/>
  <c r="K195" i="12" s="1"/>
  <c r="M203" i="12"/>
  <c r="M195" i="12" s="1"/>
  <c r="O203" i="12"/>
  <c r="O195" i="12" s="1"/>
  <c r="Q203" i="12"/>
  <c r="V203" i="12"/>
  <c r="G221" i="12"/>
  <c r="I221" i="12"/>
  <c r="K221" i="12"/>
  <c r="M221" i="12"/>
  <c r="O221" i="12"/>
  <c r="Q221" i="12"/>
  <c r="V221" i="12"/>
  <c r="G227" i="12"/>
  <c r="M227" i="12" s="1"/>
  <c r="I227" i="12"/>
  <c r="K227" i="12"/>
  <c r="O227" i="12"/>
  <c r="Q227" i="12"/>
  <c r="V227" i="12"/>
  <c r="G234" i="12"/>
  <c r="I234" i="12"/>
  <c r="K234" i="12"/>
  <c r="M234" i="12"/>
  <c r="O234" i="12"/>
  <c r="Q234" i="12"/>
  <c r="V234" i="12"/>
  <c r="G238" i="12"/>
  <c r="M238" i="12" s="1"/>
  <c r="I238" i="12"/>
  <c r="K238" i="12"/>
  <c r="O238" i="12"/>
  <c r="Q238" i="12"/>
  <c r="V238" i="12"/>
  <c r="G252" i="12"/>
  <c r="I252" i="12"/>
  <c r="K252" i="12"/>
  <c r="M252" i="12"/>
  <c r="O252" i="12"/>
  <c r="Q252" i="12"/>
  <c r="V252" i="12"/>
  <c r="O257" i="12"/>
  <c r="Q257" i="12"/>
  <c r="V257" i="12"/>
  <c r="G258" i="12"/>
  <c r="G257" i="12" s="1"/>
  <c r="I258" i="12"/>
  <c r="I257" i="12" s="1"/>
  <c r="K258" i="12"/>
  <c r="K257" i="12" s="1"/>
  <c r="M258" i="12"/>
  <c r="M257" i="12" s="1"/>
  <c r="O258" i="12"/>
  <c r="Q258" i="12"/>
  <c r="V258" i="12"/>
  <c r="G269" i="12"/>
  <c r="I269" i="12"/>
  <c r="I268" i="12" s="1"/>
  <c r="K269" i="12"/>
  <c r="O269" i="12"/>
  <c r="Q269" i="12"/>
  <c r="V269" i="12"/>
  <c r="G275" i="12"/>
  <c r="I275" i="12"/>
  <c r="K275" i="12"/>
  <c r="K268" i="12" s="1"/>
  <c r="M275" i="12"/>
  <c r="O275" i="12"/>
  <c r="O268" i="12" s="1"/>
  <c r="Q275" i="12"/>
  <c r="Q268" i="12" s="1"/>
  <c r="V275" i="12"/>
  <c r="V268" i="12" s="1"/>
  <c r="G281" i="12"/>
  <c r="G280" i="12" s="1"/>
  <c r="I281" i="12"/>
  <c r="I280" i="12" s="1"/>
  <c r="K281" i="12"/>
  <c r="K280" i="12" s="1"/>
  <c r="O281" i="12"/>
  <c r="O280" i="12" s="1"/>
  <c r="Q281" i="12"/>
  <c r="V281" i="12"/>
  <c r="G284" i="12"/>
  <c r="I284" i="12"/>
  <c r="K284" i="12"/>
  <c r="M284" i="12"/>
  <c r="O284" i="12"/>
  <c r="Q284" i="12"/>
  <c r="Q280" i="12" s="1"/>
  <c r="V284" i="12"/>
  <c r="V280" i="12" s="1"/>
  <c r="G292" i="12"/>
  <c r="I292" i="12"/>
  <c r="K292" i="12"/>
  <c r="M292" i="12"/>
  <c r="O292" i="12"/>
  <c r="Q292" i="12"/>
  <c r="V292" i="12"/>
  <c r="V291" i="12" s="1"/>
  <c r="G294" i="12"/>
  <c r="M294" i="12" s="1"/>
  <c r="I294" i="12"/>
  <c r="K294" i="12"/>
  <c r="O294" i="12"/>
  <c r="Q294" i="12"/>
  <c r="V294" i="12"/>
  <c r="G304" i="12"/>
  <c r="I304" i="12"/>
  <c r="I291" i="12" s="1"/>
  <c r="K304" i="12"/>
  <c r="K291" i="12" s="1"/>
  <c r="M304" i="12"/>
  <c r="O304" i="12"/>
  <c r="Q304" i="12"/>
  <c r="V304" i="12"/>
  <c r="G307" i="12"/>
  <c r="I307" i="12"/>
  <c r="K307" i="12"/>
  <c r="M307" i="12"/>
  <c r="O307" i="12"/>
  <c r="Q307" i="12"/>
  <c r="V307" i="12"/>
  <c r="G313" i="12"/>
  <c r="I313" i="12"/>
  <c r="K313" i="12"/>
  <c r="M313" i="12"/>
  <c r="O313" i="12"/>
  <c r="Q313" i="12"/>
  <c r="V313" i="12"/>
  <c r="V306" i="12" s="1"/>
  <c r="G321" i="12"/>
  <c r="M321" i="12" s="1"/>
  <c r="I321" i="12"/>
  <c r="K321" i="12"/>
  <c r="O321" i="12"/>
  <c r="Q321" i="12"/>
  <c r="V321" i="12"/>
  <c r="G326" i="12"/>
  <c r="I326" i="12"/>
  <c r="K326" i="12"/>
  <c r="M326" i="12"/>
  <c r="O326" i="12"/>
  <c r="Q326" i="12"/>
  <c r="V326" i="12"/>
  <c r="G330" i="12"/>
  <c r="I330" i="12"/>
  <c r="K330" i="12"/>
  <c r="M330" i="12"/>
  <c r="O330" i="12"/>
  <c r="Q330" i="12"/>
  <c r="V330" i="12"/>
  <c r="G337" i="12"/>
  <c r="M337" i="12" s="1"/>
  <c r="I337" i="12"/>
  <c r="K337" i="12"/>
  <c r="O337" i="12"/>
  <c r="Q337" i="12"/>
  <c r="V337" i="12"/>
  <c r="G345" i="12"/>
  <c r="I345" i="12"/>
  <c r="K345" i="12"/>
  <c r="M345" i="12"/>
  <c r="O345" i="12"/>
  <c r="Q345" i="12"/>
  <c r="V345" i="12"/>
  <c r="G354" i="12"/>
  <c r="M354" i="12" s="1"/>
  <c r="I354" i="12"/>
  <c r="K354" i="12"/>
  <c r="O354" i="12"/>
  <c r="Q354" i="12"/>
  <c r="V354" i="12"/>
  <c r="G360" i="12"/>
  <c r="I360" i="12"/>
  <c r="K360" i="12"/>
  <c r="M360" i="12"/>
  <c r="O360" i="12"/>
  <c r="Q360" i="12"/>
  <c r="V360" i="12"/>
  <c r="G370" i="12"/>
  <c r="M370" i="12" s="1"/>
  <c r="I370" i="12"/>
  <c r="K370" i="12"/>
  <c r="O370" i="12"/>
  <c r="Q370" i="12"/>
  <c r="V370" i="12"/>
  <c r="G376" i="12"/>
  <c r="I376" i="12"/>
  <c r="K376" i="12"/>
  <c r="M376" i="12"/>
  <c r="O376" i="12"/>
  <c r="Q376" i="12"/>
  <c r="G377" i="12"/>
  <c r="I377" i="12"/>
  <c r="K377" i="12"/>
  <c r="M377" i="12"/>
  <c r="O377" i="12"/>
  <c r="Q377" i="12"/>
  <c r="V377" i="12"/>
  <c r="V376" i="12" s="1"/>
  <c r="G379" i="12"/>
  <c r="I379" i="12"/>
  <c r="K379" i="12"/>
  <c r="M379" i="12"/>
  <c r="G380" i="12"/>
  <c r="I380" i="12"/>
  <c r="K380" i="12"/>
  <c r="M380" i="12"/>
  <c r="O380" i="12"/>
  <c r="O379" i="12" s="1"/>
  <c r="Q380" i="12"/>
  <c r="Q379" i="12" s="1"/>
  <c r="V380" i="12"/>
  <c r="V379" i="12" s="1"/>
  <c r="G384" i="12"/>
  <c r="I384" i="12"/>
  <c r="G385" i="12"/>
  <c r="I385" i="12"/>
  <c r="K385" i="12"/>
  <c r="M385" i="12"/>
  <c r="O385" i="12"/>
  <c r="Q385" i="12"/>
  <c r="Q384" i="12" s="1"/>
  <c r="V385" i="12"/>
  <c r="V384" i="12" s="1"/>
  <c r="G393" i="12"/>
  <c r="I393" i="12"/>
  <c r="K393" i="12"/>
  <c r="M393" i="12"/>
  <c r="O393" i="12"/>
  <c r="Q393" i="12"/>
  <c r="V393" i="12"/>
  <c r="G401" i="12"/>
  <c r="I401" i="12"/>
  <c r="K401" i="12"/>
  <c r="M401" i="12"/>
  <c r="O401" i="12"/>
  <c r="Q401" i="12"/>
  <c r="V401" i="12"/>
  <c r="O403" i="12"/>
  <c r="Q403" i="12"/>
  <c r="V403" i="12"/>
  <c r="G404" i="12"/>
  <c r="I404" i="12"/>
  <c r="I403" i="12" s="1"/>
  <c r="K404" i="12"/>
  <c r="K403" i="12" s="1"/>
  <c r="O404" i="12"/>
  <c r="Q404" i="12"/>
  <c r="V404" i="12"/>
  <c r="I405" i="12"/>
  <c r="K405" i="12"/>
  <c r="O405" i="12"/>
  <c r="Q405" i="12"/>
  <c r="V405" i="12"/>
  <c r="G406" i="12"/>
  <c r="I406" i="12"/>
  <c r="K406" i="12"/>
  <c r="O406" i="12"/>
  <c r="Q406" i="12"/>
  <c r="V406" i="12"/>
  <c r="G407" i="12"/>
  <c r="I407" i="12"/>
  <c r="K407" i="12"/>
  <c r="O407" i="12"/>
  <c r="Q407" i="12"/>
  <c r="G408" i="12"/>
  <c r="M408" i="12" s="1"/>
  <c r="M407" i="12" s="1"/>
  <c r="I408" i="12"/>
  <c r="K408" i="12"/>
  <c r="O408" i="12"/>
  <c r="Q408" i="12"/>
  <c r="V408" i="12"/>
  <c r="V407" i="12" s="1"/>
  <c r="G410" i="12"/>
  <c r="I410" i="12"/>
  <c r="K410" i="12"/>
  <c r="M410" i="12"/>
  <c r="O410" i="12"/>
  <c r="Q410" i="12"/>
  <c r="V410" i="12"/>
  <c r="G414" i="12"/>
  <c r="M414" i="12" s="1"/>
  <c r="I414" i="12"/>
  <c r="K414" i="12"/>
  <c r="O414" i="12"/>
  <c r="Q414" i="12"/>
  <c r="V414" i="12"/>
  <c r="G418" i="12"/>
  <c r="I418" i="12"/>
  <c r="K418" i="12"/>
  <c r="M418" i="12"/>
  <c r="O418" i="12"/>
  <c r="Q418" i="12"/>
  <c r="V418" i="12"/>
  <c r="G422" i="12"/>
  <c r="I422" i="12"/>
  <c r="K422" i="12"/>
  <c r="M422" i="12"/>
  <c r="O422" i="12"/>
  <c r="Q422" i="12"/>
  <c r="V422" i="12"/>
  <c r="G426" i="12"/>
  <c r="I426" i="12"/>
  <c r="K426" i="12"/>
  <c r="M426" i="12"/>
  <c r="O426" i="12"/>
  <c r="Q426" i="12"/>
  <c r="V426" i="12"/>
  <c r="G427" i="12"/>
  <c r="I427" i="12"/>
  <c r="K427" i="12"/>
  <c r="M427" i="12"/>
  <c r="O427" i="12"/>
  <c r="Q427" i="12"/>
  <c r="V427" i="12"/>
  <c r="G429" i="12"/>
  <c r="M429" i="12" s="1"/>
  <c r="I429" i="12"/>
  <c r="K429" i="12"/>
  <c r="O429" i="12"/>
  <c r="Q429" i="12"/>
  <c r="V429" i="12"/>
  <c r="G431" i="12"/>
  <c r="I431" i="12"/>
  <c r="K431" i="12"/>
  <c r="M431" i="12"/>
  <c r="O431" i="12"/>
  <c r="Q431" i="12"/>
  <c r="V431" i="12"/>
  <c r="G434" i="12"/>
  <c r="M434" i="12" s="1"/>
  <c r="I434" i="12"/>
  <c r="K434" i="12"/>
  <c r="O434" i="12"/>
  <c r="Q434" i="12"/>
  <c r="V434" i="12"/>
  <c r="G437" i="12"/>
  <c r="I437" i="12"/>
  <c r="I409" i="12" s="1"/>
  <c r="K437" i="12"/>
  <c r="K409" i="12" s="1"/>
  <c r="M437" i="12"/>
  <c r="O437" i="12"/>
  <c r="Q437" i="12"/>
  <c r="V437" i="12"/>
  <c r="G439" i="12"/>
  <c r="I439" i="12"/>
  <c r="K439" i="12"/>
  <c r="M439" i="12"/>
  <c r="O439" i="12"/>
  <c r="Q439" i="12"/>
  <c r="V439" i="12"/>
  <c r="G441" i="12"/>
  <c r="G409" i="12" s="1"/>
  <c r="I441" i="12"/>
  <c r="K441" i="12"/>
  <c r="O441" i="12"/>
  <c r="Q441" i="12"/>
  <c r="V441" i="12"/>
  <c r="K443" i="12"/>
  <c r="O443" i="12"/>
  <c r="Q443" i="12"/>
  <c r="V443" i="12"/>
  <c r="G444" i="12"/>
  <c r="I444" i="12"/>
  <c r="I443" i="12" s="1"/>
  <c r="K444" i="12"/>
  <c r="O444" i="12"/>
  <c r="Q444" i="12"/>
  <c r="V444" i="12"/>
  <c r="Q448" i="12"/>
  <c r="V448" i="12"/>
  <c r="G449" i="12"/>
  <c r="I449" i="12"/>
  <c r="K449" i="12"/>
  <c r="M449" i="12"/>
  <c r="O449" i="12"/>
  <c r="Q449" i="12"/>
  <c r="V449" i="12"/>
  <c r="G465" i="12"/>
  <c r="I465" i="12"/>
  <c r="K465" i="12"/>
  <c r="K448" i="12" s="1"/>
  <c r="M465" i="12"/>
  <c r="M448" i="12" s="1"/>
  <c r="O465" i="12"/>
  <c r="O448" i="12" s="1"/>
  <c r="Q465" i="12"/>
  <c r="V465" i="12"/>
  <c r="G468" i="12"/>
  <c r="I468" i="12"/>
  <c r="K468" i="12"/>
  <c r="M468" i="12"/>
  <c r="O468" i="12"/>
  <c r="Q468" i="12"/>
  <c r="V468" i="12"/>
  <c r="G482" i="12"/>
  <c r="M482" i="12" s="1"/>
  <c r="I482" i="12"/>
  <c r="K482" i="12"/>
  <c r="O482" i="12"/>
  <c r="Q482" i="12"/>
  <c r="V482" i="12"/>
  <c r="G488" i="12"/>
  <c r="I488" i="12"/>
  <c r="K488" i="12"/>
  <c r="M488" i="12"/>
  <c r="O488" i="12"/>
  <c r="Q488" i="12"/>
  <c r="V488" i="12"/>
  <c r="G491" i="12"/>
  <c r="M491" i="12" s="1"/>
  <c r="I491" i="12"/>
  <c r="K491" i="12"/>
  <c r="O491" i="12"/>
  <c r="Q491" i="12"/>
  <c r="V491" i="12"/>
  <c r="G494" i="12"/>
  <c r="I494" i="12"/>
  <c r="K494" i="12"/>
  <c r="M494" i="12"/>
  <c r="O494" i="12"/>
  <c r="Q494" i="12"/>
  <c r="V494" i="12"/>
  <c r="G497" i="12"/>
  <c r="I497" i="12"/>
  <c r="K497" i="12"/>
  <c r="M497" i="12"/>
  <c r="O497" i="12"/>
  <c r="Q497" i="12"/>
  <c r="V497" i="12"/>
  <c r="G499" i="12"/>
  <c r="I499" i="12"/>
  <c r="G500" i="12"/>
  <c r="I500" i="12"/>
  <c r="K500" i="12"/>
  <c r="M500" i="12"/>
  <c r="O500" i="12"/>
  <c r="O499" i="12" s="1"/>
  <c r="Q500" i="12"/>
  <c r="V500" i="12"/>
  <c r="G506" i="12"/>
  <c r="M506" i="12" s="1"/>
  <c r="I506" i="12"/>
  <c r="K506" i="12"/>
  <c r="O506" i="12"/>
  <c r="Q506" i="12"/>
  <c r="V506" i="12"/>
  <c r="G509" i="12"/>
  <c r="I509" i="12"/>
  <c r="K509" i="12"/>
  <c r="K499" i="12" s="1"/>
  <c r="M509" i="12"/>
  <c r="M499" i="12" s="1"/>
  <c r="O509" i="12"/>
  <c r="Q509" i="12"/>
  <c r="V509" i="12"/>
  <c r="Q510" i="12"/>
  <c r="V510" i="12"/>
  <c r="G511" i="12"/>
  <c r="G510" i="12" s="1"/>
  <c r="I511" i="12"/>
  <c r="I510" i="12" s="1"/>
  <c r="K511" i="12"/>
  <c r="K510" i="12" s="1"/>
  <c r="M511" i="12"/>
  <c r="M510" i="12" s="1"/>
  <c r="O511" i="12"/>
  <c r="O510" i="12" s="1"/>
  <c r="Q511" i="12"/>
  <c r="V511" i="12"/>
  <c r="G516" i="12"/>
  <c r="I516" i="12"/>
  <c r="I515" i="12" s="1"/>
  <c r="K516" i="12"/>
  <c r="K515" i="12" s="1"/>
  <c r="O516" i="12"/>
  <c r="Q516" i="12"/>
  <c r="V516" i="12"/>
  <c r="G519" i="12"/>
  <c r="I519" i="12"/>
  <c r="K519" i="12"/>
  <c r="M519" i="12"/>
  <c r="O519" i="12"/>
  <c r="O515" i="12" s="1"/>
  <c r="Q519" i="12"/>
  <c r="Q515" i="12" s="1"/>
  <c r="V519" i="12"/>
  <c r="V515" i="12" s="1"/>
  <c r="V539" i="12"/>
  <c r="G540" i="12"/>
  <c r="G539" i="12" s="1"/>
  <c r="I77" i="1" s="1"/>
  <c r="I18" i="1" s="1"/>
  <c r="I540" i="12"/>
  <c r="I539" i="12" s="1"/>
  <c r="K540" i="12"/>
  <c r="K539" i="12" s="1"/>
  <c r="M540" i="12"/>
  <c r="M539" i="12" s="1"/>
  <c r="O540" i="12"/>
  <c r="O539" i="12" s="1"/>
  <c r="Q540" i="12"/>
  <c r="Q539" i="12" s="1"/>
  <c r="V540" i="12"/>
  <c r="G542" i="12"/>
  <c r="I542" i="12"/>
  <c r="K542" i="12"/>
  <c r="M542" i="12"/>
  <c r="M541" i="12" s="1"/>
  <c r="O542" i="12"/>
  <c r="Q542" i="12"/>
  <c r="V542" i="12"/>
  <c r="G545" i="12"/>
  <c r="I545" i="12"/>
  <c r="K545" i="12"/>
  <c r="M545" i="12"/>
  <c r="O545" i="12"/>
  <c r="Q545" i="12"/>
  <c r="Q541" i="12" s="1"/>
  <c r="V545" i="12"/>
  <c r="V541" i="12" s="1"/>
  <c r="G554" i="12"/>
  <c r="M554" i="12" s="1"/>
  <c r="I554" i="12"/>
  <c r="K554" i="12"/>
  <c r="O554" i="12"/>
  <c r="Q554" i="12"/>
  <c r="V554" i="12"/>
  <c r="G557" i="12"/>
  <c r="I557" i="12"/>
  <c r="K557" i="12"/>
  <c r="M557" i="12"/>
  <c r="O557" i="12"/>
  <c r="Q557" i="12"/>
  <c r="V557" i="12"/>
  <c r="G559" i="12"/>
  <c r="I559" i="12"/>
  <c r="K559" i="12"/>
  <c r="M559" i="12"/>
  <c r="O559" i="12"/>
  <c r="Q559" i="12"/>
  <c r="V559" i="12"/>
  <c r="G561" i="12"/>
  <c r="I561" i="12"/>
  <c r="K561" i="12"/>
  <c r="M561" i="12"/>
  <c r="O561" i="12"/>
  <c r="Q561" i="12"/>
  <c r="V561" i="12"/>
  <c r="G562" i="12"/>
  <c r="I562" i="12"/>
  <c r="K562" i="12"/>
  <c r="M562" i="12"/>
  <c r="O562" i="12"/>
  <c r="Q562" i="12"/>
  <c r="V562" i="12"/>
  <c r="G563" i="12"/>
  <c r="M563" i="12" s="1"/>
  <c r="I563" i="12"/>
  <c r="K563" i="12"/>
  <c r="O563" i="12"/>
  <c r="Q563" i="12"/>
  <c r="V563" i="12"/>
  <c r="V564" i="12"/>
  <c r="G565" i="12"/>
  <c r="I565" i="12"/>
  <c r="K565" i="12"/>
  <c r="O565" i="12"/>
  <c r="Q565" i="12"/>
  <c r="V565" i="12"/>
  <c r="G568" i="12"/>
  <c r="I568" i="12"/>
  <c r="I564" i="12" s="1"/>
  <c r="K568" i="12"/>
  <c r="K564" i="12" s="1"/>
  <c r="M568" i="12"/>
  <c r="O568" i="12"/>
  <c r="O564" i="12" s="1"/>
  <c r="Q568" i="12"/>
  <c r="Q564" i="12" s="1"/>
  <c r="V568" i="12"/>
  <c r="AE571" i="12"/>
  <c r="F42" i="1" s="1"/>
  <c r="I20" i="1"/>
  <c r="I19" i="1"/>
  <c r="I16" i="1"/>
  <c r="H40" i="1"/>
  <c r="J28" i="1"/>
  <c r="J26" i="1"/>
  <c r="G38" i="1"/>
  <c r="F38" i="1"/>
  <c r="J23" i="1"/>
  <c r="J24" i="1"/>
  <c r="J25" i="1"/>
  <c r="J27" i="1"/>
  <c r="E24" i="1"/>
  <c r="E26" i="1"/>
  <c r="G125" i="13" l="1"/>
  <c r="I72" i="1"/>
  <c r="M41" i="13"/>
  <c r="F39" i="1"/>
  <c r="F44" i="1" s="1"/>
  <c r="G23" i="1" s="1"/>
  <c r="A23" i="1" s="1"/>
  <c r="F41" i="1"/>
  <c r="M63" i="13"/>
  <c r="M105" i="13"/>
  <c r="M8" i="13"/>
  <c r="M25" i="13"/>
  <c r="G8" i="13"/>
  <c r="AF125" i="13"/>
  <c r="G43" i="1" s="1"/>
  <c r="H43" i="1" s="1"/>
  <c r="I43" i="1" s="1"/>
  <c r="M36" i="12"/>
  <c r="M444" i="12"/>
  <c r="M443" i="12" s="1"/>
  <c r="G443" i="12"/>
  <c r="M404" i="12"/>
  <c r="M403" i="12" s="1"/>
  <c r="G403" i="12"/>
  <c r="G268" i="12"/>
  <c r="M269" i="12"/>
  <c r="M268" i="12" s="1"/>
  <c r="Q291" i="12"/>
  <c r="G168" i="12"/>
  <c r="M291" i="12"/>
  <c r="I195" i="12"/>
  <c r="M61" i="12"/>
  <c r="G36" i="12"/>
  <c r="I448" i="12"/>
  <c r="G195" i="12"/>
  <c r="G448" i="12"/>
  <c r="M306" i="12"/>
  <c r="K8" i="12"/>
  <c r="K306" i="12"/>
  <c r="I8" i="12"/>
  <c r="G541" i="12"/>
  <c r="M516" i="12"/>
  <c r="M515" i="12" s="1"/>
  <c r="G515" i="12"/>
  <c r="M441" i="12"/>
  <c r="M409" i="12" s="1"/>
  <c r="Q409" i="12"/>
  <c r="O384" i="12"/>
  <c r="V36" i="12"/>
  <c r="G306" i="12"/>
  <c r="G291" i="12"/>
  <c r="Q36" i="12"/>
  <c r="M406" i="12"/>
  <c r="M405" i="12" s="1"/>
  <c r="G405" i="12"/>
  <c r="I69" i="1" s="1"/>
  <c r="O291" i="12"/>
  <c r="Q61" i="12"/>
  <c r="M9" i="12"/>
  <c r="M8" i="12" s="1"/>
  <c r="G8" i="12"/>
  <c r="AF571" i="12"/>
  <c r="O61" i="12"/>
  <c r="K541" i="12"/>
  <c r="I541" i="12"/>
  <c r="V409" i="12"/>
  <c r="I306" i="12"/>
  <c r="M281" i="12"/>
  <c r="M280" i="12" s="1"/>
  <c r="O541" i="12"/>
  <c r="V499" i="12"/>
  <c r="O409" i="12"/>
  <c r="M384" i="12"/>
  <c r="Q306" i="12"/>
  <c r="M565" i="12"/>
  <c r="M564" i="12" s="1"/>
  <c r="G564" i="12"/>
  <c r="Q499" i="12"/>
  <c r="K384" i="12"/>
  <c r="O306" i="12"/>
  <c r="M169" i="12"/>
  <c r="M168" i="12" s="1"/>
  <c r="G61" i="12"/>
  <c r="O36" i="12"/>
  <c r="G42" i="1" l="1"/>
  <c r="H42" i="1" s="1"/>
  <c r="I42" i="1" s="1"/>
  <c r="G41" i="1"/>
  <c r="H41" i="1" s="1"/>
  <c r="I41" i="1" s="1"/>
  <c r="G39" i="1"/>
  <c r="G571" i="12"/>
  <c r="I68" i="1"/>
  <c r="G24" i="1"/>
  <c r="A24" i="1"/>
  <c r="I17" i="1" l="1"/>
  <c r="I21" i="1" s="1"/>
  <c r="I80" i="1"/>
  <c r="G44" i="1"/>
  <c r="H39" i="1"/>
  <c r="G25" i="1" l="1"/>
  <c r="G28" i="1"/>
  <c r="J74" i="1"/>
  <c r="J70" i="1"/>
  <c r="J59" i="1"/>
  <c r="J78" i="1"/>
  <c r="J66" i="1"/>
  <c r="J71" i="1"/>
  <c r="J73" i="1"/>
  <c r="J63" i="1"/>
  <c r="J60" i="1"/>
  <c r="J77" i="1"/>
  <c r="J67" i="1"/>
  <c r="J64" i="1"/>
  <c r="J61" i="1"/>
  <c r="J72" i="1"/>
  <c r="J75" i="1"/>
  <c r="J55" i="1"/>
  <c r="J56" i="1"/>
  <c r="J58" i="1"/>
  <c r="J62" i="1"/>
  <c r="J65" i="1"/>
  <c r="J68" i="1"/>
  <c r="J69" i="1"/>
  <c r="J57" i="1"/>
  <c r="J79" i="1"/>
  <c r="J76" i="1"/>
  <c r="I39" i="1"/>
  <c r="I44" i="1" s="1"/>
  <c r="H44" i="1"/>
  <c r="J43" i="1" l="1"/>
  <c r="J42" i="1"/>
  <c r="J41" i="1"/>
  <c r="J39" i="1"/>
  <c r="J44" i="1" s="1"/>
  <c r="J80" i="1"/>
  <c r="A25" i="1"/>
  <c r="G26" i="1" l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Šafařík</author>
  </authors>
  <commentList>
    <comment ref="S6" authorId="0" shapeId="0" xr:uid="{25CA3334-7DA5-43DF-A782-D9AB6D23CE6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91D87B4-D183-4B8F-9AE9-F964AD41DC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Šafařík</author>
  </authors>
  <commentList>
    <comment ref="S6" authorId="0" shapeId="0" xr:uid="{361E7219-70DA-4184-AAF7-00812EDE11A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AF93417-9834-4403-BABE-D287AE61EC2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<sst xmlns="http://schemas.openxmlformats.org/spreadsheetml/2006/main" count="4248" uniqueCount="1412">
  <si>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</si>
  <si>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</si>
  <si>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</si>
  <si>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</si>
  <si>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</si>
  <si>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</si>
  <si>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</si>
  <si>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</si>
  <si>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</si>
  <si>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</si>
  <si>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</si>
  <si>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</si>
  <si>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</si>
  <si>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</si>
  <si>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</si>
  <si>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</si>
  <si>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</si>
  <si>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</si>
  <si>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</si>
  <si>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</si>
  <si>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</si>
  <si>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</si>
  <si>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</si>
  <si>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</si>
  <si>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</si>
  <si>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</si>
  <si>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</si>
  <si>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</si>
  <si>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</si>
  <si>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</si>
  <si>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</si>
  <si>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</si>
  <si>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</si>
  <si>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</si>
  <si>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</si>
  <si>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</si>
  <si>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</si>
  <si>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</si>
  <si>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</si>
  <si>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</si>
  <si>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</si>
  <si>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</si>
  <si>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</si>
  <si>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02524012</t>
  </si>
  <si>
    <t>Divadlo F.X. Šaldy Liberec - Rozšíření šatny kulisáků</t>
  </si>
  <si>
    <t>STATUTÁRNÍ MĚSTO LIBEREC</t>
  </si>
  <si>
    <t>nám. Dr. E. Beneše 1/1</t>
  </si>
  <si>
    <t>Liberec-Liberec I-Staré Město</t>
  </si>
  <si>
    <t>46001</t>
  </si>
  <si>
    <t>00262978</t>
  </si>
  <si>
    <t>CZ00262978</t>
  </si>
  <si>
    <t>Ing. Radovan Novotný</t>
  </si>
  <si>
    <t>Vesecká 97/12</t>
  </si>
  <si>
    <t>Liberec-Liberec VI-Rochlice</t>
  </si>
  <si>
    <t>46006</t>
  </si>
  <si>
    <t>49080300</t>
  </si>
  <si>
    <t>CZ6804292275</t>
  </si>
  <si>
    <t>Stavba</t>
  </si>
  <si>
    <t>Stavební objekt</t>
  </si>
  <si>
    <t>D.1.1.</t>
  </si>
  <si>
    <t>DSP</t>
  </si>
  <si>
    <t>1.01</t>
  </si>
  <si>
    <t>Rozšíření šatny kulisáků</t>
  </si>
  <si>
    <t>2.00</t>
  </si>
  <si>
    <t>Přízemí - sklad nástrojů</t>
  </si>
  <si>
    <t>Celkem za stavbu</t>
  </si>
  <si>
    <t>CZK</t>
  </si>
  <si>
    <t>#POPS</t>
  </si>
  <si>
    <t>Popis stavby: 02524012 - Divadlo F.X. Šaldy Liberec - Rozšíření šatny kulisáků</t>
  </si>
  <si>
    <t>#POPO</t>
  </si>
  <si>
    <t>Popis objektu: D.1.1. - DSP</t>
  </si>
  <si>
    <t>#POPR</t>
  </si>
  <si>
    <t>Popis rozpočtu: 1.01 - Rozšíření šatny kulisáků</t>
  </si>
  <si>
    <t>Popis rozpočtu: 2.00 - Přízemí - sklad nástrojů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</si>
  <si>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</si>
  <si>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</si>
  <si>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</si>
  <si>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</si>
  <si>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</si>
  <si>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</si>
  <si>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</si>
  <si>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</si>
  <si>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</si>
  <si>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</si>
  <si>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</si>
  <si>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</si>
  <si>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</si>
  <si>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</si>
  <si>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</si>
  <si>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</si>
  <si>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</si>
  <si>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</si>
  <si>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</si>
  <si>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</si>
  <si>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</si>
  <si>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</si>
  <si>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</si>
  <si>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</si>
  <si>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</si>
  <si>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</si>
  <si>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</si>
  <si>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</si>
  <si>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</si>
  <si>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</si>
  <si>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728</t>
  </si>
  <si>
    <t>Vzduchotechnika</t>
  </si>
  <si>
    <t>730</t>
  </si>
  <si>
    <t>Ústřední vytápění</t>
  </si>
  <si>
    <t>766</t>
  </si>
  <si>
    <t>Konstrukce truhlářské, okna a dveře</t>
  </si>
  <si>
    <t>767</t>
  </si>
  <si>
    <t>Konstrukce zámečnické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</si>
  <si>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</si>
  <si>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</si>
  <si>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</si>
  <si>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</si>
  <si>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</si>
  <si>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</si>
  <si>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</si>
  <si>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</si>
  <si>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</si>
  <si>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</si>
  <si>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</si>
  <si>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</si>
  <si>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</si>
  <si>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</si>
  <si>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</si>
  <si>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</si>
  <si>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</si>
  <si>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</si>
  <si>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</si>
  <si>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</si>
  <si>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</si>
  <si>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</si>
  <si>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</si>
  <si>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</si>
  <si>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</si>
  <si>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</si>
  <si>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</si>
  <si>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</si>
  <si>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</si>
  <si>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</si>
  <si>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</si>
  <si>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</si>
  <si>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</si>
  <si>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</si>
  <si>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</si>
  <si>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</si>
  <si>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</si>
  <si>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</si>
  <si>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</si>
  <si>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</si>
  <si>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</si>
  <si>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</si>
  <si>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</si>
  <si>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</si>
  <si>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310239411RT1</t>
  </si>
  <si>
    <t>Zazdívka otvorů o ploše přes 1 m2 do 4 m2 ve zdivu nadzákladovém cihlami pálenými pro jakoukoliv maltu cementovou, Prvek zdicí pálený funkce: cihla plná; dl = 290 mm; š = 140 mm; v = 65 mm; fb = 20,0 N/mm2</t>
  </si>
  <si>
    <t>m3</t>
  </si>
  <si>
    <t>801-4</t>
  </si>
  <si>
    <t>RTS 24/ II</t>
  </si>
  <si>
    <t>Práce</t>
  </si>
  <si>
    <t>Běžná</t>
  </si>
  <si>
    <t>POL1_</t>
  </si>
  <si>
    <t>včetně pomocného pracovního lešení</t>
  </si>
  <si>
    <t>SPI</t>
  </si>
  <si>
    <t xml:space="preserve">N03 PŮDORYS 1. PROPADLO PŘÍZEMÍ - NOVÝ STAV : </t>
  </si>
  <si>
    <t>VV</t>
  </si>
  <si>
    <t xml:space="preserve">- zazdívka otvoru : </t>
  </si>
  <si>
    <t>m.č.203 : 2*(0,90*2,00)*0,115</t>
  </si>
  <si>
    <t>317234410RT2</t>
  </si>
  <si>
    <t>Vyzdívka mezi nosníky cementovou, Prvek zdicí pálený funkce: cihla plná; dl = 290 mm; š = 140 mm; v = 65 mm; fb = 20,0 N/mm2</t>
  </si>
  <si>
    <t>jakýmikoliv cihlami pálenými na jakoukoliv maltu,</t>
  </si>
  <si>
    <t xml:space="preserve">B03 PŮDORYS 1. PROPADLO PŘÍZEMÍ - STÁVAJÍCÍ STAV : </t>
  </si>
  <si>
    <t xml:space="preserve">Průchod z nově vytvořené místnosti 201 : </t>
  </si>
  <si>
    <t>výplň mezi nosníky, vyklínování : 1,20*0,65*0,20</t>
  </si>
  <si>
    <t>317944313RT2</t>
  </si>
  <si>
    <t>Dodání a osazení válcovaných nosníků do připravených otvorů profil I 140, Tyč ocelová válcovaná za tepla průřez: I; značka: S235JR (1.0038); h = 140 mm; b = 66 mm; s = 5,7 mm; t = 8,6 mm</t>
  </si>
  <si>
    <t>t</t>
  </si>
  <si>
    <t>bez zazdění hlav, s nařezáním nosníků na potřebný rozměr,</t>
  </si>
  <si>
    <t>překlad odhad 4x I 140, 14,40 kg/m : 4*(0,20+1,00+0,20)*14,40/1000</t>
  </si>
  <si>
    <t>319201319R00</t>
  </si>
  <si>
    <t>Vyrovnání povrchu zdiva pod omítku maltou ze SMS tloušťka 50 mm, Malta zdicí obyčejná (G); pojivo: vápenocementové; zrnitost do 4,0 mm; M 5 N/mm2</t>
  </si>
  <si>
    <t>m2</t>
  </si>
  <si>
    <t>801-1</t>
  </si>
  <si>
    <t>maltou ze suché směsi, bez pomocného lešení,</t>
  </si>
  <si>
    <t>zednické začištění vybouraného otvoru : (2*2,40+1,00)*0,65</t>
  </si>
  <si>
    <t>346244381RT2</t>
  </si>
  <si>
    <t>Plentování ocelových nosníků jednostranné výšky do 200 mm, Prvek zdicí pálený funkce: cihla plná; dl = 290 mm; š = 140 mm; v = 65 mm; fb = 20,0 N/mm2</t>
  </si>
  <si>
    <t>jakýmikoliv cihlami,</t>
  </si>
  <si>
    <t>plentování překladu : 2*(1,20*0,14)</t>
  </si>
  <si>
    <t>342013323R00</t>
  </si>
  <si>
    <t>Příčky z desek sádrokartonových dvojité opláštění, jednoduchá konstrukce CW 100 tloušťka příčky 150 mm, desky impregnované, tloušťky 12,5 mm, tloušťka izolace 80 mm, požární odolnost EI 60, Deska sádrokartonová voděodolná; H2; tl = 12,5 mm</t>
  </si>
  <si>
    <t>zřízení nosné konstrukce příčky, vložení tepelné izolace tl. do 5 cm, montáž desek, tmelení spár Q2 a úprava rohů. Včetně dodávek materiálu.</t>
  </si>
  <si>
    <t>202 : (3,21+0,66)*2,54</t>
  </si>
  <si>
    <t>342263310R00</t>
  </si>
  <si>
    <t>Úpravy, doplňkové práce a příplatky pro sádrokartonové a sádrovláknité příčky úpravy příček pro osazení zařizovacích předmět  úprava pro osazení umývadla</t>
  </si>
  <si>
    <t>kus</t>
  </si>
  <si>
    <t>201 : 4,00</t>
  </si>
  <si>
    <t>342090132R00</t>
  </si>
  <si>
    <t>Úpravy, doplňkové práce a příplatky pro sádrokartonové a sádrovláknité příčky Úprava nosné konstrukce a opláštění SDK příčky pro zřízení otvoru pro dveře jednokřídlé, při hmotnosti jednoho křídla do 25 kg, v SDK příčce z R-CW a R-UW profilů š. 100 mm, 2 x opláštěné</t>
  </si>
  <si>
    <t>Odkaz na mn. položky pořadí 36 : 1,00000</t>
  </si>
  <si>
    <t>342032243X00</t>
  </si>
  <si>
    <t>Příčka tl.150,1x CW,2x opl.,deska sádrovláknitá 12,5mm, tl. tepelné izolace 100mm</t>
  </si>
  <si>
    <t>Vlastní</t>
  </si>
  <si>
    <t>Indiv</t>
  </si>
  <si>
    <t xml:space="preserve">N01 PŮDORYS 3. PROPADLO - NOVÝ STAV : </t>
  </si>
  <si>
    <t xml:space="preserve">N02 PŮDORYS 2. PROPADLO - NOVÝ STAV : </t>
  </si>
  <si>
    <t xml:space="preserve">N04 ŘEZ A-A´- NOVÝ STAV : </t>
  </si>
  <si>
    <t xml:space="preserve">N05 ŘEZ B-B´- NOVÝ STAV : </t>
  </si>
  <si>
    <t xml:space="preserve">Skladba S3 : </t>
  </si>
  <si>
    <t xml:space="preserve">-2x sádrovláknitá deska  : </t>
  </si>
  <si>
    <t xml:space="preserve">-minerální izolace tl. 100mm : </t>
  </si>
  <si>
    <t xml:space="preserve">plocha : </t>
  </si>
  <si>
    <t>101/102 : (1,95+4,54)*2,67</t>
  </si>
  <si>
    <t>201/stávající prostory : (4,75+2,52)*3,52</t>
  </si>
  <si>
    <t xml:space="preserve">odpočet otvorů : </t>
  </si>
  <si>
    <t>dveře D1 : -1*0,90*2,00</t>
  </si>
  <si>
    <t>411322424R00</t>
  </si>
  <si>
    <t>Beton stropů železový stropů trámových (žebrových),  kazetových, nebo vložkových z tvárnic, nebo z hraněných či zaoblených vln zabudovaného plechového bednění, železový (bez výztuže) třídy C 25/30</t>
  </si>
  <si>
    <t xml:space="preserve">D.F.S_D1.2_statika : </t>
  </si>
  <si>
    <t xml:space="preserve">N07 PŮDORYS PŘÍZEMÍ- VÝKRES TVARU STROPU - NOVÝ STAV : </t>
  </si>
  <si>
    <t xml:space="preserve">Skladba S1 : </t>
  </si>
  <si>
    <t xml:space="preserve">-betonová zálivka tl. 50 mm s KARI sítí 150/150/6 (50mm nad vlnu - prům. tl. betonu uvažována 120mm) : </t>
  </si>
  <si>
    <t>plocha : 19,466*0,12</t>
  </si>
  <si>
    <t>zatažení plechu do zdi : (4,56+4,90+4,79)*0,10</t>
  </si>
  <si>
    <t>411351801R00</t>
  </si>
  <si>
    <t>Bednění stropů bednění svislých ploch zřízení</t>
  </si>
  <si>
    <t>m</t>
  </si>
  <si>
    <t>s pomocným lešením</t>
  </si>
  <si>
    <t>HEA 240 : 4,75*(0,10+0,05)</t>
  </si>
  <si>
    <t>kolem otvoru pro schodiště : (1,95+0,90+0,30+1,05+2,22)*(0,10+0,05)</t>
  </si>
  <si>
    <t>411351802R00</t>
  </si>
  <si>
    <t>Bednění stropů bednění svislých ploch odstranění</t>
  </si>
  <si>
    <t>Odkaz na mn. položky pořadí 11 : 1,67550</t>
  </si>
  <si>
    <t>411354271R00</t>
  </si>
  <si>
    <t>Bednění stropů zabudované (ztracené) z ocelových trapézových plechů příplatky příplatek za lože z malty pro uložení ocelových plechů</t>
  </si>
  <si>
    <t>otevřeného podhledu, bez podpěrné konstrukce, s osazením na sucho na zdech do připravených ozubů, popř. na rovných zdech, trámech, průvlacích, nebo do traverz, bez úpravy povrchu plechů, s pomocným lešením.</t>
  </si>
  <si>
    <t xml:space="preserve">-VSŽ plech vlna 100 mm, TR 100/275/0,88mm (šířka 825) : </t>
  </si>
  <si>
    <t>po obvodu stropní konstrukce : (4,56+4,90+4,79)*0,10</t>
  </si>
  <si>
    <t>411361921RT5</t>
  </si>
  <si>
    <t>Výztuž stropů ze svařovaných sítí průměr drátu 6 mm, velikost oka 150/150 mm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</si>
  <si>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</si>
  <si>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 xml:space="preserve">3,03kg/m2 : </t>
  </si>
  <si>
    <t>-betonová zálivka tl. 50 mm s KARI sítí 150/150/6 (50mm nad vlnu - prům. tl. betonu uvažována 120mm) : 20,891*3,03/1000</t>
  </si>
  <si>
    <t>Koeficient +15% k čisté výměře na přesahy sítí: 0,15</t>
  </si>
  <si>
    <t>413232221RT2</t>
  </si>
  <si>
    <t>Zazdívka zhlaví jakýmikoliv cihlami pálenými válcovaných nosníků výšky přes 150 do 300 mm, Prvek zdicí pálený funkce: cihla plná; dl = 290 mm; š = 140 mm; v = 65 mm; fb = 20,0 N/mm2</t>
  </si>
  <si>
    <t>- vyklínování a zazdění zhlaví nosníků (vyklínované vysokopevnostním cementem s nízkoexpanzní zálivkou) : 6</t>
  </si>
  <si>
    <t>413941123R00</t>
  </si>
  <si>
    <t>Osazení ocelových válcovaných nosníků ve stropech bez materiálu, výšky přes 120 do 220 mm</t>
  </si>
  <si>
    <t>I , IE, U , UE nebo L</t>
  </si>
  <si>
    <t>- stropní nosníky HEA 200 (uvažováno i u zdiva), 42,30 kg/m : (2*2,60+2,35+4*4,80)*42,30/1000</t>
  </si>
  <si>
    <t>413941125R00</t>
  </si>
  <si>
    <t>Osazení ocelových válcovaných nosníků ve stropech bez materiálu, výšky přes 220 mm</t>
  </si>
  <si>
    <t>- nosníky HEA 240, osazené 300mm ve zdi, 3ks, 60,30 kg/m : (1*(0,30+4,75+0,30)+2*(0,30+4,90+0,30))*60,30/1000</t>
  </si>
  <si>
    <t>413941001R00</t>
  </si>
  <si>
    <t>Nosné svary stropní konstr. nosníků tl. do 10 mm</t>
  </si>
  <si>
    <t xml:space="preserve">- stropní nosníky HEA 200 (uvažováno i u zdiva), 42,30 kg/m : </t>
  </si>
  <si>
    <t>svaření s HEB 240, uvažováno 18ks styků, délka svaru 2x0,24m/styk : 18*(2*0,24)</t>
  </si>
  <si>
    <t>434311114R00</t>
  </si>
  <si>
    <t>Stupně dusané z betonu třídy C 16/20</t>
  </si>
  <si>
    <t>na terén nebo na desku z betonu prostého nebo prokládaného kamenem, bez potěru, se zahlazením povrchu,</t>
  </si>
  <si>
    <t>vytvoření 3ks schodišťových stupňů : 3*1,00</t>
  </si>
  <si>
    <t>434351141R00</t>
  </si>
  <si>
    <t>Bednění stupňů betonovaných na podstupňové desce nebo na terénu přímočarých zřízení</t>
  </si>
  <si>
    <t>vytvoření 3ks schodišťových stupňů : 3*1,00*0,20</t>
  </si>
  <si>
    <t>434351142R00</t>
  </si>
  <si>
    <t>Bednění stupňů betonovaných na podstupňové desce nebo na terénu přímočarých odstranění</t>
  </si>
  <si>
    <t>Odkaz na mn. položky pořadí 20 : 0,60000</t>
  </si>
  <si>
    <t>411354224X00</t>
  </si>
  <si>
    <t>Bednění stropů zabudované z ocelových trapézových plechů pozinkovaných, VSŽ plech vlna 100 mm, TR 100/275/0,88mm (šířka 825)</t>
  </si>
  <si>
    <t>plocha odměřeno z .dwg podkladu, složitá plocha : 19,466</t>
  </si>
  <si>
    <t>13486315R</t>
  </si>
  <si>
    <t>Tyč ocelová válcovaná za tepla průřez: HEA; značka: S235JR (1.0038); h = 190 mm; b = 200 mm; s = 6,5 mm; t = 10,0 mm</t>
  </si>
  <si>
    <t>SPCM</t>
  </si>
  <si>
    <t>Specifikace</t>
  </si>
  <si>
    <t>POL3_</t>
  </si>
  <si>
    <t>cena zahrnuje i řezání nosníků na potřebný rozměr</t>
  </si>
  <si>
    <t>POP</t>
  </si>
  <si>
    <t>Odkaz na mn. položky pořadí 16 : 1,13153</t>
  </si>
  <si>
    <t>Koeficient materiál +10% k čisté výměře: 0,10</t>
  </si>
  <si>
    <t>13486325R</t>
  </si>
  <si>
    <t>Tyč ocelová válcovaná za tepla průřez: HEA; značka: S235JR (1.0038); h = 230 mm; b = 240 mm; s = 7,5 mm; t = 12,0 mm</t>
  </si>
  <si>
    <t>416022121R00</t>
  </si>
  <si>
    <t>Podhledy na kovové konstrukci opláštěné deskami sádrokartonovými dvouúrovňový křížový rošt z profilů CD zavěšený 1x deska, tloušťky 12,5 mm, standard,  , bez izolace, Deska sádrokartonová stavební; A; tl = 12,5 mm</t>
  </si>
  <si>
    <t>s úpravou rohů, koutů a hran konstrukcí, přebroušení a tmelení spár,</t>
  </si>
  <si>
    <t xml:space="preserve">-SDK podhled EI 30 min : </t>
  </si>
  <si>
    <t>plocha : 19,466</t>
  </si>
  <si>
    <t>416072121R00</t>
  </si>
  <si>
    <t>Podhledy na kovové konstrukci opláštěné deskami sádrokartonovými dvouúrovňový křížový rošt z profilů CD zavěšený 1x deska, tloušťky 12,5 mm, akustická protipožární, požární odolnost REI 30 a u stropů z železobetonových desek tl. 60 mm REI 45, tl. 80 mm REI 60 ..., Deska sádrokartonová akustická, protipožární, samočisticí; F, D; tl = 12,5 mm</t>
  </si>
  <si>
    <t xml:space="preserve">Skladba P01 : </t>
  </si>
  <si>
    <t xml:space="preserve">-akustická SDK deska tl. 12,5 : </t>
  </si>
  <si>
    <t>201 Šatna kulisáků - stávající místnost : 12,51</t>
  </si>
  <si>
    <t>202 Šatna muži : 31,82</t>
  </si>
  <si>
    <t>416093121R00</t>
  </si>
  <si>
    <t>Doplňkové práce čelo podhledu SDK výšky od 200 do 500 mm, z desek standard, tloušťky 12,5 mm, Deska sádrokartonová stavební; A; tl = 12,5 mm</t>
  </si>
  <si>
    <t>bez dodávky izolace</t>
  </si>
  <si>
    <t>kolem otvoru pro schodiště : (1,95+0,90+0,30+1,05+2,22)*0,37</t>
  </si>
  <si>
    <t>601015141R00</t>
  </si>
  <si>
    <t xml:space="preserve">Štuk na stropech, vnitřní, vápenný, tloušťka vrstvy 2 mm,  </t>
  </si>
  <si>
    <t>Včetně pomocného lešení.</t>
  </si>
  <si>
    <t xml:space="preserve">oprava omítky stropů : </t>
  </si>
  <si>
    <t xml:space="preserve">- štuk nový ze 100%, : </t>
  </si>
  <si>
    <t>201 Šatna kulisáků - část s novým stropem : 18,41</t>
  </si>
  <si>
    <t>203 Šatna ženy : 29,52</t>
  </si>
  <si>
    <t>602015141R00</t>
  </si>
  <si>
    <t xml:space="preserve">Štuk na stěnách, vnitřní, vápenný, tloušťka vrstvy 2 mm,  </t>
  </si>
  <si>
    <t xml:space="preserve">oprava omítky stěn : </t>
  </si>
  <si>
    <t xml:space="preserve">- štuk nový ze 100% : </t>
  </si>
  <si>
    <t xml:space="preserve">Výpočet plochy: hrubá plocha-odpočet otvorů+přípočet ostění: : </t>
  </si>
  <si>
    <t>201 Šatna kulisáků - část s novým stropem, s.v.3,52m : (4,58+2,14+0,24+4,58)*3,52-1,00*2,55</t>
  </si>
  <si>
    <t>201 Šatna kulisáků - stávající místnost, s.v.2,54m : (0,15+0,82+3,06+1,84)*2,54-(1,00*2,00+0,80*2,00)</t>
  </si>
  <si>
    <t>202 Šatna muži, s.v.2,54m : (3,11+9,80+3,11+5*0,10)*2,54-(0,80*2,00)</t>
  </si>
  <si>
    <t>203 Šatna ženy, s.v.2,39m : (2*(9,15+3,25)+2*0,33)*2,39-(0,90*2,00+3*1,45*2,77)+3*(1,45+2*2,77)*0,48</t>
  </si>
  <si>
    <t>Mezisoučet</t>
  </si>
  <si>
    <t xml:space="preserve">odpočet omítky zazdívek z jedné strany : </t>
  </si>
  <si>
    <t xml:space="preserve">- omítnutí zazdívek : </t>
  </si>
  <si>
    <t>m.č.203 : -1*(0,90*2,00)*2</t>
  </si>
  <si>
    <t xml:space="preserve">odpočet plochy keram obkladu : </t>
  </si>
  <si>
    <t>Odkaz na mn. položky pořadí 82 : 8,64000*-1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</si>
  <si>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</si>
  <si>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</si>
  <si>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</si>
  <si>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 xml:space="preserve">203 Šatna ženy, s.v.2,39m : </t>
  </si>
  <si>
    <t>okna : 3*1,45*2,77</t>
  </si>
  <si>
    <t>ostatní dle potřeby : 15,00</t>
  </si>
  <si>
    <t>611421421R00</t>
  </si>
  <si>
    <t>Oprava vnitřních vápenných omítek stropů železobetonových rovných tvárnicových a kleneb v množství opravované plochy  v množství opravované plochy přes 30 do 50 %, hladkých</t>
  </si>
  <si>
    <t>Včetně pomocného pracovního lešení o výšce podlahy do 1900 mm a pro zatížení do 1,5 kPa.</t>
  </si>
  <si>
    <t xml:space="preserve">- oprava stáv. omítky vc z 50% : </t>
  </si>
  <si>
    <t>612421637R00</t>
  </si>
  <si>
    <t>Omítky vnitřní stěn vápenné nebo vápenocementové v podlaží i ve schodišti štukové</t>
  </si>
  <si>
    <t>m.č.203 : 2*(0,90*2,00)*2</t>
  </si>
  <si>
    <t>612421421R00</t>
  </si>
  <si>
    <t>Oprava vnitřních vápenných omítek stěn v množství opravované plochy přes 30 do 50 %, hladkých</t>
  </si>
  <si>
    <t>612425931R00</t>
  </si>
  <si>
    <t>Omítka vápenná vnitřního ostění omítkou štukovou</t>
  </si>
  <si>
    <t>okenního nebo dveřního, z pomocného pracovního lešení o výšce podlahy do 1900 mm a pro zatížení do 1,5 kPa,</t>
  </si>
  <si>
    <t>omítka ostění vybouraného otvoru : (2*2,40+1,00)*0,65</t>
  </si>
  <si>
    <t>632421115RT1</t>
  </si>
  <si>
    <t>Potěr ze suchých směsí samonivelační podlahová hmota na bázi cementu, tloušťka 5 mm, včetně penetrace</t>
  </si>
  <si>
    <t>s rozprostřením a uhlazením</t>
  </si>
  <si>
    <t>včetně penetrace podkladu.</t>
  </si>
  <si>
    <t xml:space="preserve">Skladba S2 : </t>
  </si>
  <si>
    <t xml:space="preserve">-vyrovnávací stěrka 5 mm : </t>
  </si>
  <si>
    <t xml:space="preserve">-původní stropní konstrukce : </t>
  </si>
  <si>
    <t>642942214R00</t>
  </si>
  <si>
    <t>Osazení zárubní dveřních ocelových do sádrokartonové příčky  tloušťky 150 mm šířky 700 mm, bez dodávky zárubně</t>
  </si>
  <si>
    <t>Včetně kotvení rámů do zdiva a platí pro jakýkoliv způsob provádění (např. bodovým přivařením k obnažené výztuži, uklínováním, zalitím pracen apod.).</t>
  </si>
  <si>
    <t xml:space="preserve">101/102 : </t>
  </si>
  <si>
    <t>dveře D1 : 1</t>
  </si>
  <si>
    <t>5533302338R</t>
  </si>
  <si>
    <t>Zárubeň kovová pro sádrokarton; průchozí š. = 900 mm; průchozí v. = 1970 mm; tl. stěny = 150 mm; povrchová úprava: základní nátěr; požární odolnost: E, I, W</t>
  </si>
  <si>
    <t>941955002R00</t>
  </si>
  <si>
    <t>Lešení lehké pracovní pomocné pomocné, o výšce lešeňové podlahy přes 1,2 do 1,9 m</t>
  </si>
  <si>
    <t>800-3</t>
  </si>
  <si>
    <t xml:space="preserve">pro provedení nové štukové vrstvy vnitřních omítek : </t>
  </si>
  <si>
    <t>Odkaz na mn. položky pořadí 29 : 134,56691*0,33</t>
  </si>
  <si>
    <t>941955003R00</t>
  </si>
  <si>
    <t>Lešení lehké pracovní pomocné pomocné, o výšce lešeňové podlahy přes 1,9 do 2,5 m</t>
  </si>
  <si>
    <t>- pomocné lešení pro provedení stropu : 4,90*4,80</t>
  </si>
  <si>
    <t>900      R01</t>
  </si>
  <si>
    <t>Hodinové zúčtovací sazby stavební dělník, tarifní třída 4</t>
  </si>
  <si>
    <t>h</t>
  </si>
  <si>
    <t>Dmtž a zpětné montáže prvků a konstrukcí spojených s opravou omítek (svítidla, spínače, zásuvky atd...) : 15,00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</si>
  <si>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</si>
  <si>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</si>
  <si>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průběžný úklid + finální úklid po dokončení prací</t>
  </si>
  <si>
    <t>+ 3.propadlo, přístupy : 50,00</t>
  </si>
  <si>
    <t>913X00</t>
  </si>
  <si>
    <t>Hzs - Stavební dělník - stavební přípomoce profesím VZT a ZTI</t>
  </si>
  <si>
    <t>soub</t>
  </si>
  <si>
    <t>Stavební přípomoce profesím ZTI a VZT (pro ÚT je součástí dílčího rozpočtu ÚT) : 1</t>
  </si>
  <si>
    <t>962031113R00</t>
  </si>
  <si>
    <t>Bourání příček z cihel pálených plných, tloušťky 65 mm</t>
  </si>
  <si>
    <t>801-3</t>
  </si>
  <si>
    <t>nebo vybourání otvorů průřezové plochy přes 4 m2 v příčkách, včetně pomocného lešení o výšce podlahy do 1900 mm a pro zatížení do 1,5 kPa  (150 kg/m2),</t>
  </si>
  <si>
    <t>Pozn: hodnota tloušťky uvedená v položce je tl. zdiva bez omítky. Demontážní hmotnost položky zahrnuje i hmotnost omítky nebo obkladu.</t>
  </si>
  <si>
    <t xml:space="preserve">bourací práce stávající část : </t>
  </si>
  <si>
    <t>tl.100mm (kuchyňka/odpočívárna) : 3,25*2,39</t>
  </si>
  <si>
    <t>962031116R00</t>
  </si>
  <si>
    <t>Bourání příček z cihel pálených plných, tloušťky 140 mm</t>
  </si>
  <si>
    <t xml:space="preserve">- vybourání stávajících příček : </t>
  </si>
  <si>
    <t>tl.170mm (šatna/šatna) : 3,06*2,54</t>
  </si>
  <si>
    <t>tl.160 (odpočívárna/šatna) : 2,90*2,39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</si>
  <si>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</si>
  <si>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</si>
  <si>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</si>
  <si>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- vyvěšení dveřních křídel : 5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</si>
  <si>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</si>
  <si>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</si>
  <si>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- vybourání zárubní v místě rušených dveří : 2*0,90*2,00</t>
  </si>
  <si>
    <t>971033681R00</t>
  </si>
  <si>
    <t>Vybourání otvorů ve zdivu cihelném z jakýchkoliv cihel pálených  na jakoukoliv maltu vápenou nebo vápenocementovou, plochy do 4 m2, tloušťky do 900 mm</t>
  </si>
  <si>
    <t>základovém nebo nadzákladovém,</t>
  </si>
  <si>
    <t>Včetně pomocného lešení o výšce podlahy do 1900 mm a pro zatížení do 1,5 kPa  (150 kg/m2).</t>
  </si>
  <si>
    <t>vybourání otvoru ve zdivu : 1,00*2,40*0,65</t>
  </si>
  <si>
    <t>973031325R00</t>
  </si>
  <si>
    <t>Vysekání v cihelném zdivu výklenků a kapes kapes na jakoukoliv maltu vápennou nebo vápenocementovou, plochy do 0,1 m2, hloubky do 300 mm</t>
  </si>
  <si>
    <t>- vysekání kapes pro nosníky HEA 240 : 6</t>
  </si>
  <si>
    <t>974031154R00</t>
  </si>
  <si>
    <t>Vysekání rýh v jakémkoliv zdivu cihelném v ploše  do hloubky 100 mm, šířky do 150 mm</t>
  </si>
  <si>
    <t>po obvodu stropní konstrukce, pro zatažení plechu do zdi : 4,56+4,90+4,79</t>
  </si>
  <si>
    <t>974031167R00</t>
  </si>
  <si>
    <t>Vysekání rýh v jakémkoliv zdivu cihelném v ploše  do hloubky 150 mm, šířky do 300 mm</t>
  </si>
  <si>
    <t>vysekání rýh pro překlad : 4*(0,20+1,00+0,20)</t>
  </si>
  <si>
    <t>776511820X00</t>
  </si>
  <si>
    <t>Odstranění stávajících podlah vč. soklíků</t>
  </si>
  <si>
    <t xml:space="preserve">- odstranění stávajících podlah : </t>
  </si>
  <si>
    <t xml:space="preserve">plochy bez výpočtu odměřeny z .dwg podkladu : </t>
  </si>
  <si>
    <t>šatna : 14,327</t>
  </si>
  <si>
    <t>šatna : 24,585</t>
  </si>
  <si>
    <t>kuchyňka : 2,25*3,25</t>
  </si>
  <si>
    <t>odpočívárna : 4,06*3,25-0,46*0,33</t>
  </si>
  <si>
    <t>šatna : 2,58*3,25</t>
  </si>
  <si>
    <t>963016151X00</t>
  </si>
  <si>
    <t>Demontáž stávajícícho podhledu</t>
  </si>
  <si>
    <t xml:space="preserve">- dmtž stávajícího stropního podhledu B02 : </t>
  </si>
  <si>
    <t>plocha odměřena z .dwg podkladu : 24,585</t>
  </si>
  <si>
    <t xml:space="preserve">šatna : </t>
  </si>
  <si>
    <t>999281145R00</t>
  </si>
  <si>
    <t>Přesun hmot pro opravy a údržbu objektů pro opravy a údržbu dosavadních objektů včetně vnějších plášťů  výšky do 6 m, nošením</t>
  </si>
  <si>
    <t>Přesun hmot</t>
  </si>
  <si>
    <t>POL7_</t>
  </si>
  <si>
    <t>oborů 801, 803, 811 a 812</t>
  </si>
  <si>
    <t>711210010RAA</t>
  </si>
  <si>
    <t>Izolace stěrkové nátěr hydroizolační těsnicí hmotou, tekutou jednosložkovou izolací , proti vlhkosti, včetně těsnicího pásu do spoje podlaha-stěna</t>
  </si>
  <si>
    <t>AP-PSV</t>
  </si>
  <si>
    <t>Agregovaná položka</t>
  </si>
  <si>
    <t>POL2_</t>
  </si>
  <si>
    <t>Nanesení hydroizolačního nátěru válečkem ve dvou vrstvách, nebo stěrkou v jedné vrstvě. Vlepení těsnicí pásky do spoje podlaha-stěna, přitlačení a uhlazení, přetažení pásky další vrstvou izolační stěrky.</t>
  </si>
  <si>
    <t xml:space="preserve">Uvažováno na plochách pod keramickým obkladem : </t>
  </si>
  <si>
    <t>Odkaz na mn. položky pořadí 82 : 8,64000</t>
  </si>
  <si>
    <t>713111121RT1</t>
  </si>
  <si>
    <t xml:space="preserve">Montáž tepelné izolace stropů rovných, spodem, uchycení drátem,  </t>
  </si>
  <si>
    <t>800-713</t>
  </si>
  <si>
    <t xml:space="preserve">-minerální izolace pro akustiku tl. 40 mm : </t>
  </si>
  <si>
    <t>63152202R</t>
  </si>
  <si>
    <t>Výrobek izolační pro budovy z minerální vlny (MW) tvar: deska; tloušťka d = 40,0 mm; OH = 15 kg/m3; lambda = 0,038 W/(m.K)</t>
  </si>
  <si>
    <t>Koeficient materiál +5% k čisté výměře: 0,05</t>
  </si>
  <si>
    <t>998713101R00</t>
  </si>
  <si>
    <t>Přesun hmot pro izolace tepelné v objektech výšky do 6 m</t>
  </si>
  <si>
    <t>50 m vodorovně</t>
  </si>
  <si>
    <t>720909001RAX</t>
  </si>
  <si>
    <t>ZTI - dle oceněné přílohy</t>
  </si>
  <si>
    <t>728909001RAX</t>
  </si>
  <si>
    <t>VZT - dle oceněné přílohy</t>
  </si>
  <si>
    <t>730909001RAX</t>
  </si>
  <si>
    <t>Vytápění - dle oceněné přílohy</t>
  </si>
  <si>
    <t>766661122R00</t>
  </si>
  <si>
    <t>Montáž dveřních křídel kompletizovaných otevíravých ,  , do ocelové nebo fošnové zárubně, jednokřídlových, šířky přes 800 mm</t>
  </si>
  <si>
    <t>800-766</t>
  </si>
  <si>
    <t xml:space="preserve">N06 TABULKA VÝPLNÍ OTVORŮ - NOVÝ STAV : </t>
  </si>
  <si>
    <t>D01 : 1+1</t>
  </si>
  <si>
    <t>D02 : 2</t>
  </si>
  <si>
    <t>766669117R00</t>
  </si>
  <si>
    <t>Montáž dveřních křídel kompletizovaných dokování  samozavírače na ocelovou zárubeň</t>
  </si>
  <si>
    <t>766670021R00</t>
  </si>
  <si>
    <t xml:space="preserve">Doplňky ke dveřním křídlům - montáž </t>
  </si>
  <si>
    <t>766695213R00</t>
  </si>
  <si>
    <t>Ostatní montáž prahů dveří  jednokřídlých, šířky přes 100 mm</t>
  </si>
  <si>
    <t>766909001X00</t>
  </si>
  <si>
    <t>Truhlářská úprava stávajícího okna pro nasávání a výdech VZT</t>
  </si>
  <si>
    <t>54914624R</t>
  </si>
  <si>
    <t>kování interiérové kliky s kruhovými štíty pro klíč; povrch - kliky pochromované; povrch - štíty leštěná nerez</t>
  </si>
  <si>
    <t>Odkaz na mn. položky pořadí 63 : 4,00000</t>
  </si>
  <si>
    <t>54917015R</t>
  </si>
  <si>
    <t>zavírač dveří hydraulický hmotnost dveří 20 až 38 kg; š. dveří 800 mm; zlatá bronz</t>
  </si>
  <si>
    <t>Odkaz na mn. položky pořadí 62 : 4,00000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</si>
  <si>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</si>
  <si>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</si>
  <si>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61165643R</t>
  </si>
  <si>
    <t>Dveře dřevěné jednostranně otevíravé; šířka = 900 mm; výška = 1 970 mm; počet křídel: 1; povrchová úprava: HPL; struktura povrchu: oboustranně hladká; míra zasklení: plné křídlo; požární odolnost: E, I, W; 30</t>
  </si>
  <si>
    <t>611871020R</t>
  </si>
  <si>
    <t>Práh dubový; š = 80 mm</t>
  </si>
  <si>
    <t>Odkaz na mn. položky pořadí 64 : 4,00000</t>
  </si>
  <si>
    <t>611871020X</t>
  </si>
  <si>
    <t>Příplatek za povrchovou úpravu prahu</t>
  </si>
  <si>
    <t>Odkaz na mn. položky pořadí 70 : 4,00000</t>
  </si>
  <si>
    <t>998766101R00</t>
  </si>
  <si>
    <t>Přesun hmot pro konstrukce truhlářské v objektech výšky do 6 m</t>
  </si>
  <si>
    <t>767909001RAX</t>
  </si>
  <si>
    <t>Dodávka + montáž ocelového schodiště, kompletní provedení, vč. výrobní dokumentace, povrchové úpravy, madel, lešení, atd...</t>
  </si>
  <si>
    <t>Veškeré nátěry - ochranný systém povrchové úpravy bude splňovat stupeň korozní agresivity ČSN ISO 9223, C4 – vysoká, životnost – vysoká, nad 15 let.</t>
  </si>
  <si>
    <t xml:space="preserve">N08 VÝKRES TVARU SCHODIŠTĚ - NOVÝ STAV : </t>
  </si>
  <si>
    <t>D.F.S_D1.2_statika : 1</t>
  </si>
  <si>
    <t>775541400R00</t>
  </si>
  <si>
    <t xml:space="preserve">Podlahy lamelové (plovoucí) montáž (položení) lamel </t>
  </si>
  <si>
    <t>800-775</t>
  </si>
  <si>
    <t xml:space="preserve">-vinyl s kročejovou iz. podložkou : </t>
  </si>
  <si>
    <t>201 Šatna kulisáků - část s novým stropem : 18,414</t>
  </si>
  <si>
    <t>776101101R00</t>
  </si>
  <si>
    <t>Přípravné práce vysávání povlakových podlah průmyslovým vysavačem</t>
  </si>
  <si>
    <t>položky neobsahují žádný materiál</t>
  </si>
  <si>
    <t>Odkaz na mn. položky pořadí 74 : 92,26400</t>
  </si>
  <si>
    <t>776101115R00</t>
  </si>
  <si>
    <t>Přípravné práce vyrovnání podkladů samonivelační hmotou</t>
  </si>
  <si>
    <t xml:space="preserve">stěrka tl.5mm : </t>
  </si>
  <si>
    <t xml:space="preserve">-stěrka pod vinylovou podlahu tl. 5 mm : </t>
  </si>
  <si>
    <t>776421100R00</t>
  </si>
  <si>
    <t>Lepení soklíků PVC a napojení krytiny na stěnu lepení podlahových soklíků z PVC a vinylu, Lepidlo montážní</t>
  </si>
  <si>
    <t>201 Šatna kulisáků - část s novým stropem : 2*(4,90+4,585)-1,00</t>
  </si>
  <si>
    <t>201 Šatna kulisáků - stávající místnost : (2*(3,21+2,50)+2*(3*0,186+2*0,325))-(1,00+0,80)</t>
  </si>
  <si>
    <t>202 Šatna muži : (2*(3,11+9,80)+5*0,10)-0,80</t>
  </si>
  <si>
    <t>203 Šatna ženy : (2*(9,15+3,25)+2*0,33)-(0,90)</t>
  </si>
  <si>
    <t>28342451R</t>
  </si>
  <si>
    <t>Lišta soklová</t>
  </si>
  <si>
    <t>Odkaz na mn. položky pořadí 77 : 80,08600</t>
  </si>
  <si>
    <t>585817202R</t>
  </si>
  <si>
    <t>vyrovnávací stěrka cementová; pro podlahy; samonivelační; pro interiér; pevnost v tlaku 30,0 MPa; tl. vrstvy 2,0 až 30,0 mm; barva šedá</t>
  </si>
  <si>
    <t>kg</t>
  </si>
  <si>
    <t xml:space="preserve">Spotřeba: cca 1,7 kg/m2/mm : </t>
  </si>
  <si>
    <t>Odkaz na mn. položky pořadí 76 : 92,26400*8,5</t>
  </si>
  <si>
    <t>61194252R</t>
  </si>
  <si>
    <t>Krytina podlahová vinylová se zámkovým spojem formát: lamely; integrovaná podložka; tl = 6,50 mm; nášlapná vrstva = 0,55 mm; nosné jádro: SPC; povrchová úprava: PUR; zatížení: 23, 34; protiskluznost: R10; Lw = 19 dB; trvalá deformace do 0,15 mm; rozměrová stálost do 0,20 %; RtF: Bfl; - s1</t>
  </si>
  <si>
    <t>998776101R00</t>
  </si>
  <si>
    <t>Přesun hmot pro podlahy povlakové v objektech výšky do 6 m</t>
  </si>
  <si>
    <t>vodorovně do 50 m</t>
  </si>
  <si>
    <t>781475114R00</t>
  </si>
  <si>
    <t>Montáž obkladů vnitřních z dlaždic keramických kladených do tmele 200 x 200 mm,  , kladených do flexibilního tmele</t>
  </si>
  <si>
    <t>800-771</t>
  </si>
  <si>
    <t xml:space="preserve">Stěny za umyvadly v šatnách budou opatřeny keramickými obklady do výšky 1800 mm : </t>
  </si>
  <si>
    <t>201 : 1,60*1,80</t>
  </si>
  <si>
    <t>202 : 1,60*1,80</t>
  </si>
  <si>
    <t>203 : 1,60*1,80</t>
  </si>
  <si>
    <t>597813601R</t>
  </si>
  <si>
    <t>Obklad keramický typ: běžný; s glazurou (GL); tl. = 6,5 mm; a = 198 mm; b = 198 mm; povrch: hladký, lesklý; barva: bílá</t>
  </si>
  <si>
    <t>998781101R00</t>
  </si>
  <si>
    <t>Přesun hmot pro obklady keramické v objektech výšky do 6 m</t>
  </si>
  <si>
    <t>783220010RAB</t>
  </si>
  <si>
    <t>Nátěry kovových doplňkových konstrukcí syntetické základní a dvojnásobný krycí</t>
  </si>
  <si>
    <t xml:space="preserve">Nová zárubeň : </t>
  </si>
  <si>
    <t>Zárubeň ocelová MONTKOV SHtm 150 rozměr 900 x 1970 mm L/P, požární EI-EW : 1*(0,90+2*2,00)*0,25</t>
  </si>
  <si>
    <t>Stávající zárubně : 2*(0,80+2*2,00)*0,25+2*(0,90+2*2,00)*0,25</t>
  </si>
  <si>
    <t>784402801R00</t>
  </si>
  <si>
    <t>Odstranění maleb oškrabáním, v místnostech do 3,8 m</t>
  </si>
  <si>
    <t>800-784</t>
  </si>
  <si>
    <t>Odkaz na mn. položky pořadí 31 : 47,93000</t>
  </si>
  <si>
    <t>Odkaz na mn. položky pořadí 33 : 143,20690</t>
  </si>
  <si>
    <t>784450010RA0</t>
  </si>
  <si>
    <t>Malby z malířských směsí disperzní, penetrace jednonásobná, malba dvojnásobná, bílá</t>
  </si>
  <si>
    <t>Kompletní provedení malby vč. přípravy podkladu, penetrace, zakrývání konstrukcí atd.</t>
  </si>
  <si>
    <t>vně místnosti č.203 : 1*(0,90*2,00)*2</t>
  </si>
  <si>
    <t xml:space="preserve">plocha x1 : </t>
  </si>
  <si>
    <t>Podhledy SDK,ocel.dvouúrov.křížový rošt,1x RB 12,5 : 19,47</t>
  </si>
  <si>
    <t>Podhled SDK,ocel.dvouúrov.kříž.rošt, 1x MA 12,5 mm : 44,33</t>
  </si>
  <si>
    <t>Čelo podhledu SDK, v.do 500 mm, 1xCD, 1xRB 12,5 mm : 2,38</t>
  </si>
  <si>
    <t>Štuk na stropech vápenný, vnitřní, Weberdur štuk IN, 2 mm, ručně : 47,93</t>
  </si>
  <si>
    <t>Štuk na stěnách vnitřní weberdur štuk IN, tloušťka 2 mm, ručně : 134,57</t>
  </si>
  <si>
    <t>Omítka vnitřní zdiva, MVC, štuková : 7,20</t>
  </si>
  <si>
    <t>Omítka vápenná vnitřního ostění - štuková : 3,77</t>
  </si>
  <si>
    <t xml:space="preserve">plocha x2 : </t>
  </si>
  <si>
    <t>Příčka SDKtl.150 mm,ocel.kce,2x oplášť.,RBI 12,5mm : 9,83*2</t>
  </si>
  <si>
    <t>Příčka Rigidur tl.150,1x CW,2x opl.,deska 12,5mm, tl. tepelné izolace 100mm : 41,12*2</t>
  </si>
  <si>
    <t>210909001RAX</t>
  </si>
  <si>
    <t>Elektroinstalace - dle oceněné přílohy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</si>
  <si>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</si>
  <si>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</si>
  <si>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</si>
  <si>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Vybourání kovových dveřních zárubní pl. do 2 m2 : 0,27</t>
  </si>
  <si>
    <t>979999997R00</t>
  </si>
  <si>
    <t>Poplatek za recyklaci, směsi suti betonu, cihel, tašek a keramiky, kusovost do 1600 cm2, skupina 17 01 07 z Katalogu odpadů</t>
  </si>
  <si>
    <t>17 107</t>
  </si>
  <si>
    <t>Bourání příček z cihel pálených plných tl. 65 mm : 1,43</t>
  </si>
  <si>
    <t>Bourání příček z cihel pálených plných tl. 140 mm : 4,69</t>
  </si>
  <si>
    <t>Vybourání otv. zeď cihel. pl.4 m2, tl.90 cm, MVC : 2,81</t>
  </si>
  <si>
    <t>Vysekání kapes zeď cihel. MVC, pl. 0,1m2, hl. 30cm : 0,19</t>
  </si>
  <si>
    <t>Vysekání rýh ve zdi cihelné 10 x 15 cm : 0,38</t>
  </si>
  <si>
    <t>Vysekání rýh ve zdi cihelné 15 x 30 cm : 0,45</t>
  </si>
  <si>
    <t>Odstranění malby oškrábáním v místnosti H do 3,8 m : 0,17</t>
  </si>
  <si>
    <t>979990181X00</t>
  </si>
  <si>
    <t>Poplatek za uložení suti - podlahová krytina, podhled</t>
  </si>
  <si>
    <t>Odstranění stávajících podlah : 0,24</t>
  </si>
  <si>
    <t>Demontáž stávajícícho podhledu : 0,30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</si>
  <si>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</si>
  <si>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</si>
  <si>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</si>
  <si>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</si>
  <si>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</si>
  <si>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</si>
  <si>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</si>
  <si>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</si>
  <si>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</si>
  <si>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</si>
  <si>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</si>
  <si>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</si>
  <si>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</si>
  <si>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</si>
  <si>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</si>
  <si>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</si>
  <si>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</si>
  <si>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</si>
  <si>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</si>
  <si>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</si>
  <si>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</si>
  <si>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Likvidace odpadů, obalových materiálů vzniklých prováděním díla.</t>
  </si>
  <si>
    <t>005123 R</t>
  </si>
  <si>
    <t>Územní vlivy</t>
  </si>
  <si>
    <t>POL99_1</t>
  </si>
  <si>
    <t>Dle kalkulace uchazeče u zakázku, náklady spojené např. s prováděním stavebních prací v centru města (ztížený příjezd a parkování), práce uvnitř památkově chráněné budovy a podobně.</t>
  </si>
  <si>
    <t>SUM</t>
  </si>
  <si>
    <t>END</t>
  </si>
  <si>
    <t>962036112R00</t>
  </si>
  <si>
    <t>Demontáž sádrokartonových, sádrovláknitých příček a předstěn příčka, sádrokartonová bez minerální izolace, jednoduchá ocelová konstrukce, 1xopláštěná deskou tl. 12,5 mm</t>
  </si>
  <si>
    <t xml:space="preserve">N09 PŘÍZEMÍ SKLAD NÁSTROJŮ : </t>
  </si>
  <si>
    <t>SDK příčka : (0,90+5,60+2,35+0,815)*2,15-0,80*2,00</t>
  </si>
  <si>
    <t>962036991R00</t>
  </si>
  <si>
    <t>Demontáž sádrokartonových, sádrovláknitých příček a předstěn příplatek za demontáž vrstvy minerální tepelné izolace, -, -, tl. 40 mm</t>
  </si>
  <si>
    <t>Odkaz na mn. položky pořadí 1 : 19,17975</t>
  </si>
  <si>
    <t>B/01 vyvěšení dveřních křídel : 1</t>
  </si>
  <si>
    <t>B/01 vyvěšení dveřních křídel : 1*0,80*2,00</t>
  </si>
  <si>
    <t>965048150X00</t>
  </si>
  <si>
    <t>Dočištění povrchu po odstranění stávající nášlapné vrstvy</t>
  </si>
  <si>
    <t xml:space="preserve">B/03 demontáž stávající podlahové krytiny : </t>
  </si>
  <si>
    <t>odstranění zbytků lepidel po demontáži stávající podlahy : 6,68*4,45</t>
  </si>
  <si>
    <t>767641120R00</t>
  </si>
  <si>
    <t xml:space="preserve">Montáž dveří dokončení okování dveří osazených do ocelové zárubně, otvíravých, dvoukřídlových </t>
  </si>
  <si>
    <t>800-767</t>
  </si>
  <si>
    <t>D03, ocelové dveře 2080/2160 : 1</t>
  </si>
  <si>
    <t>767995107R00</t>
  </si>
  <si>
    <t>Výroba a montáž atypických kovovových doplňků staveb hmotnosti přes 250 do 500 kg</t>
  </si>
  <si>
    <t>vč. provedení detailu A a B</t>
  </si>
  <si>
    <t xml:space="preserve">N10 VÝPIS ZÁMEČNICKÝCH VÝROBKŮ : </t>
  </si>
  <si>
    <t>Z01 tahokov tabule 1000/2000, DIN 791,  rozměr 62,5x20x3x3, 7,07kg/m2 : 8*1,00*2,00*7,07</t>
  </si>
  <si>
    <t>Z02 pásová ocel 30 x 3 mm : 103,72*0,71</t>
  </si>
  <si>
    <t>Z03 válcovaný ocelový profil, 30x30x3 mm : 20,22*1,45</t>
  </si>
  <si>
    <t>Z04 válcovaný ocelový profil, 50x100x6 mm : 7,96*6,84</t>
  </si>
  <si>
    <t>Z05 válcovaný ocelový profil, 100x100x4 mm : 14,40*11,90</t>
  </si>
  <si>
    <t>Z06 válcovaný ocelový profil, 50x50x4 mm : 4,32*5,30</t>
  </si>
  <si>
    <t>15945120RX</t>
  </si>
  <si>
    <t>Tahokov v základním provedení 62,5/20 x 3,0 x 3,0 mm</t>
  </si>
  <si>
    <t>Z01 tahokov tabule 1000/2000, DIN 791,  rozměr 62,5x20x3x3, 7,07kg/m2 : 8*1,00*2,00*7,07/1000</t>
  </si>
  <si>
    <t>553407077RX</t>
  </si>
  <si>
    <t>typ: dveře atypické ocelové</t>
  </si>
  <si>
    <t>rozměr: 2080/2160</t>
  </si>
  <si>
    <t>otvírání: otevíravé dvoukřídlé</t>
  </si>
  <si>
    <t>materiál: ocel</t>
  </si>
  <si>
    <t>kování: klika/klika s vratovou zástrčí</t>
  </si>
  <si>
    <t>zámek:bezpečnostní vložka zadlabávací</t>
  </si>
  <si>
    <t>zárubeň:  JEKL 50/50/4 (zámečnický prvek Z/06)</t>
  </si>
  <si>
    <t/>
  </si>
  <si>
    <t>Povrchová úprava řešena v kapitole 783 Nátěry</t>
  </si>
  <si>
    <t>55399993.AR</t>
  </si>
  <si>
    <t>výrobek kovový vyrobený dělením, hmotnost výrobku nad 10 kg</t>
  </si>
  <si>
    <t>998767101R00</t>
  </si>
  <si>
    <t>Přesun hmot pro kovové stavební doplňk. konstrukce v objektech výšky do 6 m</t>
  </si>
  <si>
    <t>N/01 nová PVC podlaha : 6,68*4,45</t>
  </si>
  <si>
    <t>776401800RT1</t>
  </si>
  <si>
    <t>Demontáž soklíků nebo lišt pryžových nebo PVC odstranění a uložení na hromady</t>
  </si>
  <si>
    <t>B/03 demontáž stávající podlahové krytiny : 2*(6,78+3,41)-0,80</t>
  </si>
  <si>
    <t xml:space="preserve">N/01 nová PVC podlaha : </t>
  </si>
  <si>
    <t>uvažováno na zděné konstrukci : 6,68+4,45+1,05</t>
  </si>
  <si>
    <t>776511820R00</t>
  </si>
  <si>
    <t>Odstranění povlakových podlah z nášlapné plochy lepených, s podložkou, z ploch přes 20 m2</t>
  </si>
  <si>
    <t>B/03 demontáž stávající podlahové krytiny : 6,78*3,41</t>
  </si>
  <si>
    <t>776521100R00</t>
  </si>
  <si>
    <t xml:space="preserve">Lepení povlakových podlah z plastů  ve formě pásů z PVC, montáž,  </t>
  </si>
  <si>
    <t>776994111R00</t>
  </si>
  <si>
    <t>Ostatní práce svařování povlakových podlah  z pásů nebo čtverců</t>
  </si>
  <si>
    <t>uvažován 1m´/1m2 plochy : 1*6,68*4,45</t>
  </si>
  <si>
    <t>28342458R</t>
  </si>
  <si>
    <t>Odkaz na mn. položky pořadí 14 : 12,18000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</si>
  <si>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</si>
  <si>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</si>
  <si>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Odkaz na mn. položky pořadí 16 : 29,72600</t>
  </si>
  <si>
    <t>783220010RAC</t>
  </si>
  <si>
    <t>Nátěry kovových doplňkových konstrukcí syntetické dvojnásobý krycí s emailováním</t>
  </si>
  <si>
    <t>Z01 tahokov tabule 1000/2000, DIN 791,  rozměr 62,5x20x3x3, 7,07kg/m2 : 2*(8*1,00*2,00)</t>
  </si>
  <si>
    <t>Z02 pásová ocel 30 x 3 mm : 103,72*(2*0,03+2*0,003)</t>
  </si>
  <si>
    <t>Z03 válcovaný ocelový profil, 30x30x3 mm : 20,22*(4*0,03)</t>
  </si>
  <si>
    <t>Z04 válcovaný ocelový profil, 50x100x6 mm : 7,96*(2*0,05+2*0,10)</t>
  </si>
  <si>
    <t>Z05 válcovaný ocelový profil, 100x100x4 mm : 14,40*(4*0,10)</t>
  </si>
  <si>
    <t>Z06 válcovaný ocelový profil, 50x50x4 mm : 4,32*(4*0,05)</t>
  </si>
  <si>
    <t>Dveře ocelové 2080 x 2160 mm, plné : 2*2,08*2,16</t>
  </si>
  <si>
    <t>Vybourání kovových dveřních zárubní pl. do 2 m2 : 0,12</t>
  </si>
  <si>
    <t>979990110R00</t>
  </si>
  <si>
    <t>Poplatek za uložení, sádrokartonové desky,  , skupina 17 08 02 z Katalogu odpadů</t>
  </si>
  <si>
    <t>kategorie 17 08 02 stavební materiály na bázi sádry</t>
  </si>
  <si>
    <t>Demontáž SDK příčky, 1x kov.kce., 1x opláštěné 12,5 mm : 0,42</t>
  </si>
  <si>
    <t>Přípl.za demontáž vrstvy tep.izolace tl. 40 mm, příčky : 0,02</t>
  </si>
  <si>
    <t>979990181R00</t>
  </si>
  <si>
    <t>Poplatek za uložení, PVC podlahová krytina,  , skupina 20 03 07 z Katalogu odpadů</t>
  </si>
  <si>
    <t>kategorie 17 02 03 plasty</t>
  </si>
  <si>
    <t>Dočištění povrchu po odstranění stávající nášlapné vrstvy : 0,05</t>
  </si>
  <si>
    <t>Odstranění PVC a koberců lepených s podložkou : 0,08</t>
  </si>
  <si>
    <t>REKAPITULACE DÍLČÍCH ROZPOČTŮ</t>
  </si>
  <si>
    <t>Cena m.j. (i celkem)</t>
  </si>
  <si>
    <t>Celkem bez DPH</t>
  </si>
  <si>
    <t>OCENĚNÝ VÝKAZ VÝMĚR ZTI PRO NABÍDKOVÝ ROZPOČET</t>
  </si>
  <si>
    <t>STAVBA: DIVADLO F.X.ŠALDY - LIBEREC, ROZŠÍŘENÍ ŠATNY KULISÁKŮ</t>
  </si>
  <si>
    <t>OBJEKT: DIVADLO F.X.ŠALDY - LIBEREC, ROZŠÍŘENÍ ŠATNY KULISÁKŮ</t>
  </si>
  <si>
    <t>ČÁST: D.1.2.2.1 - ŘEŠENÍ POŽADAVKŮ NA ROZVODY A ZAŘÍZENÍ ZTI</t>
  </si>
  <si>
    <r>
      <t xml:space="preserve">POZNÁMKA: </t>
    </r>
    <r>
      <rPr>
        <b/>
        <sz val="10"/>
        <rFont val="Times New Roman"/>
        <family val="1"/>
        <charset val="238"/>
      </rPr>
      <t>Jsou-li ve výkazu výměr nebo ve standardech uvedeny odkazy na obchodní firmy,názvy nebo specifická označení výrobku apod., jsou takové odkazy pouze</t>
    </r>
  </si>
  <si>
    <t>informativní a zhotoviteli umožňují v souladu se zákonem č.134/2016 Sb. v platném znění, použít i jiných výrobků kvalitně a technicky srovnatelných, popřípadě kvalitnějších.</t>
  </si>
  <si>
    <t>P.Č.</t>
  </si>
  <si>
    <t>Kód položky</t>
  </si>
  <si>
    <t>Zkrácený popis</t>
  </si>
  <si>
    <t>Cena jednotková</t>
  </si>
  <si>
    <t>Technický ( doplňkový) popis položky</t>
  </si>
  <si>
    <t>1</t>
  </si>
  <si>
    <t>2</t>
  </si>
  <si>
    <t>5</t>
  </si>
  <si>
    <t>6</t>
  </si>
  <si>
    <t>7</t>
  </si>
  <si>
    <t>8</t>
  </si>
  <si>
    <t>PRÁCE A DODÁVKY OBJEKTU CELKEM</t>
  </si>
  <si>
    <t>Vnitřní splašková kanalizace</t>
  </si>
  <si>
    <t>721001</t>
  </si>
  <si>
    <t>Umělohmotné kanalizační trubky HT-DN32 v barvě šedé - dodávka a montáž</t>
  </si>
  <si>
    <t>Umělohmotné kanalizační trubky HT-DN32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</si>
  <si>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721002</t>
  </si>
  <si>
    <t>Umělohmotné kanalizační trubky HT-DN40 v barvě šedé - dodávka a montáž</t>
  </si>
  <si>
    <t>Umělohmotné kanalizační trubky HT-DN40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</si>
  <si>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721003</t>
  </si>
  <si>
    <t>Umělohmotné kanalizační trubky HT-DN50 v barvě šedé - dodávka a montáž</t>
  </si>
  <si>
    <t>Umělohmotné kanalizační trubky HT-DN50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</si>
  <si>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721004</t>
  </si>
  <si>
    <t>Vsazení odbočky HT-DN75/50-87°; v barvě šedé, do stávajícího stoupacího litinového potrubí DN75 - dodávka a montáž</t>
  </si>
  <si>
    <r>
      <t>Vsazení odbočky HT-DN75/50-87°; v barvě šedé, do stávajícího stoupacího litinového potrubí DN75 s osazením přechodek na litinové potrubí a zpětného přetěsnění pomocí tekutého těsnícího vytvrzovacího tmelu, pro litinové potrubí</t>
    </r>
    <r>
      <rPr>
        <sz val="8"/>
        <color indexed="10"/>
        <rFont val="Times New Roman CE"/>
        <charset val="238"/>
      </rPr>
      <t xml:space="preserve"> </t>
    </r>
    <r>
      <rPr>
        <sz val="8"/>
        <rFont val="Times New Roman CE"/>
        <charset val="238"/>
      </rPr>
      <t>- dodávka a montáž</t>
    </r>
  </si>
  <si>
    <t>721005</t>
  </si>
  <si>
    <t>Vsazení odbočky HT-DN110/75-87°; v barvě šedé, do stávajícího stoupacího litinového potrubí DN100 - dodávka a montáž</t>
  </si>
  <si>
    <t>Vsazení odbočky HT-DN110/75-87°; v barvě šedé, do stávajícího stoupacího litinového potrubí DN100 s osazením přechodek na litinové potrubí a zpětného přetěsnění pomocí tekutého těsnícího vytvrzovacího tmelu, pro litinové potrubí - dodávka a montáž</t>
  </si>
  <si>
    <t>721006</t>
  </si>
  <si>
    <t>Instalační prvek 13 pro napojení pojistného a bezpečnostního setu ze zásobníků "EO" s vložením do zápachové uzávěrky dřezu - dodávka a montáž</t>
  </si>
  <si>
    <t>721007</t>
  </si>
  <si>
    <t>Instalační prvek 138 pro napojení kondenzátu z VZT potrubní jednotky - dodávka a montáž</t>
  </si>
  <si>
    <t>Instalační prvek 138 pro napojení kondenzátu z VZT potrubní jednotky, s integrovanou zápachovou uzávěrkou v podobě pryžové kuličky, včetně spojovacího a kotvícího materiálu, součástí prvku je revizní plastová krytka 0138.2E o rozměru 110 x 110 pro možnost čištění - dodávka a montáž</t>
  </si>
  <si>
    <t>721008</t>
  </si>
  <si>
    <t>Tepelná návleková pěnová izolace se strukturou uzavřených buněk tl.20mm pro potrubí kondenzátu DN32 z VZT potrubní jednotky - dodávka a montáž</t>
  </si>
  <si>
    <t>Tepelná návleková pěnová izolace se strukturou uzavřených buněk tl.20mm pro potrubí kondenzátu DN32 z VZT potrubní jednotky, podélně spojovaná pomocí továrně zhotovených lepících spojů - dodávka a montáž</t>
  </si>
  <si>
    <t>9</t>
  </si>
  <si>
    <t>721009</t>
  </si>
  <si>
    <t>Flexibilní hadice PN16-DN20 s výztuhou s vysocepevnostních textilních vláken z polyester-polyamidu, pro propojení výustku potrubní jednotky VZT s odpadním kondenzátním potrubím DN32, kotvící a spojovací materiál - dodávka a montáž</t>
  </si>
  <si>
    <t>10</t>
  </si>
  <si>
    <t>721010</t>
  </si>
  <si>
    <t>Plastová revizní dvířka 250 x 250 v barvě bílé pro přístup k čistícím kusům kanalizace na připojovacím potrubí s instalací do zdiva nebo obkladu - dodávka a montáž</t>
  </si>
  <si>
    <t>11</t>
  </si>
  <si>
    <t>721011</t>
  </si>
  <si>
    <t>Čistící tvarovka pro kanalizační stoupací potrubí DN50 - dodávka a montáž</t>
  </si>
  <si>
    <t>Čistící tvarovka pro kanalizační potrubí stoupací DN50, včetně spojovacího materiálu - dodávka a montáž</t>
  </si>
  <si>
    <t>12</t>
  </si>
  <si>
    <t>721012</t>
  </si>
  <si>
    <t>Montážní mazivo pro spojování potrubí - dodávka a montáž</t>
  </si>
  <si>
    <t>13</t>
  </si>
  <si>
    <t>721013</t>
  </si>
  <si>
    <t>Přesun hmot pro vnitřní kanalizaci stanovený z hmotnosti přesunovaného materiálu vodorovná dopravní vzdálenost do 100m po staveništi, v objektech výšky do 6m - montáž</t>
  </si>
  <si>
    <t>14</t>
  </si>
  <si>
    <t>721014</t>
  </si>
  <si>
    <t>Příplatek k ceně za přesun prováděný bez použití mechanizace pro jakoukoliv výšku objektu - montáž</t>
  </si>
  <si>
    <t>15</t>
  </si>
  <si>
    <t>721015</t>
  </si>
  <si>
    <t>Zkoušky těsnosti kanalizace vodou pro odpadní potrubí do DN200 a kouřem do DN300, včetně dodávky tlakovacího média a zkušebních přístrojů - montáž</t>
  </si>
  <si>
    <t>Vnitřní pitný vodovod</t>
  </si>
  <si>
    <r>
      <rPr>
        <b/>
        <sz val="8"/>
        <rFont val="Times New Roman CE"/>
        <charset val="238"/>
      </rPr>
      <t>Poznámka:</t>
    </r>
    <r>
      <rPr>
        <sz val="8"/>
        <rFont val="Times New Roman CE"/>
        <family val="1"/>
        <charset val="238"/>
      </rPr>
      <t xml:space="preserve"> Izolace na studenou vodu pro potrubí D15 - D25, tl. min. 13mm, pro potrubí D32 - D50, tl. min. 20mm, pro potrubí D63 - D90, tl. min. 25mm, pro potrubí D90 a více, tl. min. 30mm, pro potrubí TV a cirkulace D15 - D25, tl. min. 20mm, pro potrubí D32 - D50, tl. min. 25mm, pro potrubí D63 - D90, tl. min. 30mm, pro potrubí D90 a více, tl. min. 40mm. V případě nedostatku místa, zejména při uložení ve zdivu, je možné tloušťku izolace po dohodě s projektantem ZTI zmenšit.</t>
    </r>
  </si>
  <si>
    <t>722001</t>
  </si>
  <si>
    <t>Plastové potrubí PP-RCT D20 x 2,3 (S 4/SDR 9, PN 22) v barvě světle šedé se zelenými podélnými pruhy, spojované polyfůzním svařováním - dodávka a montáž</t>
  </si>
  <si>
    <t>Plastové potrubí PP-RCT D20 x 2,3 (S 4/SDR 9, PN 22) v barvě světle šedé se zelenými podélnými pruhy, spojované polyfůzním svařováním, včetně spojovacího a kotvícího materiálu, systémových tvarovek, redukcí, odboček a přechodek na ocelové potrubí. Součástí rozvodů jsou objímky s pryžovou manžetou, klipová korýtka a závěsy na horizontálních rozvodech, pokud jsou instalovány - dodávka a montáž</t>
  </si>
  <si>
    <t>722002</t>
  </si>
  <si>
    <t>Plastové potrubí PP-RCT D25 x 2,8 (S 4/SDR 9, PN 22) v barvě světle šedé se zelenými podélnými pruhy, spojované polyfůzním svařováním - dodávka a montáž</t>
  </si>
  <si>
    <t>Plastové potrubí PP-RCT D25 x 2,8 (S 4/SDR 9, PN 22) v barvě světle šedé se zelenými podélnými pruhy, spojované polyfůzním svařováním, včetně spojovacího a kotvícího materiálu, systémových tvarovek, redukcí, odboček a přechodek na ocelové potrubí. Součástí rozvodů jsou objímky s pryžovou manžetou, klipová korýtka a závěsy na horizontálních rozvodech - dodávka a montáž</t>
  </si>
  <si>
    <t>722003</t>
  </si>
  <si>
    <t>Tepelná návleková pěnová izolace tloušťky 13mm pro potrubí D20 (st.voda) se strukturou uzavřených buněk - dodávka a montáž</t>
  </si>
  <si>
    <t>Tepelná návleková pěnová izolace tloušťky 13mm pro potrubí D20 (st.voda), se strukturou uzavřených buněk, podélně spojovaná pomocí továrně zhotovených lepících spojů - dodávka a montáž</t>
  </si>
  <si>
    <t>722004</t>
  </si>
  <si>
    <t>Tepelná návleková pěnová izolace tloušťky 20mm pro potrubí D20 (tv), se strukturou uzavřených buněk - dodávka a montáž</t>
  </si>
  <si>
    <t>Tepelná návleková pěnová izolace tloušťky 20mm pro potrubí D20 (tv), se strukturou uzavřených buněk, podélně spojovaná pomocí továrně zhotovených lepících spojů - dodávka a montáž</t>
  </si>
  <si>
    <t>722005</t>
  </si>
  <si>
    <t>Tepelná návleková pěnová izolace tloušťky 13mm pro potrubí D25 (st.voda) se strukturou uzavřených buněk - dodávka a montáž</t>
  </si>
  <si>
    <t>Tepelná návleková pěnová izolace tloušťky 13mm pro potrubí D25 (st.voda), se strukturou uzavřených buněk, podélně spojovaná pomocí továrně zhotovených lepících spojů - dodávka a montáž</t>
  </si>
  <si>
    <t>722006</t>
  </si>
  <si>
    <t>Tepelná návleková pěnová izolace tloušťky 20mm pro potrubí D25 (tv), se strukturou uzavřených buněk - dodávka a montáž</t>
  </si>
  <si>
    <t>Tepelná návleková pěnová izolace tloušťky 20mm pro potrubí D25 (tv), se strukturou uzavřených buněk, podélně spojovaná pomocí továrně zhotovených lepících spojů - dodávka a montáž</t>
  </si>
  <si>
    <t>722007</t>
  </si>
  <si>
    <t>Kulový kohout 08011 DN20 (PN 25) s ovládací páčkou a vypouštěním - dodávka a montáž</t>
  </si>
  <si>
    <t>Kulový kohout 08011 DN20 (PN 25) s ovládací páčkou a vypouštěním, včetně spojovacího materiálu - dodávka a montáž</t>
  </si>
  <si>
    <t>722008</t>
  </si>
  <si>
    <t>Rohový ventil DN15 x DN10 s výměnným filtračním sítkem - dodávka a montáž</t>
  </si>
  <si>
    <t>Rohový ventil DN15 x DN10 s výměnným filtračním sítkem, nerezových krycích rozet, včetně spojovacího materiálu - dodávka a montáž</t>
  </si>
  <si>
    <t>722009</t>
  </si>
  <si>
    <t>Plastová revizní dvířka 150 x 150 v barvě bílé pro přístup k podružným uzávěrům vody s instalací do zdiva nebo obkladu - dodávka a montáž</t>
  </si>
  <si>
    <t>722010</t>
  </si>
  <si>
    <t>Přesun hmot pro vnitřní vodovod stanovený z hmotnosti přesunovaného materiálu vodorovná dopravní vzdálenost do 100m po staveništi, v objektech výšky do 6m - montáž</t>
  </si>
  <si>
    <t>722011</t>
  </si>
  <si>
    <t>722012</t>
  </si>
  <si>
    <t>Tlakové zkoušky, proplach a desinfekce vodovodního potrubí polyfůzně svařovaného do D50, včetně zdroje tlakovacího a desinfekčního média, měřících a tlakovacích přístrojů - montáž</t>
  </si>
  <si>
    <t>Zařizovací předměty, vodovodní baterie</t>
  </si>
  <si>
    <r>
      <rPr>
        <b/>
        <sz val="8"/>
        <rFont val="Times New Roman CE"/>
        <charset val="238"/>
      </rPr>
      <t xml:space="preserve">Pozn.: </t>
    </r>
    <r>
      <rPr>
        <sz val="8"/>
        <rFont val="Times New Roman CE"/>
        <family val="1"/>
        <charset val="238"/>
      </rPr>
      <t>Vodovodní baterie - pokud jsou osazeny např. pákové, bezdotykové, tlačné, musí být s garantovaným servisem a zárukou na mechanické součásti 5 let.</t>
    </r>
  </si>
  <si>
    <t>- použité vod. baterie (zařízení) musí být opatřeny certifikáty státem akreditovanou zkušebnou a musí odpovídat ČSN EN 817</t>
  </si>
  <si>
    <t>- použitý materiál musí splňovat platné hygienické normy (výsledky musí být potvrzeny výluhovým testem provedeným hygienickou stanicí)</t>
  </si>
  <si>
    <t>- dodavatel musí splňovat nařízení dané vyhláškou o obalech</t>
  </si>
  <si>
    <t>- dodavatel musí zajistit servis a náhradní díly dle potřeby (včetně náhradního perlátoru, zejména pro zdravotnická zařízení)</t>
  </si>
  <si>
    <t>- plné zabezpečení proti průtoku do přívodního potrubí: studené vody do teplé nebo naopak.</t>
  </si>
  <si>
    <t>725001</t>
  </si>
  <si>
    <t>Umyvadlo keramické 550 x 445 x 215 v barvě bílé, včetně keramického polosloupu v barvě bílé - dodávka a montáž</t>
  </si>
  <si>
    <t>Umyvadlo keramické 550 x 445 x 215 v barvě bílé, včetně keramického polosloupu v barvě bílé, upevnění umyvadla do stěny, včetně kotvícího a spojovacího materiálu, montáž a dodávka plastového sifonu, včetně odpadního ventilu - dodávka a montáž</t>
  </si>
  <si>
    <t>725002</t>
  </si>
  <si>
    <t>Dřez nerezový 510 x 510 x 200 bez odkapové plochy, včetně instalační sady pro připojení drezů - dodávka a montáž</t>
  </si>
  <si>
    <t>Dřez nerezový 510 x 510 x 200 bez odkapové plochy, včetně instalační sady pro připojení drezů, ukotvení dřezu do linky, kvalita nerezu min. AISI 304, plastový sifon, kotvící a spojovací materiál - dodávka a montáž</t>
  </si>
  <si>
    <t>725003</t>
  </si>
  <si>
    <t>Stojánková jednopáková umyvadlová směšovací baterie - dodávka a montáž</t>
  </si>
  <si>
    <t>Stojánková jednopáková umyvadlová směšovací baterie s keramickou kartuší, pochromované tělo baterie, včetně odtokové garnitury a flexibilní opletené hadice (PN10), spojovací materiál - dodávka a montáž</t>
  </si>
  <si>
    <t>725004</t>
  </si>
  <si>
    <t>Stojánková jednopáková dřezová směšovací baterie - dodávka a montáž</t>
  </si>
  <si>
    <t>Stojánková jednopáková dřezová směšovací baterie s keramickou kartuší, pochromované tělo baterie a odtokovou garniturou a flexibilními opletenými hadicemi (PN10), spojovací materiál - dodávka a montáž</t>
  </si>
  <si>
    <t>725005</t>
  </si>
  <si>
    <t>Elektrický tlakový zásobník TV - "EO", 452 x 320 x 318, o objemu 15l, s instalací pod odběrné místo, s manuálním nastavením omezovače teploty, rozsah teploty ohřevu vody +38°C až +75°C, spojovací materiál - dodávka a montáž</t>
  </si>
  <si>
    <t>725006</t>
  </si>
  <si>
    <t>Pojistný set SVMT pro elektrický tlakový zásobník "EO" na straně vstupu studené vody - obsahuje, pojistný ventil, přípojka manometru, tlakový redukční ventil, uzavírací ventil na st.vodě, odpadní trubka, kanalizační vsuvka nad zápachovou uzávěrku, kotvící a spojovací materiál - dodávka a montáž</t>
  </si>
  <si>
    <t>725007</t>
  </si>
  <si>
    <t>Přesun hmot pro zařizovací předměty stanovený z hmotnosti přesunovaného materiálu vodorovná dopravní vzdálenost do 100m po staveništi v objektech výšky do 6m - montáž</t>
  </si>
  <si>
    <t>725008</t>
  </si>
  <si>
    <t>Stavební přípomoce, konstrukce a ostatní</t>
  </si>
  <si>
    <t>726001</t>
  </si>
  <si>
    <t>Zhotovení stavebních drážek 100 x 100mm, ve sklonu, pro vedení vnitřní splaškové kanalizace v cihelném nebo smíšeném zdivu - dodávka a montáž</t>
  </si>
  <si>
    <t>726002</t>
  </si>
  <si>
    <t>Zhotovení stavebních drážek 150 x 150mm, pro vedení vnitřního podélného a svislého vodovodu v cihelném nebo smíšeném zdivu - dodávka a montáž</t>
  </si>
  <si>
    <t>Zhotovení stavebních drážek 150 x 250mm, pro vedení vnitřního podélného a svislého vodovodu v cihelném nebo smíšeném zdivu - dodávka a montáž</t>
  </si>
  <si>
    <t>726003</t>
  </si>
  <si>
    <t>Jádrový vrt, diamantovými korunkami do vnějšího průměru DN50mm, pro osazované kondenzátní potrubí DN32 od VZT jednotky, do stavebních materiálů, jako je beton, cihla, případně smíšené zdivo - dodávka a montáž</t>
  </si>
  <si>
    <t>726004</t>
  </si>
  <si>
    <t>Stavební bourací sondy 600 x 600 pro zaměření polohy stávajích instalací kanalizace a vody, pro nové napojení rekonstruovaných částí s uvedením do původního stavu - montáž</t>
  </si>
  <si>
    <t>726005</t>
  </si>
  <si>
    <t xml:space="preserve">Likvidace vybourané suti ze stavebních drážek pro vodu a kanalizaci s umístěním na řízené ekologické skládce, primárně určeno ke zpětné recyklaci, včetně dopravy do místa určení ve vzdálenosti do 10 000m od místa stavby - dodávka </t>
  </si>
  <si>
    <t>726006</t>
  </si>
  <si>
    <t>Blíže nespecifikovatelné položky související s rekonstrukcí jednotlivých částí objektu, dodatečné vrtání prostupů, případné přeložky vnitřního vodovodu, kanalizace, silového a slaboproudého vnitřního elektra, přeložky v rámci koordinace s VZT a UT - montáž</t>
  </si>
  <si>
    <t>hod</t>
  </si>
  <si>
    <t>726007</t>
  </si>
  <si>
    <t>Zkreslení skutečného provedení stavby ZTI do finálního pasportu projektové dokumentace ZTI, po dokončení realizačních prací, včetně dopravy na místo určení, zaměření, tisku - montáž</t>
  </si>
  <si>
    <t>Demontáž</t>
  </si>
  <si>
    <t>727001</t>
  </si>
  <si>
    <t>Demontáž odpadního kanalizačního stávajícího splaškového potrubí z trub PVC, případně novodru do DN50 - demontáž</t>
  </si>
  <si>
    <t>727002</t>
  </si>
  <si>
    <t>Demontáž stávajícího potrubí z ocelových trubek pozinkovaných, závitově spojovaných přes DN20 do DN32 - demontáž</t>
  </si>
  <si>
    <t>727003</t>
  </si>
  <si>
    <t>Demontáž stávajících umyvadel, bez výtokových armatur - demontáž</t>
  </si>
  <si>
    <t>727004</t>
  </si>
  <si>
    <t>Demontáž stávajících baterií stojánkových do jednoho otvoru - demontáž</t>
  </si>
  <si>
    <t>Demontáž baterií stojánkových do jednoho otvoru - demontáž</t>
  </si>
  <si>
    <r>
      <rPr>
        <b/>
        <u/>
        <sz val="20"/>
        <color indexed="10"/>
        <rFont val="Arial CE"/>
        <charset val="238"/>
      </rPr>
      <t>OCENĚNÝ</t>
    </r>
    <r>
      <rPr>
        <b/>
        <sz val="20"/>
        <color indexed="10"/>
        <rFont val="Arial CE"/>
        <family val="2"/>
        <charset val="238"/>
      </rPr>
      <t xml:space="preserve"> VÝKAZ  VÝMĚR - </t>
    </r>
    <r>
      <rPr>
        <b/>
        <u/>
        <sz val="20"/>
        <color indexed="10"/>
        <rFont val="Arial CE"/>
        <charset val="238"/>
      </rPr>
      <t>ROZPOČET</t>
    </r>
    <r>
      <rPr>
        <b/>
        <sz val="20"/>
        <color indexed="10"/>
        <rFont val="Arial CE"/>
        <family val="2"/>
        <charset val="238"/>
      </rPr>
      <t xml:space="preserve"> - DPS  10/2024</t>
    </r>
  </si>
  <si>
    <t>STAVBA:    Divadlo F. X. Šaldy - Liberec,  Rozšíření šatny kulisáků</t>
  </si>
  <si>
    <t>OBJEKT:     1.np - Divadlo F. X. Šaldy - Liberec</t>
  </si>
  <si>
    <t>ČÁST:        D.1.2.4.VZT - VZDUCHOTECHNIKA</t>
  </si>
  <si>
    <t xml:space="preserve">PRÁCE A DODÁVKY OBJEKTU CELKEM </t>
  </si>
  <si>
    <t xml:space="preserve"> (bez DPH)</t>
  </si>
  <si>
    <t>Poznámka:</t>
  </si>
  <si>
    <t>V případě, že zadávací dokumentace obsahuje požadavky nebo odkazy na obchodní firmy, názvy nebo jména a příjmení, specifická označení zboží</t>
  </si>
  <si>
    <t>a služeb, které platí pro určitou osobu, popřípadě její organizační složku, patenty na vynálezy, užitné vzory, ochranné známky nebo</t>
  </si>
  <si>
    <t>označení původu, umožňuje zadavatel použití jiných, kvalitativně a technicky obdobných řešení, která musí plně splňovat technické a funkční</t>
  </si>
  <si>
    <t>požadavky zadavatele uvedené v této zadávací dokumentaci a jejích přílohách.</t>
  </si>
  <si>
    <t>ŠATNA MUŽŮ-102 - 1.NP</t>
  </si>
  <si>
    <t>1.1</t>
  </si>
  <si>
    <t>Vzduchotechnická jednotka, TYP ATREA-DUPLEX 380 ECV5-E - nebo výrobek srovnatelného standardu;  ve VNITŘNÍM PARAPETNÍM provedení - hrdla shora; + MaR, řídící jednotka, délka kabeláže k ovladači min.50m., včetně regulátoru; ovládání i přes internet;   Včetně: Elektro předehřívače / ohřívače vestavěného, rámu , protiproudého entalpického rekuperátoru, filtrů, ventilátorů, připojovacích manžet, uzavírací klapky na sání a výtlaku; čidel, čidel do potrubí vzt., sifonů, včetně  příslušenství - Ecodesign 2018 ANO</t>
  </si>
  <si>
    <t>ks</t>
  </si>
  <si>
    <t xml:space="preserve">Kompaktní vzt. jednotka (vnitřní provedení).                                                                                                             složená z:  přívodní část: filtr EU4,  protiproudý-enthalpický rekuperátor,  předehřívač a ohřívač-Elektro; Qt= 0,7 + 0,6 kW,  ventilátor 350m3/h, 100Pa, EC motory,                                                                                            odsávací část: filtr G4, ventilátor 350m3/h, 100Pa, EC motory; jednotka včetně: čidel, komfortní digitální regulace......                                                                                            </t>
  </si>
  <si>
    <t>-</t>
  </si>
  <si>
    <t>Osazení jednotky poz. 1.1 prvky regulace, čidly, zprovoznění ovládání</t>
  </si>
  <si>
    <t>Montáž vzt. jednotky</t>
  </si>
  <si>
    <t>Zaregulování  + zprovoznění systému větrání; vzt. jednotky a regulačních klapek či boxů přívodu a odvodu vzduchu; zař. č.1</t>
  </si>
  <si>
    <t>1.2</t>
  </si>
  <si>
    <t xml:space="preserve">Protidešťová žaluzie  PZ-AL 500x250 -MONTÁŽ NA MÍSTO SKLA V OKNĚ -  s ochr.sítem a rámem + RAL ../ sání, výfuk / </t>
  </si>
  <si>
    <t>s ochranným sítem a upevňovacím rámem, materiál: hliníkové  profily + RAL,  průtočná plocha cca 0,07m2</t>
  </si>
  <si>
    <t>Montáž žaluzie</t>
  </si>
  <si>
    <t>1.3</t>
  </si>
  <si>
    <t>Kruhové vzt. potrubí ohebné -HLUK TLUMÍCÍ -typ SONO-Ultra,  prům.: 160 mm - délka 1000mm;   - nebo výrobek srovnatelného standardu                 /sání, výfuk, přívod, odvod/</t>
  </si>
  <si>
    <t>s 25mm izolační vrstvy, parotěsné izolace, včetně spojovacího a těsnícího materiálu.</t>
  </si>
  <si>
    <t>Montáž vzt. potrubí-tlumiče hluku</t>
  </si>
  <si>
    <t>1.4</t>
  </si>
  <si>
    <t xml:space="preserve">Tlumič hluku do kruhového potrubí, například:  ….. 160 / 900 - nebo výrobek srovnatelného standardu                                </t>
  </si>
  <si>
    <t>pro kruhové potrubí prům. 160 mm, délka tlumiče 900 mm</t>
  </si>
  <si>
    <t>Montáž tlumiče</t>
  </si>
  <si>
    <t>1.5</t>
  </si>
  <si>
    <t xml:space="preserve">Zpětná, těsná klapka např.: RSK(W) 160  - nebo výrobek srovnatelného standardu </t>
  </si>
  <si>
    <t xml:space="preserve"> Těsná, zpětná, samočinná klapka pro kruhové potrubí</t>
  </si>
  <si>
    <t>Montáž klapky</t>
  </si>
  <si>
    <t>1.6</t>
  </si>
  <si>
    <t>Obdélníková výustka pro kruhové potrubí, komfortní,  325x75, 2.O - R1, přívodní + RAL….</t>
  </si>
  <si>
    <t>mater.: ocelové pozink. profily, dvouřadá, s regulačním ústrojím + RAL…. určí architekt projektu</t>
  </si>
  <si>
    <t>Montáž výustky</t>
  </si>
  <si>
    <t>1.7</t>
  </si>
  <si>
    <t>Obdélníková výustka pro kruhové potrubí, komfortní,  325x75, 1.O - R1, odvodní + RAL….</t>
  </si>
  <si>
    <t>mater.: ocelové pozink. profily, jednořadá, s regulačním ústrojím + RAL…. určí architekt projektu</t>
  </si>
  <si>
    <t>Čtyřhranné vzduchotechnické potrubí sk.I, materiál ocel. pozink. plech                                                                                                          / přívod, odvod, sání, výfuk /</t>
  </si>
  <si>
    <t>spojované R spoji a těsněné samolepicím těsněním, třída těsnosti B; vč. spojovacího a montážního materiálu a materiálu  na závěsy s pružným uložením</t>
  </si>
  <si>
    <t>Montáž vzt. potrubí</t>
  </si>
  <si>
    <t>Kruhové vzt. potrubí pevné - SPIRO, materiál ocel. pozink. plech,  prům.: 160 mm</t>
  </si>
  <si>
    <t>vč. spojovacího a montážního materiálu a materiálu  na závěsy s pružným uložením</t>
  </si>
  <si>
    <t>Tepelná izolace vzt. potrubí z min. vlny tl. 40mm,                             /izolace vzt. potrubí sání+výfuk, dále až po tlumiče hluku, strojovna /</t>
  </si>
  <si>
    <t xml:space="preserve">povrch hliniková folie, upevněná na trny ,spoje  přelepeny Al.páskou  </t>
  </si>
  <si>
    <t>Montáž izolace</t>
  </si>
  <si>
    <t>Nátrubek s kohoutem DN 25  na dno stoupacích potrubí vzt.           včetně hadice cca 1,5m k připojení do zápachové uzávěrky kanalizace</t>
  </si>
  <si>
    <t>včetně montáže do dna vzt potrubí, opatření pro odvod případného kondenzátu z potrubí vzt.</t>
  </si>
  <si>
    <t>Montáž nátrubku</t>
  </si>
  <si>
    <t>Kruhové, plastové potrubí odvodu kondenzátu  (D 32)  , například …....</t>
  </si>
  <si>
    <t>potrubí včetně spojovacího,  montážního materiálu a materiálu na závěsy, včetně tepelné izolace např. …....</t>
  </si>
  <si>
    <t>Montáž potrubí kondenzátu</t>
  </si>
  <si>
    <t>Barva  RAL..(9010), pro nátěry vnitřních vzt. potrubí v objektu dle požadavku architekta projektu (viditelné vzt.); 1xzákladní, 2x vrchní, veškeré viditelné vzt. potrubí pod stropy</t>
  </si>
  <si>
    <t>pro aplikaci na vzt potrubí , ocelový pozink plech, pozink. výustky, ocelové pozink. závěsové tyče, příruby, spojovací materiál.</t>
  </si>
  <si>
    <t>Montáž, aplikace nátěru</t>
  </si>
  <si>
    <t xml:space="preserve">Tabule pozinkovaného plechu (2x1m)  tl.=1mm pro opravy </t>
  </si>
  <si>
    <t>DOPLŇKOVÝ MATERIÁL</t>
  </si>
  <si>
    <t>Revizní dvířka do SDK podhledu- kovová cca 400x400mm</t>
  </si>
  <si>
    <t>s mechanismem pro uzavření</t>
  </si>
  <si>
    <t>Montáž dvířek</t>
  </si>
  <si>
    <t>Kabeláže elektro - například:  UTP CAT 5e                              (Prověřit!-dle konkrétního typu jednotek, regulátorů)</t>
  </si>
  <si>
    <t>Kabeláže LAN mezi vzt. jednotkou, Routerem, SmartBoxy.  Osadit ve spolupráci s profesí Elektro</t>
  </si>
  <si>
    <t>Montáž kabeláže</t>
  </si>
  <si>
    <t>Pomocné, přípravné a závěrečné vzduchotechnické práce</t>
  </si>
  <si>
    <t>3.1</t>
  </si>
  <si>
    <t xml:space="preserve">Náklady na dopravu VZT zařízení </t>
  </si>
  <si>
    <t>Doprava vzt komponent, elementů, jednotek, ventilátorů, vzt. potrubí atd. na místo stavby</t>
  </si>
  <si>
    <t>3.2</t>
  </si>
  <si>
    <t>Pomocné konstrukce, lešení</t>
  </si>
  <si>
    <t>Pro práci ve výšce podlaží do 6m , dále práce na fasádě objektu</t>
  </si>
  <si>
    <t>3.3</t>
  </si>
  <si>
    <t>Zednické výpomoci</t>
  </si>
  <si>
    <t>Spolupráce na prostupech v počtu do  6-ti ks</t>
  </si>
  <si>
    <t>3.4</t>
  </si>
  <si>
    <t xml:space="preserve">Protipožární ucpávky prostupů vzt. potrubí, v interiéru.                        Tmel  určený pro aplikaci do stěn a stropů. </t>
  </si>
  <si>
    <t xml:space="preserve">v počtu do 3 prostupů vzt. potrubí, izolací, cca á 0,2m2 </t>
  </si>
  <si>
    <t>3.5</t>
  </si>
  <si>
    <t>Komplexní vyzkoušení</t>
  </si>
  <si>
    <t>Zkoušky vzt. zařízení v délce trvání 2 N. hod.</t>
  </si>
  <si>
    <t>3.6</t>
  </si>
  <si>
    <t>Zaregulování VZT</t>
  </si>
  <si>
    <t xml:space="preserve">Zaregulování průtoku vzduchu na koncových elementech, klapkách,  v počtu do 12 ks, dále naprogramování regulace MaR pro zařízení č.1  (šatny) </t>
  </si>
  <si>
    <t>3.7</t>
  </si>
  <si>
    <t>Zaškolení obsluhy</t>
  </si>
  <si>
    <t>3.8</t>
  </si>
  <si>
    <t>Vypracování provozního řádu vzduchotechnického zařízení</t>
  </si>
  <si>
    <t>3.9</t>
  </si>
  <si>
    <t>Vypracování dokumentace skutečného provedení</t>
  </si>
  <si>
    <t>(2x tištěná paré, 1x nosič s PDF)</t>
  </si>
  <si>
    <t>Export Komplet</t>
  </si>
  <si>
    <t>2.0</t>
  </si>
  <si>
    <t>False</t>
  </si>
  <si>
    <t>{33916b84-da3a-47e5-a078-0441e0226a51}</t>
  </si>
  <si>
    <t>&gt;&gt;  skryté sloupce  &lt;&lt;</t>
  </si>
  <si>
    <t>0,01</t>
  </si>
  <si>
    <t>21</t>
  </si>
  <si>
    <t>REKAPITULACE STAVBY</t>
  </si>
  <si>
    <t>v ---  níže se nacházejí doplnkové a pomocné údaje k sestavám  --- v</t>
  </si>
  <si>
    <t>0,001</t>
  </si>
  <si>
    <t>Kód:</t>
  </si>
  <si>
    <t>HOR_011</t>
  </si>
  <si>
    <t>DIVADLO F. X. ŠALDY LIBEREC - ROZŠÍŘENÍ ŠATNY KULISÁKŮ</t>
  </si>
  <si>
    <t>KSO:</t>
  </si>
  <si>
    <t>CC-CZ:</t>
  </si>
  <si>
    <t>Místo:</t>
  </si>
  <si>
    <t xml:space="preserve"> </t>
  </si>
  <si>
    <t>Datum:</t>
  </si>
  <si>
    <t>31. 10. 2024</t>
  </si>
  <si>
    <t>Zadavatel:</t>
  </si>
  <si>
    <t>IČ:</t>
  </si>
  <si>
    <t>True</t>
  </si>
  <si>
    <t>Zpracovatel:</t>
  </si>
  <si>
    <t>Cena bez DPH</t>
  </si>
  <si>
    <t>Sazba daně</t>
  </si>
  <si>
    <t>Základ daně</t>
  </si>
  <si>
    <t>Výše daně</t>
  </si>
  <si>
    <t>základní</t>
  </si>
  <si>
    <t>snížená</t>
  </si>
  <si>
    <t>zákl. přenesená</t>
  </si>
  <si>
    <t>sníž. přenesená</t>
  </si>
  <si>
    <t>nulová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</si>
  <si>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</si>
  <si>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</si>
  <si>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</si>
  <si>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</si>
  <si>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</si>
  <si>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</si>
  <si>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</si>
  <si>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</si>
  <si>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</si>
  <si>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</si>
  <si>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</si>
  <si>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</si>
  <si>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</si>
  <si>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</si>
  <si>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</si>
  <si>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</si>
  <si>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</si>
  <si>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</si>
  <si>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</si>
  <si>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</si>
  <si>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</si>
  <si>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</si>
  <si>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</si>
  <si>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</si>
  <si>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</si>
  <si>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</si>
  <si>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</si>
  <si>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</si>
  <si>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</si>
  <si>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</si>
  <si>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</si>
  <si>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</si>
  <si>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 1. 2. 4.</t>
  </si>
  <si>
    <t xml:space="preserve">ÚT -  VYTÁPĚNÍ  </t>
  </si>
  <si>
    <t>{ff943e19-f21b-4ec0-846d-ae24a56bf185}</t>
  </si>
  <si>
    <t>KRYCÍ LIST SOUPISU PRACÍ</t>
  </si>
  <si>
    <t>Objekt:</t>
  </si>
  <si>
    <t xml:space="preserve">D. 1. 2. 4. - ÚT -  VYTÁPĚNÍ  </t>
  </si>
  <si>
    <t xml:space="preserve">Zpracováno dle metodiky ÚRS s maximálním zatříděním položek (popisu činností) dle Třídníku stavebních konstrukcí a prací. Položky, které databáze neobsahuje, oceněny dle brutto ceníků příslušných dodavatelů.  Jsou-li ve výkazu výměr uvedeny odkazy na firmy, názvy nebo specifická označení výrobků apod., jsou takové odkazy pouze informativní a slouží pouze pro určení technické úrovně a provozních parametrů. Z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  Celková množství u jednotlivých položek (kusy, metry) byla odměřena a sečtena digitálně z výkresů.    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předání, potřebné zkoušky a atesty, odstranění závad, předání dokladů o skutečném provedení, dokladů nutných pro kolaudační řízení aj.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</si>
  <si>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</si>
  <si>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</si>
  <si>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</si>
  <si>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</si>
  <si>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</si>
  <si>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</si>
  <si>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</si>
  <si>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</si>
  <si>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</si>
  <si>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</si>
  <si>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Dokončovací práce - nátěry</t>
  </si>
  <si>
    <t>HZS - Hodinové zúčtovací sazby</t>
  </si>
  <si>
    <t>VRN - Vedlejší rozpočtové náklady</t>
  </si>
  <si>
    <t xml:space="preserve">    VRN1 - Průzkumné, geodetické a projektové práce</t>
  </si>
  <si>
    <t>SOUPIS PRACÍ</t>
  </si>
  <si>
    <t>PČ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</si>
  <si>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</si>
  <si>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</si>
  <si>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</si>
  <si>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</si>
  <si>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</si>
  <si>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</si>
  <si>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</si>
  <si>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</si>
  <si>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</si>
  <si>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Práce a dodávky PSV</t>
  </si>
  <si>
    <t>ROZPOCET</t>
  </si>
  <si>
    <t>K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</si>
  <si>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</si>
  <si>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</si>
  <si>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CS ÚRS 2024 02</t>
  </si>
  <si>
    <t>16</t>
  </si>
  <si>
    <t>1068916795</t>
  </si>
  <si>
    <t>M</t>
  </si>
  <si>
    <t>63154002</t>
  </si>
  <si>
    <t>pouzdro izolační potrubní z minerální vlny s Al fólií max. 250/100°C 15/20mm</t>
  </si>
  <si>
    <t>32</t>
  </si>
  <si>
    <t>-304617313</t>
  </si>
  <si>
    <t>63154003</t>
  </si>
  <si>
    <t>pouzdro izolační potrubní z minerální vlny s Al fólií max. 250/100°C 18/20mm</t>
  </si>
  <si>
    <t>-821112057</t>
  </si>
  <si>
    <t>63154531</t>
  </si>
  <si>
    <t>pouzdro izolační potrubní z minerální vlny s Al fólií max. 250/100°C 28/30mm</t>
  </si>
  <si>
    <t>926223572</t>
  </si>
  <si>
    <t>733</t>
  </si>
  <si>
    <t>Ústřední vytápění - rozvodné potrubí</t>
  </si>
  <si>
    <t>733122301</t>
  </si>
  <si>
    <t>Potrubí z trubek ocelových hladkých spojovaných lisováním z ušlechtilé oceli (nerez 1.4520) PN 16, T= +110°C Ø 15/1,0</t>
  </si>
  <si>
    <t>-497324818</t>
  </si>
  <si>
    <t>733122302</t>
  </si>
  <si>
    <t>Potrubí z trubek ocelových hladkých spojovaných lisováním z ušlechtilé oceli (nerez 1.4520) PN 16, T= +110°C Ø 18/1,0</t>
  </si>
  <si>
    <t>1602040959</t>
  </si>
  <si>
    <t>733122303</t>
  </si>
  <si>
    <t>Potrubí z trubek ocelových hladkých spojovaných lisováním z ušlechtilé oceli (nerez 1.4520) PN 16, T= +110°C Ø 22/1,2</t>
  </si>
  <si>
    <t>858647762</t>
  </si>
  <si>
    <t>733122R90</t>
  </si>
  <si>
    <t>Přípojka k tělesu koncová 15 včetně násuvných objímek</t>
  </si>
  <si>
    <t>-1841939389</t>
  </si>
  <si>
    <t>733190107</t>
  </si>
  <si>
    <t>Zkoušky těsnosti potrubí, manžety prostupové z trubek ocelových zkoušky těsnosti potrubí (za provozu) z trubek ocelových závitových DN do 40</t>
  </si>
  <si>
    <t>1380427961</t>
  </si>
  <si>
    <t>734</t>
  </si>
  <si>
    <t>Ústřední vytápění - armatury</t>
  </si>
  <si>
    <t>734221R01</t>
  </si>
  <si>
    <t xml:space="preserve">Radiátorový set regulačních šroubení pro SPODNÍ napojení otopných těles Isan Atol_x000D_
s integrovaným termostatickým ventilem,_x000D_
přímé/ rohové, provedení VR/ VL (PRAVÉ, LEVÉ),_x000D_
specifikace pro připojení na měď_x000D_
včetně termostatické hlavice, příslušenství apod. …_x000D_
</t>
  </si>
  <si>
    <t>1340616877</t>
  </si>
  <si>
    <t>734221R02</t>
  </si>
  <si>
    <t xml:space="preserve">Termostatický radiátorový set s externím ventilem pro SPODNÍ napojení vysokých otopných těles Isan Atol_x000D_
přímé/ rohové, provedení AM (STŘEDOVÉ),_x000D_
specifikace pro připojení na měď_x000D_
včetně termostatické hlavice, příslušenství apod. …_x000D_
_x000D_
</t>
  </si>
  <si>
    <t>-1858136404</t>
  </si>
  <si>
    <t>734221R03</t>
  </si>
  <si>
    <t xml:space="preserve">Termostatický radiátorový set s externím ventilem pro HORNÍ napojení vysokých otopných těles Isan Atol_x000D_
přímé/ rohové, provedení TL (PRAVÉ, LEVÉ),_x000D_
specifikace pro připojení na měď_x000D_
včetně termostatické hlavice, příslušenství apod. …_x000D_
_x000D_
</t>
  </si>
  <si>
    <t>-2093608238</t>
  </si>
  <si>
    <t>735</t>
  </si>
  <si>
    <t>Ústřední vytápění - otopná tělesa</t>
  </si>
  <si>
    <t>735164R01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</si>
  <si>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C2. 2000. 18. W. AM</t>
  </si>
  <si>
    <t>950559873</t>
  </si>
  <si>
    <t>735164R02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</si>
  <si>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C4. 1000. 18. W. TL</t>
  </si>
  <si>
    <t>319621443</t>
  </si>
  <si>
    <t>735164R03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</si>
  <si>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C6. 7500. 18. W. VR</t>
  </si>
  <si>
    <t>1664648939</t>
  </si>
  <si>
    <t>735164R90</t>
  </si>
  <si>
    <t xml:space="preserve">Příslušenství - chromový háček na ručník, sada 2 ks (O15AM80 - 01 - 0101)_x000D_
</t>
  </si>
  <si>
    <t>-835521861</t>
  </si>
  <si>
    <t>Dokončovací práce - nátěry</t>
  </si>
  <si>
    <t>17</t>
  </si>
  <si>
    <t>783614551</t>
  </si>
  <si>
    <t>Základní nátěr armatur a kovových potrubí jednonásobný potrubí do DN 50 mm syntetický</t>
  </si>
  <si>
    <t>-350203884</t>
  </si>
  <si>
    <t>18</t>
  </si>
  <si>
    <t>783617611</t>
  </si>
  <si>
    <t>Krycí nátěr (email) armatur a kovových potrubí potrubí do DN 50 mm dvojnásobný syntetický standardní</t>
  </si>
  <si>
    <t>1922798732</t>
  </si>
  <si>
    <t>HZS</t>
  </si>
  <si>
    <t>Hodinové zúčtovací sazby</t>
  </si>
  <si>
    <t>19</t>
  </si>
  <si>
    <t>HZS2211</t>
  </si>
  <si>
    <t>Hodinové zúčtovací sazby profesí PSV provádění stavebních instalací instalatér</t>
  </si>
  <si>
    <t>512</t>
  </si>
  <si>
    <t>1901283836</t>
  </si>
  <si>
    <t>P</t>
  </si>
  <si>
    <t xml:space="preserve">Poznámka k položce:_x000D_
Náklady na vypuštění stávajícího topného systému, demontáž/ úprava stávajícího topného systému, práce související s demontáží a pod., _x000D_
</t>
  </si>
  <si>
    <t>20</t>
  </si>
  <si>
    <t>HZS2491</t>
  </si>
  <si>
    <t>Hodinové zúčtovací sazby profesí PSV zednické výpomoci a pomocné práce PSV dělník zednických výpomocí</t>
  </si>
  <si>
    <t>2058219590</t>
  </si>
  <si>
    <t>Poznámka k položce:_x000D_
Sekání drážek a prostupů, hrubé zapravení</t>
  </si>
  <si>
    <t>HZS4211</t>
  </si>
  <si>
    <t>Hodinové zúčtovací sazby ostatních profesí revizní a kontrolní činnost revizní technik</t>
  </si>
  <si>
    <t>-1394718864</t>
  </si>
  <si>
    <t>Poznámka k položce:_x000D_
Proplach a napuštění topného systému, topná a tlaková zkouška, vyregulování systému, zaškolení obsluhy, vypracování provozních řádů, revize, popisné tabulky apod._x000D_</t>
  </si>
  <si>
    <t>Vedlejší rozpočtové náklady</t>
  </si>
  <si>
    <t>VRN1</t>
  </si>
  <si>
    <t>Průzkumné, geodetické a projektové práce</t>
  </si>
  <si>
    <t>22</t>
  </si>
  <si>
    <t>013254000</t>
  </si>
  <si>
    <t>Dokumentace skutečného provedení stavby</t>
  </si>
  <si>
    <t>soubor</t>
  </si>
  <si>
    <t>1024</t>
  </si>
  <si>
    <t>-1091915125</t>
  </si>
  <si>
    <t xml:space="preserve">Akce:  </t>
  </si>
  <si>
    <t>Divadlo F. X. Šaldy - Liberec</t>
  </si>
  <si>
    <t xml:space="preserve">Investor: </t>
  </si>
  <si>
    <t>Statutární město Liberec</t>
  </si>
  <si>
    <t>460 01 Liberec</t>
  </si>
  <si>
    <t xml:space="preserve">Datum: </t>
  </si>
  <si>
    <t>10.2024</t>
  </si>
  <si>
    <t>D.1.4.4  Elektroinstalace</t>
  </si>
  <si>
    <t>Kontrolní rozpočet</t>
  </si>
  <si>
    <t>Svítidla včetně zdrojů, poplatku za recyklaci</t>
  </si>
  <si>
    <t>Silnoproudé elektroinstalace</t>
  </si>
  <si>
    <t>Úpravy rozvaděče RMS2</t>
  </si>
  <si>
    <t>Úpravy rozvaděče RMS3</t>
  </si>
  <si>
    <t>Rozvaděč RMS2.1</t>
  </si>
  <si>
    <t>Rozvaděč RMS3.1</t>
  </si>
  <si>
    <t>Slaboproudé elektroinstalace</t>
  </si>
  <si>
    <t>Rozvody EPS</t>
  </si>
  <si>
    <t>Položkový výpis - materiál a montáže</t>
  </si>
  <si>
    <t>Svítidla včetně zdrojů, poplatku za recyklaci a montáže</t>
  </si>
  <si>
    <t>index svítidla</t>
  </si>
  <si>
    <t>popis a vyobrazení svítidla</t>
  </si>
  <si>
    <t>m.j.</t>
  </si>
  <si>
    <t>množství</t>
  </si>
  <si>
    <t>cena za m.j.</t>
  </si>
  <si>
    <t>celková cena</t>
  </si>
  <si>
    <t>Index A - Kovové interiérové LED svítidlo přisazené ke stropu se základnou z ocelového plechu, Difuzor: opál, Těleso: ocelový plech bílé barvy, 23W, 3120lm, 4000K, Ra80, 230V, IP20</t>
  </si>
  <si>
    <t>Index B - Nástěnné svítidlo - Nástěnné, přisazené svítidlo, těleso hliník, povrch bílá, difuzor plast PC opál, LED 10W, 856lm, teplá 3000K, 230V, IP44, Ra80, tř.2, rozměry 30x70x602mm</t>
  </si>
  <si>
    <t xml:space="preserve">Montáž a připojení přisazeného svítidla </t>
  </si>
  <si>
    <t>Drobný pomocný materiál (3% z celkové ceny materiálu)</t>
  </si>
  <si>
    <t>Přesun materiálu (3% z celkové ceny materiálu)</t>
  </si>
  <si>
    <t>Elektroinstalace - materiál a montáže</t>
  </si>
  <si>
    <r>
      <rPr>
        <b/>
        <sz val="10"/>
        <rFont val="Arial"/>
        <family val="2"/>
        <charset val="238"/>
      </rPr>
      <t>Poznámka:</t>
    </r>
    <r>
      <rPr>
        <sz val="10"/>
        <rFont val="Arial"/>
        <family val="2"/>
        <charset val="238"/>
      </rPr>
      <t xml:space="preserve"> Koncové prvky (vypínače, tlačítka a zásuvky) velkoplošné v bílé barvě - např ABB Tango.</t>
    </r>
  </si>
  <si>
    <t>p.č.</t>
  </si>
  <si>
    <t>popis materiál</t>
  </si>
  <si>
    <t>2.1</t>
  </si>
  <si>
    <t>Přístrojová instalační krabice plastová, universální (montáž do dutých stěn i pod omítku)</t>
  </si>
  <si>
    <t>2.2</t>
  </si>
  <si>
    <t>Instalace přístrojové instalační plastové krabice 68 mm do do dutých stěn i pod omítku</t>
  </si>
  <si>
    <t>2.3</t>
  </si>
  <si>
    <t>Rozvodná instalační krabice plastová, samozhášivá, pr. 68 mm, universální (montáž do dutých stěn i pod omítku), pro svorkování a odbočování kabelů typu CYKY, se svorkovnicí a víčkem.</t>
  </si>
  <si>
    <t>2.4</t>
  </si>
  <si>
    <t>Instalace rozvodné instalační plastové krabice 68 mm do do dutých stěn i pod omítku včetně zapojení kabelů</t>
  </si>
  <si>
    <t>2.5</t>
  </si>
  <si>
    <t>Rozvodná krabice nástěná IP54 pro svorkování a odbočování kabelů typu CYKY, se svorkovnicí a průchodkami.</t>
  </si>
  <si>
    <t>2.6</t>
  </si>
  <si>
    <t>Instalace nástěnné rozvodné krabice IP54 včetně zapojení kabelů</t>
  </si>
  <si>
    <t>2.7</t>
  </si>
  <si>
    <t>Spínač jednopólový v provedení pod omítku, 10A/230V, plastové samozhášivé provedení, zapojení 1, krytí IP20</t>
  </si>
  <si>
    <t>2.8</t>
  </si>
  <si>
    <t>Instalace vypínače s řazením "1" v provedení pod omítku včetně připojení vodičů</t>
  </si>
  <si>
    <t>2.9</t>
  </si>
  <si>
    <t>Spínač sériový v provedení pod omítku, 10A/230V, plastové provedení, samozhášivé, zapojení 5, krytí IP20</t>
  </si>
  <si>
    <t>2.10</t>
  </si>
  <si>
    <t>Schodišťový přepínač v provedení pod omítku, 10A/230V, plastové provedení, samozhášivé, zapojení 6, krytí IP20</t>
  </si>
  <si>
    <t>2.11</t>
  </si>
  <si>
    <t>Instalace vypínače s řazením "5" nebo "6" provedení pod omítku včetně připojení vodičů</t>
  </si>
  <si>
    <t>2.12</t>
  </si>
  <si>
    <t>Schodišťový přepínač v provedení na omítku, 10A/230V, barva bílá, plastové samozhášivé provedení, zapojení 6, krytí IP44</t>
  </si>
  <si>
    <t>2.13</t>
  </si>
  <si>
    <t>Instalace vypínače s řazením "6" v nástěnném provedení včetně připojení vodičů</t>
  </si>
  <si>
    <t>2.14</t>
  </si>
  <si>
    <t>Křížový přepínač v provedení na omítku, 10A/230V, barva bílá, plastové samozhášivé provedení, zapojení 7, krytí IP44</t>
  </si>
  <si>
    <t>2.15</t>
  </si>
  <si>
    <t>Instalace vypínače s řazením "7" v nástěnném provedení včetně připojení vodičů</t>
  </si>
  <si>
    <t>2.16</t>
  </si>
  <si>
    <t>Zásuvka jednonásobná jednofázová s ochranným kolíkem v provedení pod omítku, 16A/230V, krytí IP 40</t>
  </si>
  <si>
    <t>2.17</t>
  </si>
  <si>
    <t>Instalace zásuvky 230V/16A včetně připojení vodičů</t>
  </si>
  <si>
    <t>2.18</t>
  </si>
  <si>
    <t>Popis zásuvek</t>
  </si>
  <si>
    <t>2.19</t>
  </si>
  <si>
    <t>Kabel CXKH-O-R 2x1,5</t>
  </si>
  <si>
    <t>2.20</t>
  </si>
  <si>
    <t>Instalace kabelu do 2x2,5mm2 pevně</t>
  </si>
  <si>
    <t>2.21</t>
  </si>
  <si>
    <t>Kabel CXKH-O-R 3x1,5</t>
  </si>
  <si>
    <t>2.22</t>
  </si>
  <si>
    <t>Kabel CXKH-J-R 3x1,5</t>
  </si>
  <si>
    <t>2.23</t>
  </si>
  <si>
    <t>Kabel CXKH-J-R 3x2,5</t>
  </si>
  <si>
    <t>2.24</t>
  </si>
  <si>
    <t>Instalace kabelu do 3x2,5mm2 pevně</t>
  </si>
  <si>
    <t>2.25</t>
  </si>
  <si>
    <t>Kabel CXKH-J-R 5x6</t>
  </si>
  <si>
    <t>2.26</t>
  </si>
  <si>
    <t>Instalace kabelu do 5x6mm2 pevně</t>
  </si>
  <si>
    <t>2.27</t>
  </si>
  <si>
    <t xml:space="preserve">Vodič CY6  zelenožlutý </t>
  </si>
  <si>
    <t>2.28</t>
  </si>
  <si>
    <t>Instalace vodiče do 6mm2 pevně</t>
  </si>
  <si>
    <t>2.29</t>
  </si>
  <si>
    <t xml:space="preserve">Vodič CY10 zelenožlutý </t>
  </si>
  <si>
    <t>2.30</t>
  </si>
  <si>
    <t>Instalace vodiče do 25mm2 pevně</t>
  </si>
  <si>
    <t>2.31</t>
  </si>
  <si>
    <t>Ekvipotencionální svorkovnice, slouží pro hlavní pospojování, k vyrovnání nulového potenciálu.</t>
  </si>
  <si>
    <t>2.32</t>
  </si>
  <si>
    <t>Instalace ekvipotencionální svorkovnice</t>
  </si>
  <si>
    <t>2.33</t>
  </si>
  <si>
    <t>Protipožární prostup E60 ve stavební konstrukci včetně atestu</t>
  </si>
  <si>
    <t>2.34</t>
  </si>
  <si>
    <t>Instalace protipožárního prostupu E60 ve stavební konstrukci včetně atestu</t>
  </si>
  <si>
    <t>2.35</t>
  </si>
  <si>
    <t xml:space="preserve">Příchytky samozhášivé provedení, pro použití v mezistropech s hmoždinkou a šroubem max. pro 8 kabelů 3x2,5mm² </t>
  </si>
  <si>
    <t>2.36</t>
  </si>
  <si>
    <t xml:space="preserve">Montáž nástěnné příchytky pro 8 kabelů 3x2,5mm² </t>
  </si>
  <si>
    <t>2.37</t>
  </si>
  <si>
    <t>Elektroinstalační lišta 60x40 bezhalogenová</t>
  </si>
  <si>
    <t>2.38</t>
  </si>
  <si>
    <t>Instalace elektroinstalační lišty 60x40</t>
  </si>
  <si>
    <t>2.39</t>
  </si>
  <si>
    <t>Frézování drážek ve stěnách z cihel do 30x30 mm včetně úklidu a likvidace sutě</t>
  </si>
  <si>
    <t>2.40</t>
  </si>
  <si>
    <t>Vyplnění a omítnutí rýhy v cihelných zdech hloubka 3cm šířka do 3cm, včetně materiálu</t>
  </si>
  <si>
    <t>2.41</t>
  </si>
  <si>
    <t>Vysekání rýhy v cihelných zdech hloubka 3cm šířka do 7cm včetně úklidu a likvidace sutě</t>
  </si>
  <si>
    <t>2.42</t>
  </si>
  <si>
    <t>Vyplnění a omítnutí rýhy v cihelných zdech hloubka 3cm šířka do 7cm, včetně materiálu</t>
  </si>
  <si>
    <t>2.43</t>
  </si>
  <si>
    <t>Vyvrtání otvoru do stěny, pro rozvodnou nebo přístrojovou krabici  pr.68mm včetně úklidu a likvidace  sutě</t>
  </si>
  <si>
    <t>2.44</t>
  </si>
  <si>
    <t>Průraz cihelnou zdí 300-500mm. Včetně úklidu a likvidace sutě.</t>
  </si>
  <si>
    <t>2.45</t>
  </si>
  <si>
    <t>Průraz stropní konstrukcí hloubka 300-400x150x30mm. Včetně úklidu a likvidace  sutě.</t>
  </si>
  <si>
    <t>2.46</t>
  </si>
  <si>
    <t>Připojení VZT</t>
  </si>
  <si>
    <t>2.47</t>
  </si>
  <si>
    <t>Ukončení drátu do 6mm2</t>
  </si>
  <si>
    <t>2.48</t>
  </si>
  <si>
    <t>Ukončení kabelu do 35mm2</t>
  </si>
  <si>
    <t>2.49</t>
  </si>
  <si>
    <t>Ukončení kabelu do 3x4mm2</t>
  </si>
  <si>
    <t>2.50</t>
  </si>
  <si>
    <t>Ukončení kabelu do 5x10mm2</t>
  </si>
  <si>
    <t>2.51</t>
  </si>
  <si>
    <t>Montáž rozvodnice do 50kg</t>
  </si>
  <si>
    <t>2.52</t>
  </si>
  <si>
    <t>2.53</t>
  </si>
  <si>
    <t>2.54</t>
  </si>
  <si>
    <t>Stavební přípomoci (5% z celkové ceny montáží)</t>
  </si>
  <si>
    <t>2.55</t>
  </si>
  <si>
    <t>Demontáž stávajících elektroinstalací a jejich ekologická likvidace včetně svítidel</t>
  </si>
  <si>
    <t>kpl</t>
  </si>
  <si>
    <t>2.56</t>
  </si>
  <si>
    <t>Ohlášení stavby na TIČR a zajištění vydání odborného a závazného stanoviska</t>
  </si>
  <si>
    <t>2.57</t>
  </si>
  <si>
    <t>Revize el. zařízení</t>
  </si>
  <si>
    <t>2.58</t>
  </si>
  <si>
    <t>Zkouška a prohlídka rozvodných zařízení</t>
  </si>
  <si>
    <t>2.59</t>
  </si>
  <si>
    <t>2.60</t>
  </si>
  <si>
    <t xml:space="preserve">Proškolení obsluhy </t>
  </si>
  <si>
    <t>2.61</t>
  </si>
  <si>
    <t>Celkový součet</t>
  </si>
  <si>
    <t>Instalační hlavní vypínač 40 A, 3P</t>
  </si>
  <si>
    <t>Instalační jistič 10 kA, B 25A, 3P</t>
  </si>
  <si>
    <t>Popis přístrojů, svorek a okruhů</t>
  </si>
  <si>
    <t>Celkem mezisoučet</t>
  </si>
  <si>
    <t>Drobný pomocný materiál (10% z celkové ceny materiálu)</t>
  </si>
  <si>
    <t>Přesun materiálu (2,5% z celkové ceny materiálu)</t>
  </si>
  <si>
    <t>Demontáž a montáž prvků do rozvaděčů</t>
  </si>
  <si>
    <t>Protokol o kusové zkoušce a kompletnosti rozvaděče</t>
  </si>
  <si>
    <t>4.1</t>
  </si>
  <si>
    <t>4.2</t>
  </si>
  <si>
    <t>Instalační jistič 10 kA, B 10A, 1P</t>
  </si>
  <si>
    <t>4.3</t>
  </si>
  <si>
    <t>4.4</t>
  </si>
  <si>
    <t>4.5</t>
  </si>
  <si>
    <t>4.6</t>
  </si>
  <si>
    <t>4.7</t>
  </si>
  <si>
    <t>4.8</t>
  </si>
  <si>
    <t>4.9</t>
  </si>
  <si>
    <t>4.10</t>
  </si>
  <si>
    <t>Rozvaděč RMS2.1  (10kA)</t>
  </si>
  <si>
    <t>5.1</t>
  </si>
  <si>
    <t>Zapuštěná bílá rozvodnice 3-řadá, pod omítku, rám a dveře z ocelového bíle lakovaného plechu. IP30/20.</t>
  </si>
  <si>
    <t>5.2</t>
  </si>
  <si>
    <t>5.3</t>
  </si>
  <si>
    <t>Jistič s proudovým chráničem 10 kA, 1+N, B10A, 30 mA, A</t>
  </si>
  <si>
    <t>5.4</t>
  </si>
  <si>
    <t>Jistič s proudovým chráničem 10 kA, 1+N, B16A, 30 mA, A</t>
  </si>
  <si>
    <t>5.5</t>
  </si>
  <si>
    <t>Propojovací lišta 1N/2N/3N 16mm2</t>
  </si>
  <si>
    <t>5.6</t>
  </si>
  <si>
    <t>5.7</t>
  </si>
  <si>
    <t>5.8</t>
  </si>
  <si>
    <t>5.9</t>
  </si>
  <si>
    <t>Přesun materiálu (5% z celkové ceny materiálu)</t>
  </si>
  <si>
    <t>5.10</t>
  </si>
  <si>
    <t>Montáž rozvodnice (30% z celkové ceny materiálu)</t>
  </si>
  <si>
    <t>5.11</t>
  </si>
  <si>
    <t>5.12</t>
  </si>
  <si>
    <t>Výrobní štítek</t>
  </si>
  <si>
    <t>5.13</t>
  </si>
  <si>
    <t>Rozvaděč RMS3.1  (10kA)</t>
  </si>
  <si>
    <t>Slaboproud - materiál a montáže</t>
  </si>
  <si>
    <t>7.1</t>
  </si>
  <si>
    <t>Nástěnný reproduktor 100V, 6/3/1,5 W, bílý</t>
  </si>
  <si>
    <t>7.2</t>
  </si>
  <si>
    <t>Montáž nástěnného reproduktoru</t>
  </si>
  <si>
    <t>7.3</t>
  </si>
  <si>
    <t>Domovní el. mechanický zvonek 85 db, 8VAC</t>
  </si>
  <si>
    <t>7.4</t>
  </si>
  <si>
    <t>Montáž nástěnného zvonku</t>
  </si>
  <si>
    <t>7.5</t>
  </si>
  <si>
    <t>Telefonní zásuvka RJ11, bílá v provedení pod omítku</t>
  </si>
  <si>
    <t>7.6</t>
  </si>
  <si>
    <t>Instalace telefonní zásuvky, včetně připojení vodičů</t>
  </si>
  <si>
    <t>7.7</t>
  </si>
  <si>
    <t>7.8</t>
  </si>
  <si>
    <t>7.9</t>
  </si>
  <si>
    <t>7.10</t>
  </si>
  <si>
    <t>7.11</t>
  </si>
  <si>
    <t>Rozvodná instalační nástěnná lištová bílá krabice plastová pro propojování vodičů</t>
  </si>
  <si>
    <t>7.12</t>
  </si>
  <si>
    <t>Instalace nástěnné lištové rozvodné krabice včetně zapojení kabelů</t>
  </si>
  <si>
    <t>7.13</t>
  </si>
  <si>
    <t>7.14</t>
  </si>
  <si>
    <t>7.15</t>
  </si>
  <si>
    <t>Kabel FTP cat.5E LSOH</t>
  </si>
  <si>
    <t>7.16</t>
  </si>
  <si>
    <t>Instalace FTP kabelu v kabelové chráničce</t>
  </si>
  <si>
    <t>7.17</t>
  </si>
  <si>
    <t>7.18</t>
  </si>
  <si>
    <t>7.19</t>
  </si>
  <si>
    <t>7.20</t>
  </si>
  <si>
    <t>7.21</t>
  </si>
  <si>
    <t>Ohebná elektroinstalační trubka se střední mechanickou odolností 25/18,3</t>
  </si>
  <si>
    <t>7.22</t>
  </si>
  <si>
    <t>Instalace flexibilní chráničky pod omítku</t>
  </si>
  <si>
    <t>7.23</t>
  </si>
  <si>
    <t>7.24</t>
  </si>
  <si>
    <t>7.25</t>
  </si>
  <si>
    <t>7.26</t>
  </si>
  <si>
    <t>7.27</t>
  </si>
  <si>
    <t>7.28</t>
  </si>
  <si>
    <t>7.29</t>
  </si>
  <si>
    <t>Přemístění stávající IP kamery do nové pozice</t>
  </si>
  <si>
    <t>7.30</t>
  </si>
  <si>
    <t>7.31</t>
  </si>
  <si>
    <t>7.32</t>
  </si>
  <si>
    <t>7.33</t>
  </si>
  <si>
    <t>7.34</t>
  </si>
  <si>
    <t>Revize a zprovoznění jednotlivých systémů</t>
  </si>
  <si>
    <t>7.35</t>
  </si>
  <si>
    <t>7.36</t>
  </si>
  <si>
    <t>7.37</t>
  </si>
  <si>
    <t>Rozvody EPS - materiál a montáže</t>
  </si>
  <si>
    <t>8.1</t>
  </si>
  <si>
    <t>Optickokouřový hlásič včetně patice a popisného štítku (LITES)</t>
  </si>
  <si>
    <t>8.2</t>
  </si>
  <si>
    <t xml:space="preserve">Instalace hlásiče </t>
  </si>
  <si>
    <t>8.3</t>
  </si>
  <si>
    <t>Kabel J-H(St)H 2x2x0,8</t>
  </si>
  <si>
    <t>8.4</t>
  </si>
  <si>
    <t>Instalace kabelu J-H(St)H</t>
  </si>
  <si>
    <t>8.5</t>
  </si>
  <si>
    <t>Krabice se svorkovnicí</t>
  </si>
  <si>
    <t>8.6</t>
  </si>
  <si>
    <t>Instalace krabice se svorkovnicí</t>
  </si>
  <si>
    <t>8.7</t>
  </si>
  <si>
    <t>Příchytka pro 1 kabel; + šroub + hmoždina</t>
  </si>
  <si>
    <t>8.8</t>
  </si>
  <si>
    <t>Instalace příchytka pro 1 kabel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</si>
  <si>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</si>
  <si>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</si>
  <si>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</si>
  <si>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</si>
  <si>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</si>
  <si>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</si>
  <si>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</si>
  <si>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</si>
  <si>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</si>
  <si>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</si>
  <si>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</si>
  <si>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</si>
  <si>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</si>
  <si>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</si>
  <si>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Konfigurace systému a ústředny</t>
  </si>
  <si>
    <t>8.23</t>
  </si>
  <si>
    <t>Revize</t>
  </si>
  <si>
    <t>8.24</t>
  </si>
  <si>
    <t>8.25</t>
  </si>
  <si>
    <t>Uvedení do provozu, zaškolení obsluhy, funkční zkoušky</t>
  </si>
  <si>
    <t>8.26</t>
  </si>
  <si>
    <t>Dveře ocelové 2080 x 2160 mm, plné, vč. zámku, kování, zástrče atd…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</si>
</sst>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.00000"/>
    <numFmt numFmtId="166" formatCode="#,##0.00_*&quot;Kč&quot;;\-#,##0.00_*&quot;Kč&quot;"/>
    <numFmt numFmtId="167" formatCode="#,##0_*&quot;Kč&quot;;\-#,##0_*&quot;Kč&quot;"/>
    <numFmt numFmtId="168" formatCode="_-* #,##0.00\ _K_č_-;\-* #,##0.00\ _K_č_-;_-* &quot;-&quot;??\ _K_č_-;_-@_-"/>
    <numFmt numFmtId="169" formatCode="#,##0.00%"/>
    <numFmt numFmtId="170" formatCode="dd\.mm\.yyyy"/>
    <numFmt numFmtId="171" formatCode="#,##0.000"/>
  </numFmts>
  <fonts count="1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  <font>
      <sz val="10"/>
      <name val="Arial CE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0"/>
      <color rgb="FFFF0000"/>
      <name val="Arial Narrow"/>
      <family val="2"/>
      <charset val="238"/>
    </font>
    <font>
      <b/>
      <u/>
      <sz val="10"/>
      <color rgb="FFFF0000"/>
      <name val="Arial CE"/>
      <charset val="238"/>
    </font>
    <font>
      <sz val="8"/>
      <name val="MS Sans Serif"/>
      <charset val="1"/>
    </font>
    <font>
      <b/>
      <sz val="2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8"/>
      <name val="Times New Roman CE"/>
      <charset val="238"/>
    </font>
    <font>
      <sz val="16"/>
      <name val="MS Sans Serif"/>
      <family val="2"/>
      <charset val="238"/>
    </font>
    <font>
      <b/>
      <sz val="10.5"/>
      <name val="Times New Roman CE"/>
      <charset val="238"/>
    </font>
    <font>
      <b/>
      <sz val="10.5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MS Sans Serif"/>
      <charset val="1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9"/>
      <name val="MS Sans Serif"/>
      <charset val="1"/>
    </font>
    <font>
      <sz val="7"/>
      <name val="Times New Roman CE"/>
      <charset val="238"/>
    </font>
    <font>
      <b/>
      <sz val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8"/>
      <color indexed="8"/>
      <name val="MS Sans Serif"/>
      <charset val="1"/>
    </font>
    <font>
      <b/>
      <sz val="8"/>
      <color theme="0"/>
      <name val="Times New Roman CE"/>
      <charset val="238"/>
    </font>
    <font>
      <b/>
      <sz val="10"/>
      <color indexed="8"/>
      <name val="Times New Roman CE"/>
      <charset val="238"/>
    </font>
    <font>
      <sz val="8"/>
      <color indexed="62"/>
      <name val="MS Sans Serif"/>
      <charset val="1"/>
    </font>
    <font>
      <sz val="16"/>
      <color indexed="62"/>
      <name val="MS Sans Serif"/>
      <family val="2"/>
      <charset val="238"/>
    </font>
    <font>
      <sz val="8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0"/>
      <name val="MS Sans Serif"/>
      <charset val="1"/>
    </font>
    <font>
      <b/>
      <sz val="10"/>
      <color theme="0"/>
      <name val="Times New Roman CE"/>
      <charset val="238"/>
    </font>
    <font>
      <sz val="8"/>
      <color theme="0"/>
      <name val="Times New Roman CE"/>
      <charset val="238"/>
    </font>
    <font>
      <sz val="8"/>
      <color theme="0"/>
      <name val="Times New Roman CE"/>
      <family val="1"/>
      <charset val="238"/>
    </font>
    <font>
      <b/>
      <sz val="20"/>
      <color indexed="10"/>
      <name val="Arial CE"/>
      <charset val="238"/>
    </font>
    <font>
      <b/>
      <u/>
      <sz val="20"/>
      <color indexed="10"/>
      <name val="Arial CE"/>
      <charset val="238"/>
    </font>
    <font>
      <b/>
      <sz val="2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6"/>
      <name val="Arial CE"/>
      <family val="2"/>
      <charset val="238"/>
    </font>
    <font>
      <sz val="10.5"/>
      <name val="Arial CE"/>
      <family val="2"/>
      <charset val="238"/>
    </font>
    <font>
      <b/>
      <sz val="10.5"/>
      <name val="Arial CE"/>
      <family val="2"/>
      <charset val="238"/>
    </font>
    <font>
      <sz val="7"/>
      <name val="Arial CE"/>
      <family val="2"/>
      <charset val="238"/>
    </font>
    <font>
      <sz val="8"/>
      <name val="MS Sans Serif"/>
      <family val="2"/>
      <charset val="238"/>
    </font>
    <font>
      <b/>
      <sz val="8"/>
      <color indexed="1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color indexed="62"/>
      <name val="Arial CE"/>
      <family val="2"/>
      <charset val="238"/>
    </font>
    <font>
      <sz val="8"/>
      <color indexed="62"/>
      <name val="Arial CE"/>
      <family val="2"/>
      <charset val="238"/>
    </font>
    <font>
      <sz val="16"/>
      <color indexed="62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rgb="FFFF0000"/>
      <name val="Arial"/>
      <family val="2"/>
      <charset val="238"/>
    </font>
    <font>
      <sz val="16"/>
      <name val="Times New Roman CE"/>
      <family val="1"/>
      <charset val="238"/>
    </font>
    <font>
      <sz val="16"/>
      <name val="Arial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sz val="16"/>
      <color indexed="62"/>
      <name val="Arial"/>
      <family val="2"/>
    </font>
    <font>
      <b/>
      <sz val="8"/>
      <name val="MS Sans Serif"/>
      <family val="2"/>
      <charset val="238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u/>
      <sz val="11"/>
      <color theme="10"/>
      <name val="Calibri"/>
      <family val="2"/>
      <charset val="238"/>
      <scheme val="minor"/>
    </font>
    <font>
      <sz val="18"/>
      <color theme="10"/>
      <name val="Wingdings 2"/>
      <family val="1"/>
      <charset val="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11"/>
      <name val="Arial"/>
      <family val="2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0"/>
      <color theme="0"/>
      <name val="Helv"/>
      <charset val="238"/>
    </font>
    <font>
      <sz val="10"/>
      <name val="Helv"/>
      <charset val="238"/>
    </font>
    <font>
      <b/>
      <sz val="18"/>
      <name val="Arial CE"/>
      <family val="2"/>
      <charset val="238"/>
    </font>
    <font>
      <b/>
      <sz val="16"/>
      <name val="Arial CE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8" fillId="0" borderId="0" applyAlignment="0">
      <alignment vertical="top" wrapText="1"/>
      <protection locked="0"/>
    </xf>
    <xf numFmtId="168" fontId="28" fillId="0" borderId="0" applyFont="0" applyFill="0" applyBorder="0" applyAlignment="0" applyProtection="0">
      <alignment vertical="top" wrapText="1"/>
      <protection locked="0"/>
    </xf>
    <xf numFmtId="0" fontId="66" fillId="0" borderId="0" applyAlignment="0">
      <alignment vertical="top" wrapText="1"/>
      <protection locked="0"/>
    </xf>
    <xf numFmtId="0" fontId="83" fillId="0" borderId="0"/>
    <xf numFmtId="0" fontId="100" fillId="0" borderId="0" applyNumberFormat="0" applyFill="0" applyBorder="0" applyAlignment="0" applyProtection="0"/>
  </cellStyleXfs>
  <cellXfs count="854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9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9" fillId="3" borderId="6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5" borderId="28" xfId="0" applyNumberFormat="1" applyFont="1" applyFill="1" applyBorder="1" applyAlignment="1">
      <alignment vertical="center"/>
    </xf>
    <xf numFmtId="4" fontId="8" fillId="5" borderId="29" xfId="0" applyNumberFormat="1" applyFont="1" applyFill="1" applyBorder="1" applyAlignment="1">
      <alignment vertical="center" wrapText="1"/>
    </xf>
    <xf numFmtId="4" fontId="11" fillId="5" borderId="30" xfId="0" applyNumberFormat="1" applyFont="1" applyFill="1" applyBorder="1" applyAlignment="1">
      <alignment horizontal="center" vertical="center" wrapText="1" shrinkToFit="1"/>
    </xf>
    <xf numFmtId="4" fontId="8" fillId="5" borderId="30" xfId="0" applyNumberFormat="1" applyFont="1" applyFill="1" applyBorder="1" applyAlignment="1">
      <alignment horizontal="center" vertical="center" wrapText="1" shrinkToFit="1"/>
    </xf>
    <xf numFmtId="3" fontId="8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4" fillId="0" borderId="33" xfId="0" applyNumberFormat="1" applyFont="1" applyBorder="1" applyAlignment="1">
      <alignment horizontal="right" vertical="center" wrapText="1" shrinkToFit="1"/>
    </xf>
    <xf numFmtId="4" fontId="4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9" fillId="0" borderId="33" xfId="0" applyNumberFormat="1" applyFont="1" applyBorder="1" applyAlignment="1">
      <alignment vertical="center" wrapText="1" shrinkToFit="1"/>
    </xf>
    <xf numFmtId="4" fontId="9" fillId="0" borderId="33" xfId="0" applyNumberFormat="1" applyFont="1" applyBorder="1" applyAlignment="1">
      <alignment vertical="center" shrinkToFit="1"/>
    </xf>
    <xf numFmtId="3" fontId="9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8" fillId="0" borderId="31" xfId="0" applyNumberFormat="1" applyFont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164" fontId="8" fillId="0" borderId="33" xfId="0" applyNumberFormat="1" applyFont="1" applyBorder="1" applyAlignment="1">
      <alignment vertical="center"/>
    </xf>
    <xf numFmtId="164" fontId="8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3" borderId="37" xfId="0" applyNumberFormat="1" applyFont="1" applyFill="1" applyBorder="1" applyAlignment="1">
      <alignment horizontal="center" vertical="center"/>
    </xf>
    <xf numFmtId="4" fontId="8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20" fillId="0" borderId="0" xfId="0" applyFont="1" applyAlignment="1">
      <alignment horizontal="center" vertical="top" shrinkToFit="1"/>
    </xf>
    <xf numFmtId="165" fontId="20" fillId="0" borderId="0" xfId="0" applyNumberFormat="1" applyFont="1" applyAlignment="1">
      <alignment vertical="top" shrinkToFit="1"/>
    </xf>
    <xf numFmtId="4" fontId="20" fillId="0" borderId="0" xfId="0" applyNumberFormat="1" applyFont="1" applyAlignment="1">
      <alignment vertical="top" shrinkToFi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4" fontId="9" fillId="3" borderId="0" xfId="0" applyNumberFormat="1" applyFont="1" applyFill="1" applyAlignment="1">
      <alignment vertical="top" shrinkToFit="1"/>
    </xf>
    <xf numFmtId="0" fontId="9" fillId="3" borderId="27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165" fontId="9" fillId="3" borderId="18" xfId="0" applyNumberFormat="1" applyFont="1" applyFill="1" applyBorder="1" applyAlignment="1">
      <alignment vertical="top" shrinkToFit="1"/>
    </xf>
    <xf numFmtId="4" fontId="9" fillId="3" borderId="18" xfId="0" applyNumberFormat="1" applyFont="1" applyFill="1" applyBorder="1" applyAlignment="1">
      <alignment vertical="top" shrinkToFit="1"/>
    </xf>
    <xf numFmtId="4" fontId="9" fillId="3" borderId="38" xfId="0" applyNumberFormat="1" applyFont="1" applyFill="1" applyBorder="1" applyAlignment="1">
      <alignment vertical="top" shrinkToFit="1"/>
    </xf>
    <xf numFmtId="4" fontId="9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2" fillId="0" borderId="0" xfId="0" applyFont="1" applyAlignment="1">
      <alignment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9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165" fontId="21" fillId="0" borderId="0" xfId="0" quotePrefix="1" applyNumberFormat="1" applyFont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0" fillId="0" borderId="0" xfId="0" applyNumberFormat="1" applyFont="1" applyAlignment="1">
      <alignment horizontal="left" vertical="top" wrapText="1"/>
    </xf>
    <xf numFmtId="49" fontId="24" fillId="0" borderId="0" xfId="2" applyNumberFormat="1" applyFont="1"/>
    <xf numFmtId="49" fontId="24" fillId="0" borderId="0" xfId="2" applyNumberFormat="1" applyFont="1" applyAlignment="1">
      <alignment horizontal="center"/>
    </xf>
    <xf numFmtId="49" fontId="25" fillId="0" borderId="0" xfId="2" applyNumberFormat="1" applyFont="1"/>
    <xf numFmtId="4" fontId="25" fillId="0" borderId="0" xfId="2" applyNumberFormat="1" applyFont="1"/>
    <xf numFmtId="49" fontId="26" fillId="6" borderId="0" xfId="2" applyNumberFormat="1" applyFont="1" applyFill="1"/>
    <xf numFmtId="0" fontId="27" fillId="6" borderId="0" xfId="0" applyFont="1" applyFill="1"/>
    <xf numFmtId="4" fontId="27" fillId="6" borderId="0" xfId="0" applyNumberFormat="1" applyFont="1" applyFill="1"/>
    <xf numFmtId="0" fontId="29" fillId="7" borderId="0" xfId="3" applyFont="1" applyFill="1" applyAlignment="1" applyProtection="1">
      <alignment horizontal="left" vertical="top"/>
    </xf>
    <xf numFmtId="0" fontId="30" fillId="7" borderId="0" xfId="3" applyFont="1" applyFill="1" applyAlignment="1" applyProtection="1">
      <alignment horizontal="left" vertical="top" wrapText="1"/>
    </xf>
    <xf numFmtId="0" fontId="31" fillId="7" borderId="0" xfId="3" applyFont="1" applyFill="1" applyAlignment="1" applyProtection="1">
      <alignment horizontal="left" vertical="top" wrapText="1"/>
    </xf>
    <xf numFmtId="0" fontId="31" fillId="7" borderId="0" xfId="3" applyFont="1" applyFill="1" applyAlignment="1" applyProtection="1">
      <alignment horizontal="center" vertical="top" wrapText="1"/>
    </xf>
    <xf numFmtId="166" fontId="31" fillId="7" borderId="0" xfId="3" applyNumberFormat="1" applyFont="1" applyFill="1" applyAlignment="1" applyProtection="1">
      <alignment horizontal="left" vertical="top"/>
    </xf>
    <xf numFmtId="167" fontId="31" fillId="7" borderId="0" xfId="3" applyNumberFormat="1" applyFont="1" applyFill="1" applyAlignment="1" applyProtection="1">
      <alignment horizontal="left" vertical="top"/>
    </xf>
    <xf numFmtId="0" fontId="28" fillId="7" borderId="0" xfId="3" applyFill="1" applyAlignment="1" applyProtection="1">
      <alignment horizontal="left" vertical="top"/>
    </xf>
    <xf numFmtId="0" fontId="28" fillId="0" borderId="0" xfId="3" applyAlignment="1" applyProtection="1">
      <alignment horizontal="left" vertical="top"/>
    </xf>
    <xf numFmtId="0" fontId="32" fillId="0" borderId="0" xfId="3" applyFont="1" applyAlignment="1" applyProtection="1">
      <alignment horizontal="left" vertical="top"/>
    </xf>
    <xf numFmtId="0" fontId="33" fillId="7" borderId="0" xfId="3" applyFont="1" applyFill="1" applyAlignment="1" applyProtection="1">
      <alignment horizontal="left" vertical="top"/>
    </xf>
    <xf numFmtId="0" fontId="33" fillId="7" borderId="0" xfId="3" applyFont="1" applyFill="1" applyAlignment="1" applyProtection="1">
      <alignment horizontal="left" vertical="top" wrapText="1"/>
    </xf>
    <xf numFmtId="0" fontId="34" fillId="7" borderId="0" xfId="3" applyFont="1" applyFill="1" applyAlignment="1" applyProtection="1">
      <alignment horizontal="left" vertical="top"/>
    </xf>
    <xf numFmtId="0" fontId="35" fillId="7" borderId="0" xfId="3" applyFont="1" applyFill="1" applyAlignment="1" applyProtection="1">
      <alignment horizontal="left" vertical="top"/>
    </xf>
    <xf numFmtId="0" fontId="37" fillId="7" borderId="0" xfId="3" applyFont="1" applyFill="1" applyAlignment="1" applyProtection="1">
      <alignment horizontal="left" vertical="top" wrapText="1"/>
    </xf>
    <xf numFmtId="0" fontId="37" fillId="7" borderId="0" xfId="3" applyFont="1" applyFill="1" applyAlignment="1" applyProtection="1">
      <alignment horizontal="center" vertical="top" wrapText="1"/>
    </xf>
    <xf numFmtId="166" fontId="37" fillId="7" borderId="0" xfId="3" applyNumberFormat="1" applyFont="1" applyFill="1" applyAlignment="1" applyProtection="1">
      <alignment horizontal="left" vertical="top"/>
    </xf>
    <xf numFmtId="167" fontId="37" fillId="7" borderId="0" xfId="3" applyNumberFormat="1" applyFont="1" applyFill="1" applyAlignment="1" applyProtection="1">
      <alignment horizontal="left" vertical="top"/>
    </xf>
    <xf numFmtId="0" fontId="38" fillId="7" borderId="0" xfId="3" applyFont="1" applyFill="1" applyAlignment="1" applyProtection="1">
      <alignment horizontal="left" vertical="top"/>
    </xf>
    <xf numFmtId="0" fontId="39" fillId="7" borderId="0" xfId="3" applyFont="1" applyFill="1" applyAlignment="1" applyProtection="1">
      <alignment horizontal="left" vertical="top"/>
    </xf>
    <xf numFmtId="0" fontId="40" fillId="7" borderId="0" xfId="3" applyFont="1" applyFill="1" applyAlignment="1" applyProtection="1">
      <alignment horizontal="left" vertical="top" wrapText="1"/>
    </xf>
    <xf numFmtId="0" fontId="40" fillId="7" borderId="0" xfId="3" applyFont="1" applyFill="1" applyAlignment="1" applyProtection="1">
      <alignment horizontal="center" vertical="top" wrapText="1"/>
    </xf>
    <xf numFmtId="166" fontId="40" fillId="7" borderId="0" xfId="3" applyNumberFormat="1" applyFont="1" applyFill="1" applyAlignment="1" applyProtection="1">
      <alignment horizontal="left" vertical="top"/>
    </xf>
    <xf numFmtId="167" fontId="40" fillId="7" borderId="0" xfId="3" applyNumberFormat="1" applyFont="1" applyFill="1" applyAlignment="1" applyProtection="1">
      <alignment horizontal="left" vertical="top"/>
    </xf>
    <xf numFmtId="0" fontId="41" fillId="7" borderId="0" xfId="3" applyFont="1" applyFill="1" applyAlignment="1" applyProtection="1">
      <alignment horizontal="left" vertical="top"/>
    </xf>
    <xf numFmtId="0" fontId="31" fillId="7" borderId="45" xfId="3" applyFont="1" applyFill="1" applyBorder="1" applyAlignment="1" applyProtection="1">
      <alignment horizontal="center" vertical="center" wrapText="1"/>
    </xf>
    <xf numFmtId="0" fontId="31" fillId="7" borderId="45" xfId="3" applyFont="1" applyFill="1" applyBorder="1" applyAlignment="1" applyProtection="1">
      <alignment horizontal="center" vertical="center"/>
    </xf>
    <xf numFmtId="0" fontId="42" fillId="7" borderId="46" xfId="3" applyFont="1" applyFill="1" applyBorder="1" applyAlignment="1" applyProtection="1">
      <alignment horizontal="center" vertical="top" wrapText="1"/>
    </xf>
    <xf numFmtId="0" fontId="42" fillId="7" borderId="46" xfId="3" applyFont="1" applyFill="1" applyBorder="1" applyAlignment="1" applyProtection="1">
      <alignment horizontal="center" vertical="top"/>
    </xf>
    <xf numFmtId="0" fontId="31" fillId="7" borderId="47" xfId="3" applyFont="1" applyFill="1" applyBorder="1" applyAlignment="1" applyProtection="1">
      <alignment horizontal="left" vertical="top" wrapText="1"/>
    </xf>
    <xf numFmtId="0" fontId="31" fillId="7" borderId="47" xfId="3" applyFont="1" applyFill="1" applyBorder="1" applyAlignment="1" applyProtection="1">
      <alignment horizontal="center" vertical="top" wrapText="1"/>
    </xf>
    <xf numFmtId="166" fontId="31" fillId="7" borderId="47" xfId="3" applyNumberFormat="1" applyFont="1" applyFill="1" applyBorder="1" applyAlignment="1" applyProtection="1">
      <alignment horizontal="left" vertical="top"/>
    </xf>
    <xf numFmtId="167" fontId="31" fillId="7" borderId="47" xfId="3" applyNumberFormat="1" applyFont="1" applyFill="1" applyBorder="1" applyAlignment="1" applyProtection="1">
      <alignment horizontal="left" vertical="top"/>
    </xf>
    <xf numFmtId="0" fontId="28" fillId="7" borderId="47" xfId="3" applyFill="1" applyBorder="1" applyAlignment="1" applyProtection="1">
      <alignment horizontal="left" vertical="top"/>
    </xf>
    <xf numFmtId="37" fontId="43" fillId="0" borderId="11" xfId="3" applyNumberFormat="1" applyFont="1" applyBorder="1" applyAlignment="1" applyProtection="1">
      <alignment horizontal="center" vertical="center"/>
    </xf>
    <xf numFmtId="167" fontId="46" fillId="0" borderId="13" xfId="3" applyNumberFormat="1" applyFont="1" applyBorder="1" applyAlignment="1" applyProtection="1">
      <alignment horizontal="left" wrapText="1"/>
    </xf>
    <xf numFmtId="0" fontId="28" fillId="0" borderId="0" xfId="3" applyAlignment="1" applyProtection="1">
      <alignment horizontal="left"/>
    </xf>
    <xf numFmtId="0" fontId="32" fillId="0" borderId="0" xfId="3" applyFont="1" applyAlignment="1" applyProtection="1">
      <alignment horizontal="left"/>
    </xf>
    <xf numFmtId="37" fontId="47" fillId="7" borderId="11" xfId="3" applyNumberFormat="1" applyFont="1" applyFill="1" applyBorder="1" applyAlignment="1" applyProtection="1">
      <alignment horizontal="center" vertical="center"/>
    </xf>
    <xf numFmtId="0" fontId="47" fillId="7" borderId="7" xfId="3" applyFont="1" applyFill="1" applyBorder="1" applyAlignment="1" applyProtection="1">
      <alignment horizontal="center" vertical="center" wrapText="1"/>
    </xf>
    <xf numFmtId="39" fontId="47" fillId="7" borderId="7" xfId="3" applyNumberFormat="1" applyFont="1" applyFill="1" applyBorder="1" applyAlignment="1" applyProtection="1">
      <alignment horizontal="center" vertical="center"/>
    </xf>
    <xf numFmtId="166" fontId="47" fillId="7" borderId="7" xfId="3" applyNumberFormat="1" applyFont="1" applyFill="1" applyBorder="1" applyAlignment="1" applyProtection="1">
      <alignment horizontal="center" vertical="center"/>
    </xf>
    <xf numFmtId="167" fontId="47" fillId="7" borderId="7" xfId="3" applyNumberFormat="1" applyFont="1" applyFill="1" applyBorder="1" applyAlignment="1" applyProtection="1">
      <alignment horizontal="center" vertical="center"/>
    </xf>
    <xf numFmtId="0" fontId="47" fillId="7" borderId="13" xfId="3" applyFont="1" applyFill="1" applyBorder="1" applyAlignment="1" applyProtection="1">
      <alignment horizontal="center" vertical="center" wrapText="1"/>
    </xf>
    <xf numFmtId="0" fontId="48" fillId="0" borderId="0" xfId="3" applyFont="1" applyAlignment="1" applyProtection="1">
      <alignment horizontal="left"/>
    </xf>
    <xf numFmtId="0" fontId="49" fillId="0" borderId="0" xfId="3" applyFont="1" applyAlignment="1" applyProtection="1">
      <alignment horizontal="left"/>
    </xf>
    <xf numFmtId="37" fontId="31" fillId="0" borderId="46" xfId="3" applyNumberFormat="1" applyFont="1" applyBorder="1" applyAlignment="1" applyProtection="1">
      <alignment horizontal="center" vertical="center"/>
    </xf>
    <xf numFmtId="49" fontId="31" fillId="0" borderId="46" xfId="3" applyNumberFormat="1" applyFont="1" applyBorder="1" applyAlignment="1" applyProtection="1">
      <alignment horizontal="center" vertical="center" wrapText="1"/>
    </xf>
    <xf numFmtId="0" fontId="31" fillId="0" borderId="46" xfId="3" applyFont="1" applyBorder="1" applyAlignment="1" applyProtection="1">
      <alignment horizontal="left" vertical="top" wrapText="1"/>
    </xf>
    <xf numFmtId="39" fontId="31" fillId="0" borderId="46" xfId="3" applyNumberFormat="1" applyFont="1" applyBorder="1" applyAlignment="1" applyProtection="1">
      <alignment horizontal="center" vertical="center"/>
    </xf>
    <xf numFmtId="0" fontId="31" fillId="0" borderId="46" xfId="3" applyFont="1" applyBorder="1" applyAlignment="1" applyProtection="1">
      <alignment horizontal="center" vertical="center" wrapText="1"/>
    </xf>
    <xf numFmtId="166" fontId="31" fillId="8" borderId="46" xfId="3" applyNumberFormat="1" applyFont="1" applyFill="1" applyBorder="1" applyAlignment="1" applyProtection="1">
      <alignment horizontal="center" vertical="center"/>
    </xf>
    <xf numFmtId="167" fontId="31" fillId="0" borderId="46" xfId="3" applyNumberFormat="1" applyFont="1" applyBorder="1" applyAlignment="1" applyProtection="1">
      <alignment horizontal="center" vertical="center"/>
    </xf>
    <xf numFmtId="0" fontId="31" fillId="0" borderId="37" xfId="3" applyFont="1" applyBorder="1" applyAlignment="1" applyProtection="1">
      <alignment horizontal="left" vertical="top" wrapText="1"/>
    </xf>
    <xf numFmtId="39" fontId="31" fillId="0" borderId="37" xfId="3" applyNumberFormat="1" applyFont="1" applyBorder="1" applyAlignment="1" applyProtection="1">
      <alignment horizontal="center" vertical="center"/>
    </xf>
    <xf numFmtId="0" fontId="31" fillId="0" borderId="37" xfId="3" applyFont="1" applyBorder="1" applyAlignment="1" applyProtection="1">
      <alignment horizontal="center" vertical="center" wrapText="1"/>
    </xf>
    <xf numFmtId="167" fontId="31" fillId="0" borderId="37" xfId="3" applyNumberFormat="1" applyFont="1" applyBorder="1" applyAlignment="1" applyProtection="1">
      <alignment horizontal="center" vertical="center"/>
    </xf>
    <xf numFmtId="0" fontId="31" fillId="0" borderId="0" xfId="3" applyFont="1" applyAlignment="1" applyProtection="1">
      <alignment horizontal="left" vertical="top" wrapText="1"/>
    </xf>
    <xf numFmtId="49" fontId="31" fillId="0" borderId="10" xfId="3" applyNumberFormat="1" applyFont="1" applyBorder="1" applyAlignment="1" applyProtection="1">
      <alignment horizontal="center" vertical="center"/>
    </xf>
    <xf numFmtId="0" fontId="51" fillId="0" borderId="6" xfId="3" applyFont="1" applyBorder="1" applyAlignment="1" applyProtection="1">
      <alignment horizontal="right" vertical="top" wrapText="1"/>
    </xf>
    <xf numFmtId="0" fontId="51" fillId="0" borderId="6" xfId="3" applyFont="1" applyBorder="1" applyAlignment="1" applyProtection="1">
      <alignment horizontal="left" vertical="top"/>
    </xf>
    <xf numFmtId="39" fontId="51" fillId="0" borderId="6" xfId="3" applyNumberFormat="1" applyFont="1" applyBorder="1" applyAlignment="1" applyProtection="1">
      <alignment horizontal="center" vertical="center"/>
    </xf>
    <xf numFmtId="0" fontId="51" fillId="0" borderId="6" xfId="3" applyFont="1" applyBorder="1" applyAlignment="1" applyProtection="1">
      <alignment horizontal="center" vertical="center" wrapText="1"/>
    </xf>
    <xf numFmtId="166" fontId="51" fillId="0" borderId="6" xfId="3" applyNumberFormat="1" applyFont="1" applyBorder="1" applyAlignment="1" applyProtection="1">
      <alignment horizontal="center" vertical="center"/>
    </xf>
    <xf numFmtId="167" fontId="51" fillId="0" borderId="48" xfId="3" applyNumberFormat="1" applyFont="1" applyBorder="1" applyAlignment="1" applyProtection="1">
      <alignment horizontal="right" vertical="top"/>
    </xf>
    <xf numFmtId="49" fontId="31" fillId="0" borderId="37" xfId="3" applyNumberFormat="1" applyFont="1" applyBorder="1" applyAlignment="1" applyProtection="1">
      <alignment horizontal="center" vertical="center"/>
    </xf>
    <xf numFmtId="49" fontId="31" fillId="0" borderId="37" xfId="3" applyNumberFormat="1" applyFont="1" applyBorder="1" applyAlignment="1" applyProtection="1">
      <alignment horizontal="center" vertical="center" wrapText="1"/>
    </xf>
    <xf numFmtId="168" fontId="31" fillId="0" borderId="37" xfId="4" applyFont="1" applyBorder="1" applyAlignment="1" applyProtection="1">
      <alignment horizontal="left" vertical="top" wrapText="1"/>
    </xf>
    <xf numFmtId="168" fontId="31" fillId="0" borderId="37" xfId="4" applyFont="1" applyBorder="1" applyAlignment="1" applyProtection="1">
      <alignment horizontal="center" vertical="center" wrapText="1"/>
    </xf>
    <xf numFmtId="37" fontId="31" fillId="0" borderId="26" xfId="3" applyNumberFormat="1" applyFont="1" applyBorder="1" applyAlignment="1" applyProtection="1">
      <alignment horizontal="center" vertical="top"/>
    </xf>
    <xf numFmtId="49" fontId="51" fillId="0" borderId="0" xfId="3" applyNumberFormat="1" applyFont="1" applyAlignment="1" applyProtection="1">
      <alignment horizontal="left" vertical="top" shrinkToFit="1"/>
    </xf>
    <xf numFmtId="49" fontId="51" fillId="0" borderId="49" xfId="3" applyNumberFormat="1" applyFont="1" applyBorder="1" applyAlignment="1" applyProtection="1">
      <alignment horizontal="left" vertical="top" shrinkToFit="1"/>
    </xf>
    <xf numFmtId="49" fontId="31" fillId="0" borderId="50" xfId="3" applyNumberFormat="1" applyFont="1" applyBorder="1" applyAlignment="1" applyProtection="1">
      <alignment horizontal="left" vertical="top" wrapText="1"/>
    </xf>
    <xf numFmtId="49" fontId="51" fillId="0" borderId="0" xfId="3" applyNumberFormat="1" applyFont="1" applyAlignment="1" applyProtection="1">
      <alignment horizontal="left" vertical="top"/>
    </xf>
    <xf numFmtId="49" fontId="51" fillId="0" borderId="49" xfId="3" applyNumberFormat="1" applyFont="1" applyBorder="1" applyAlignment="1" applyProtection="1">
      <alignment horizontal="left" vertical="top"/>
    </xf>
    <xf numFmtId="49" fontId="51" fillId="0" borderId="50" xfId="3" applyNumberFormat="1" applyFont="1" applyBorder="1" applyAlignment="1" applyProtection="1">
      <alignment horizontal="left" vertical="top" wrapText="1"/>
    </xf>
    <xf numFmtId="49" fontId="31" fillId="0" borderId="26" xfId="3" applyNumberFormat="1" applyFont="1" applyBorder="1" applyAlignment="1" applyProtection="1">
      <alignment horizontal="center" vertical="center" wrapText="1"/>
    </xf>
    <xf numFmtId="0" fontId="31" fillId="0" borderId="0" xfId="3" applyFont="1" applyAlignment="1" applyProtection="1">
      <alignment horizontal="center" vertical="top" wrapText="1"/>
    </xf>
    <xf numFmtId="39" fontId="31" fillId="0" borderId="0" xfId="3" applyNumberFormat="1" applyFont="1" applyAlignment="1" applyProtection="1">
      <alignment horizontal="right" vertical="top"/>
    </xf>
    <xf numFmtId="166" fontId="31" fillId="0" borderId="0" xfId="3" applyNumberFormat="1" applyFont="1" applyAlignment="1" applyProtection="1">
      <alignment horizontal="right" vertical="top"/>
    </xf>
    <xf numFmtId="167" fontId="31" fillId="0" borderId="49" xfId="3" applyNumberFormat="1" applyFont="1" applyBorder="1" applyAlignment="1" applyProtection="1">
      <alignment horizontal="right" vertical="top"/>
    </xf>
    <xf numFmtId="49" fontId="31" fillId="0" borderId="10" xfId="3" applyNumberFormat="1" applyFont="1" applyBorder="1" applyAlignment="1" applyProtection="1">
      <alignment horizontal="center" vertical="center" wrapText="1"/>
    </xf>
    <xf numFmtId="0" fontId="31" fillId="0" borderId="6" xfId="3" applyFont="1" applyBorder="1" applyAlignment="1" applyProtection="1">
      <alignment horizontal="center" vertical="top" wrapText="1"/>
    </xf>
    <xf numFmtId="0" fontId="31" fillId="0" borderId="6" xfId="3" applyFont="1" applyBorder="1" applyAlignment="1" applyProtection="1">
      <alignment horizontal="left" vertical="top" wrapText="1"/>
    </xf>
    <xf numFmtId="39" fontId="31" fillId="0" borderId="6" xfId="3" applyNumberFormat="1" applyFont="1" applyBorder="1" applyAlignment="1" applyProtection="1">
      <alignment horizontal="right" vertical="top"/>
    </xf>
    <xf numFmtId="166" fontId="31" fillId="0" borderId="6" xfId="3" applyNumberFormat="1" applyFont="1" applyBorder="1" applyAlignment="1" applyProtection="1">
      <alignment horizontal="right" vertical="top"/>
    </xf>
    <xf numFmtId="167" fontId="31" fillId="0" borderId="48" xfId="3" applyNumberFormat="1" applyFont="1" applyBorder="1" applyAlignment="1" applyProtection="1">
      <alignment horizontal="right" vertical="top"/>
    </xf>
    <xf numFmtId="49" fontId="51" fillId="0" borderId="46" xfId="3" applyNumberFormat="1" applyFont="1" applyBorder="1" applyAlignment="1" applyProtection="1">
      <alignment horizontal="left" vertical="top" wrapText="1"/>
    </xf>
    <xf numFmtId="166" fontId="31" fillId="0" borderId="37" xfId="3" applyNumberFormat="1" applyFont="1" applyBorder="1" applyAlignment="1" applyProtection="1">
      <alignment horizontal="center" vertical="center"/>
    </xf>
    <xf numFmtId="0" fontId="28" fillId="0" borderId="37" xfId="3" applyBorder="1" applyAlignment="1" applyProtection="1">
      <alignment horizontal="left" vertical="top"/>
    </xf>
    <xf numFmtId="0" fontId="48" fillId="0" borderId="37" xfId="3" applyFont="1" applyBorder="1" applyAlignment="1" applyProtection="1">
      <alignment horizontal="left"/>
    </xf>
    <xf numFmtId="49" fontId="51" fillId="0" borderId="37" xfId="3" applyNumberFormat="1" applyFont="1" applyBorder="1" applyAlignment="1" applyProtection="1">
      <alignment horizontal="left" vertical="top"/>
    </xf>
    <xf numFmtId="0" fontId="52" fillId="0" borderId="37" xfId="3" applyFont="1" applyBorder="1" applyAlignment="1" applyProtection="1">
      <alignment horizontal="left" vertical="top" wrapText="1"/>
    </xf>
    <xf numFmtId="49" fontId="31" fillId="0" borderId="0" xfId="3" applyNumberFormat="1" applyFont="1" applyAlignment="1" applyProtection="1">
      <alignment horizontal="center" vertical="center" wrapText="1"/>
    </xf>
    <xf numFmtId="39" fontId="31" fillId="0" borderId="0" xfId="3" applyNumberFormat="1" applyFont="1" applyAlignment="1" applyProtection="1">
      <alignment horizontal="center" vertical="center"/>
    </xf>
    <xf numFmtId="0" fontId="31" fillId="0" borderId="0" xfId="3" applyFont="1" applyAlignment="1" applyProtection="1">
      <alignment horizontal="center" vertical="center" wrapText="1"/>
    </xf>
    <xf numFmtId="166" fontId="31" fillId="0" borderId="0" xfId="3" applyNumberFormat="1" applyFont="1" applyAlignment="1" applyProtection="1">
      <alignment horizontal="center" vertical="center"/>
    </xf>
    <xf numFmtId="167" fontId="31" fillId="0" borderId="0" xfId="3" applyNumberFormat="1" applyFont="1" applyAlignment="1" applyProtection="1">
      <alignment horizontal="center" vertical="center"/>
    </xf>
    <xf numFmtId="0" fontId="52" fillId="0" borderId="0" xfId="3" applyFont="1" applyAlignment="1" applyProtection="1">
      <alignment horizontal="left" vertical="top" wrapText="1"/>
    </xf>
    <xf numFmtId="39" fontId="52" fillId="0" borderId="0" xfId="3" applyNumberFormat="1" applyFont="1" applyAlignment="1" applyProtection="1">
      <alignment horizontal="center" vertical="center"/>
    </xf>
    <xf numFmtId="0" fontId="52" fillId="0" borderId="0" xfId="3" applyFont="1" applyAlignment="1" applyProtection="1">
      <alignment horizontal="center" vertical="center" wrapText="1"/>
    </xf>
    <xf numFmtId="166" fontId="52" fillId="0" borderId="0" xfId="3" applyNumberFormat="1" applyFont="1" applyAlignment="1" applyProtection="1">
      <alignment horizontal="center" vertical="center"/>
    </xf>
    <xf numFmtId="167" fontId="52" fillId="0" borderId="0" xfId="3" applyNumberFormat="1" applyFont="1" applyAlignment="1" applyProtection="1">
      <alignment horizontal="center" vertical="center"/>
    </xf>
    <xf numFmtId="168" fontId="51" fillId="0" borderId="0" xfId="4" applyFont="1" applyBorder="1" applyAlignment="1" applyProtection="1">
      <alignment horizontal="left" vertical="top"/>
    </xf>
    <xf numFmtId="168" fontId="51" fillId="0" borderId="0" xfId="4" applyFont="1" applyAlignment="1" applyProtection="1">
      <alignment horizontal="left" vertical="top"/>
    </xf>
    <xf numFmtId="37" fontId="28" fillId="0" borderId="0" xfId="3" applyNumberFormat="1" applyAlignment="1" applyProtection="1">
      <alignment horizontal="center" vertical="top"/>
    </xf>
    <xf numFmtId="0" fontId="28" fillId="0" borderId="0" xfId="3" applyAlignment="1" applyProtection="1">
      <alignment horizontal="center" vertical="top" wrapText="1"/>
    </xf>
    <xf numFmtId="0" fontId="28" fillId="0" borderId="0" xfId="3" applyAlignment="1" applyProtection="1">
      <alignment horizontal="left" vertical="top" wrapText="1"/>
    </xf>
    <xf numFmtId="39" fontId="28" fillId="0" borderId="0" xfId="3" applyNumberFormat="1" applyAlignment="1" applyProtection="1">
      <alignment horizontal="right" vertical="top"/>
    </xf>
    <xf numFmtId="166" fontId="28" fillId="0" borderId="0" xfId="3" applyNumberFormat="1" applyAlignment="1" applyProtection="1">
      <alignment horizontal="right" vertical="top"/>
    </xf>
    <xf numFmtId="167" fontId="28" fillId="0" borderId="0" xfId="3" applyNumberFormat="1" applyAlignment="1" applyProtection="1">
      <alignment horizontal="right" vertical="top"/>
    </xf>
    <xf numFmtId="37" fontId="28" fillId="6" borderId="0" xfId="3" applyNumberFormat="1" applyFill="1" applyAlignment="1" applyProtection="1">
      <alignment horizontal="center" vertical="top"/>
    </xf>
    <xf numFmtId="0" fontId="28" fillId="6" borderId="0" xfId="3" applyFill="1" applyAlignment="1" applyProtection="1">
      <alignment horizontal="center" vertical="top" wrapText="1"/>
    </xf>
    <xf numFmtId="0" fontId="28" fillId="6" borderId="0" xfId="3" applyFill="1" applyAlignment="1" applyProtection="1">
      <alignment horizontal="left" vertical="top" wrapText="1"/>
    </xf>
    <xf numFmtId="39" fontId="28" fillId="6" borderId="0" xfId="3" applyNumberFormat="1" applyFill="1" applyAlignment="1" applyProtection="1">
      <alignment horizontal="right" vertical="top"/>
    </xf>
    <xf numFmtId="166" fontId="28" fillId="6" borderId="0" xfId="3" applyNumberFormat="1" applyFill="1" applyAlignment="1" applyProtection="1">
      <alignment horizontal="right" vertical="top"/>
    </xf>
    <xf numFmtId="167" fontId="28" fillId="6" borderId="0" xfId="3" applyNumberFormat="1" applyFill="1" applyAlignment="1" applyProtection="1">
      <alignment horizontal="right" vertical="top"/>
    </xf>
    <xf numFmtId="37" fontId="53" fillId="6" borderId="0" xfId="3" applyNumberFormat="1" applyFont="1" applyFill="1" applyAlignment="1" applyProtection="1">
      <alignment horizontal="center" vertical="top"/>
    </xf>
    <xf numFmtId="0" fontId="53" fillId="6" borderId="0" xfId="3" applyFont="1" applyFill="1" applyAlignment="1" applyProtection="1">
      <alignment horizontal="center" vertical="top" wrapText="1"/>
    </xf>
    <xf numFmtId="0" fontId="53" fillId="6" borderId="0" xfId="3" applyFont="1" applyFill="1" applyAlignment="1" applyProtection="1">
      <alignment horizontal="left" vertical="top" wrapText="1"/>
    </xf>
    <xf numFmtId="39" fontId="53" fillId="6" borderId="0" xfId="3" applyNumberFormat="1" applyFont="1" applyFill="1" applyAlignment="1" applyProtection="1">
      <alignment horizontal="right" vertical="top"/>
    </xf>
    <xf numFmtId="166" fontId="53" fillId="6" borderId="0" xfId="3" applyNumberFormat="1" applyFont="1" applyFill="1" applyAlignment="1" applyProtection="1">
      <alignment horizontal="right" vertical="top"/>
    </xf>
    <xf numFmtId="167" fontId="53" fillId="6" borderId="0" xfId="3" applyNumberFormat="1" applyFont="1" applyFill="1" applyAlignment="1" applyProtection="1">
      <alignment horizontal="right" vertical="top"/>
    </xf>
    <xf numFmtId="37" fontId="54" fillId="6" borderId="0" xfId="3" applyNumberFormat="1" applyFont="1" applyFill="1" applyAlignment="1" applyProtection="1">
      <alignment horizontal="center" vertical="center"/>
    </xf>
    <xf numFmtId="0" fontId="54" fillId="6" borderId="0" xfId="3" applyFont="1" applyFill="1" applyAlignment="1" applyProtection="1">
      <alignment horizontal="center" vertical="center" wrapText="1"/>
    </xf>
    <xf numFmtId="39" fontId="54" fillId="6" borderId="0" xfId="3" applyNumberFormat="1" applyFont="1" applyFill="1" applyAlignment="1" applyProtection="1">
      <alignment horizontal="center" vertical="center"/>
    </xf>
    <xf numFmtId="166" fontId="54" fillId="6" borderId="0" xfId="3" applyNumberFormat="1" applyFont="1" applyFill="1" applyAlignment="1" applyProtection="1">
      <alignment horizontal="center" vertical="center"/>
    </xf>
    <xf numFmtId="167" fontId="54" fillId="6" borderId="0" xfId="3" applyNumberFormat="1" applyFont="1" applyFill="1" applyAlignment="1" applyProtection="1">
      <alignment horizontal="center" vertical="center"/>
    </xf>
    <xf numFmtId="49" fontId="55" fillId="6" borderId="0" xfId="3" applyNumberFormat="1" applyFont="1" applyFill="1" applyAlignment="1" applyProtection="1">
      <alignment horizontal="center" vertical="center" wrapText="1"/>
    </xf>
    <xf numFmtId="0" fontId="55" fillId="6" borderId="0" xfId="3" applyFont="1" applyFill="1" applyAlignment="1" applyProtection="1">
      <alignment horizontal="left" vertical="top" wrapText="1"/>
    </xf>
    <xf numFmtId="39" fontId="55" fillId="6" borderId="0" xfId="3" applyNumberFormat="1" applyFont="1" applyFill="1" applyAlignment="1" applyProtection="1">
      <alignment horizontal="center" vertical="center"/>
    </xf>
    <xf numFmtId="0" fontId="55" fillId="6" borderId="0" xfId="3" applyFont="1" applyFill="1" applyAlignment="1" applyProtection="1">
      <alignment horizontal="center" vertical="center" wrapText="1"/>
    </xf>
    <xf numFmtId="166" fontId="55" fillId="6" borderId="0" xfId="3" applyNumberFormat="1" applyFont="1" applyFill="1" applyAlignment="1" applyProtection="1">
      <alignment horizontal="center" vertical="center"/>
    </xf>
    <xf numFmtId="167" fontId="55" fillId="6" borderId="0" xfId="3" applyNumberFormat="1" applyFont="1" applyFill="1" applyAlignment="1" applyProtection="1">
      <alignment horizontal="center" vertical="center"/>
    </xf>
    <xf numFmtId="37" fontId="54" fillId="7" borderId="0" xfId="3" applyNumberFormat="1" applyFont="1" applyFill="1" applyAlignment="1" applyProtection="1">
      <alignment horizontal="center" vertical="center"/>
    </xf>
    <xf numFmtId="0" fontId="54" fillId="7" borderId="0" xfId="3" applyFont="1" applyFill="1" applyAlignment="1" applyProtection="1">
      <alignment horizontal="center" vertical="center" wrapText="1"/>
    </xf>
    <xf numFmtId="39" fontId="54" fillId="7" borderId="0" xfId="3" applyNumberFormat="1" applyFont="1" applyFill="1" applyAlignment="1" applyProtection="1">
      <alignment horizontal="center" vertical="center"/>
    </xf>
    <xf numFmtId="166" fontId="54" fillId="7" borderId="0" xfId="3" applyNumberFormat="1" applyFont="1" applyFill="1" applyAlignment="1" applyProtection="1">
      <alignment horizontal="center" vertical="center"/>
    </xf>
    <xf numFmtId="167" fontId="54" fillId="7" borderId="0" xfId="3" applyNumberFormat="1" applyFont="1" applyFill="1" applyAlignment="1" applyProtection="1">
      <alignment horizontal="center" vertical="center"/>
    </xf>
    <xf numFmtId="49" fontId="55" fillId="0" borderId="0" xfId="3" applyNumberFormat="1" applyFont="1" applyAlignment="1" applyProtection="1">
      <alignment horizontal="center" vertical="center" wrapText="1"/>
    </xf>
    <xf numFmtId="0" fontId="55" fillId="0" borderId="0" xfId="3" applyFont="1" applyAlignment="1" applyProtection="1">
      <alignment horizontal="left" vertical="top" wrapText="1"/>
    </xf>
    <xf numFmtId="39" fontId="55" fillId="0" borderId="0" xfId="3" applyNumberFormat="1" applyFont="1" applyAlignment="1" applyProtection="1">
      <alignment horizontal="center" vertical="center"/>
    </xf>
    <xf numFmtId="0" fontId="55" fillId="0" borderId="0" xfId="3" applyFont="1" applyAlignment="1" applyProtection="1">
      <alignment horizontal="center" vertical="center" wrapText="1"/>
    </xf>
    <xf numFmtId="166" fontId="55" fillId="0" borderId="0" xfId="3" applyNumberFormat="1" applyFont="1" applyAlignment="1" applyProtection="1">
      <alignment horizontal="center" vertical="center"/>
    </xf>
    <xf numFmtId="167" fontId="55" fillId="0" borderId="0" xfId="3" applyNumberFormat="1" applyFont="1" applyAlignment="1" applyProtection="1">
      <alignment horizontal="center" vertical="center"/>
    </xf>
    <xf numFmtId="49" fontId="31" fillId="0" borderId="0" xfId="3" applyNumberFormat="1" applyFont="1" applyAlignment="1" applyProtection="1">
      <alignment horizontal="center" vertical="center"/>
    </xf>
    <xf numFmtId="168" fontId="31" fillId="0" borderId="0" xfId="4" applyFont="1" applyBorder="1" applyAlignment="1" applyProtection="1">
      <alignment horizontal="left" vertical="top" wrapText="1"/>
    </xf>
    <xf numFmtId="49" fontId="56" fillId="2" borderId="0" xfId="3" applyNumberFormat="1" applyFont="1" applyFill="1" applyAlignment="1" applyProtection="1">
      <alignment horizontal="center" vertical="top"/>
    </xf>
    <xf numFmtId="49" fontId="56" fillId="2" borderId="0" xfId="3" applyNumberFormat="1" applyFont="1" applyFill="1" applyAlignment="1" applyProtection="1">
      <alignment horizontal="right" vertical="top" wrapText="1"/>
    </xf>
    <xf numFmtId="49" fontId="56" fillId="2" borderId="0" xfId="3" applyNumberFormat="1" applyFont="1" applyFill="1" applyAlignment="1" applyProtection="1">
      <alignment horizontal="left" vertical="top" wrapText="1"/>
    </xf>
    <xf numFmtId="49" fontId="56" fillId="2" borderId="0" xfId="3" applyNumberFormat="1" applyFont="1" applyFill="1" applyAlignment="1" applyProtection="1">
      <alignment horizontal="right" vertical="top"/>
    </xf>
    <xf numFmtId="49" fontId="56" fillId="2" borderId="0" xfId="3" applyNumberFormat="1" applyFont="1" applyFill="1" applyAlignment="1" applyProtection="1">
      <alignment horizontal="center" vertical="top" wrapText="1"/>
    </xf>
    <xf numFmtId="0" fontId="53" fillId="2" borderId="0" xfId="3" applyFont="1" applyFill="1" applyAlignment="1" applyProtection="1">
      <alignment horizontal="left" vertical="top" wrapText="1"/>
    </xf>
    <xf numFmtId="37" fontId="53" fillId="2" borderId="0" xfId="3" applyNumberFormat="1" applyFont="1" applyFill="1" applyAlignment="1" applyProtection="1">
      <alignment horizontal="center" vertical="top"/>
    </xf>
    <xf numFmtId="0" fontId="53" fillId="2" borderId="0" xfId="3" applyFont="1" applyFill="1" applyAlignment="1" applyProtection="1">
      <alignment horizontal="center" vertical="top" wrapText="1"/>
    </xf>
    <xf numFmtId="39" fontId="53" fillId="2" borderId="0" xfId="3" applyNumberFormat="1" applyFont="1" applyFill="1" applyAlignment="1" applyProtection="1">
      <alignment horizontal="right" vertical="top"/>
    </xf>
    <xf numFmtId="166" fontId="53" fillId="2" borderId="0" xfId="3" applyNumberFormat="1" applyFont="1" applyFill="1" applyAlignment="1" applyProtection="1">
      <alignment horizontal="right" vertical="top"/>
    </xf>
    <xf numFmtId="167" fontId="53" fillId="2" borderId="0" xfId="3" applyNumberFormat="1" applyFont="1" applyFill="1" applyAlignment="1" applyProtection="1">
      <alignment horizontal="right" vertical="top"/>
    </xf>
    <xf numFmtId="37" fontId="53" fillId="0" borderId="0" xfId="3" applyNumberFormat="1" applyFont="1" applyAlignment="1" applyProtection="1">
      <alignment horizontal="center" vertical="top"/>
    </xf>
    <xf numFmtId="0" fontId="53" fillId="0" borderId="0" xfId="3" applyFont="1" applyAlignment="1" applyProtection="1">
      <alignment horizontal="center" vertical="top" wrapText="1"/>
    </xf>
    <xf numFmtId="0" fontId="53" fillId="0" borderId="0" xfId="3" applyFont="1" applyAlignment="1" applyProtection="1">
      <alignment horizontal="left" vertical="top" wrapText="1"/>
    </xf>
    <xf numFmtId="39" fontId="53" fillId="0" borderId="0" xfId="3" applyNumberFormat="1" applyFont="1" applyAlignment="1" applyProtection="1">
      <alignment horizontal="right" vertical="top"/>
    </xf>
    <xf numFmtId="166" fontId="53" fillId="0" borderId="0" xfId="3" applyNumberFormat="1" applyFont="1" applyAlignment="1" applyProtection="1">
      <alignment horizontal="right" vertical="top"/>
    </xf>
    <xf numFmtId="167" fontId="53" fillId="0" borderId="0" xfId="3" applyNumberFormat="1" applyFont="1" applyAlignment="1" applyProtection="1">
      <alignment horizontal="right" vertical="top"/>
    </xf>
    <xf numFmtId="0" fontId="57" fillId="9" borderId="0" xfId="3" applyFont="1" applyFill="1" applyAlignment="1" applyProtection="1">
      <alignment horizontal="left" vertical="top"/>
    </xf>
    <xf numFmtId="0" fontId="60" fillId="9" borderId="0" xfId="3" applyFont="1" applyFill="1" applyAlignment="1" applyProtection="1">
      <alignment horizontal="left" vertical="top" wrapText="1"/>
    </xf>
    <xf numFmtId="0" fontId="61" fillId="9" borderId="0" xfId="3" applyFont="1" applyFill="1" applyAlignment="1" applyProtection="1">
      <alignment horizontal="left" vertical="top" wrapText="1"/>
    </xf>
    <xf numFmtId="0" fontId="61" fillId="9" borderId="0" xfId="3" applyFont="1" applyFill="1" applyAlignment="1" applyProtection="1">
      <alignment horizontal="center" vertical="top" wrapText="1"/>
    </xf>
    <xf numFmtId="166" fontId="61" fillId="9" borderId="0" xfId="3" applyNumberFormat="1" applyFont="1" applyFill="1" applyAlignment="1" applyProtection="1">
      <alignment horizontal="left" vertical="top"/>
    </xf>
    <xf numFmtId="167" fontId="61" fillId="9" borderId="0" xfId="3" applyNumberFormat="1" applyFont="1" applyFill="1" applyAlignment="1" applyProtection="1">
      <alignment horizontal="left" vertical="top"/>
    </xf>
    <xf numFmtId="0" fontId="61" fillId="9" borderId="0" xfId="3" applyFont="1" applyFill="1" applyAlignment="1" applyProtection="1">
      <alignment horizontal="left" vertical="top"/>
    </xf>
    <xf numFmtId="0" fontId="61" fillId="0" borderId="0" xfId="3" applyFont="1" applyAlignment="1" applyProtection="1">
      <alignment horizontal="left" vertical="top"/>
    </xf>
    <xf numFmtId="0" fontId="62" fillId="0" borderId="0" xfId="3" applyFont="1" applyAlignment="1" applyProtection="1">
      <alignment horizontal="left" vertical="top"/>
    </xf>
    <xf numFmtId="0" fontId="63" fillId="9" borderId="0" xfId="3" applyFont="1" applyFill="1" applyAlignment="1" applyProtection="1">
      <alignment horizontal="left" vertical="top"/>
    </xf>
    <xf numFmtId="0" fontId="64" fillId="9" borderId="0" xfId="3" applyFont="1" applyFill="1" applyAlignment="1" applyProtection="1">
      <alignment horizontal="left" vertical="top" wrapText="1"/>
    </xf>
    <xf numFmtId="0" fontId="64" fillId="9" borderId="0" xfId="3" applyFont="1" applyFill="1" applyAlignment="1" applyProtection="1">
      <alignment horizontal="left" vertical="top"/>
    </xf>
    <xf numFmtId="0" fontId="61" fillId="10" borderId="51" xfId="3" applyFont="1" applyFill="1" applyBorder="1" applyAlignment="1" applyProtection="1">
      <alignment horizontal="center" vertical="top" wrapText="1"/>
    </xf>
    <xf numFmtId="0" fontId="61" fillId="10" borderId="52" xfId="3" applyFont="1" applyFill="1" applyBorder="1" applyAlignment="1" applyProtection="1">
      <alignment horizontal="center" vertical="top" wrapText="1"/>
    </xf>
    <xf numFmtId="0" fontId="61" fillId="10" borderId="52" xfId="3" applyFont="1" applyFill="1" applyBorder="1" applyAlignment="1" applyProtection="1">
      <alignment horizontal="center" vertical="top"/>
    </xf>
    <xf numFmtId="0" fontId="61" fillId="10" borderId="53" xfId="3" applyFont="1" applyFill="1" applyBorder="1" applyAlignment="1" applyProtection="1">
      <alignment horizontal="center" vertical="top" wrapText="1"/>
    </xf>
    <xf numFmtId="0" fontId="65" fillId="10" borderId="54" xfId="3" applyFont="1" applyFill="1" applyBorder="1" applyAlignment="1" applyProtection="1">
      <alignment horizontal="center" vertical="top" wrapText="1"/>
    </xf>
    <xf numFmtId="0" fontId="65" fillId="10" borderId="55" xfId="3" applyFont="1" applyFill="1" applyBorder="1" applyAlignment="1" applyProtection="1">
      <alignment horizontal="center" vertical="top" wrapText="1"/>
    </xf>
    <xf numFmtId="0" fontId="65" fillId="10" borderId="55" xfId="3" applyFont="1" applyFill="1" applyBorder="1" applyAlignment="1" applyProtection="1">
      <alignment horizontal="center" vertical="top"/>
    </xf>
    <xf numFmtId="0" fontId="65" fillId="10" borderId="56" xfId="3" applyFont="1" applyFill="1" applyBorder="1" applyAlignment="1" applyProtection="1">
      <alignment horizontal="center" vertical="top" wrapText="1"/>
    </xf>
    <xf numFmtId="0" fontId="61" fillId="0" borderId="0" xfId="3" applyFont="1" applyAlignment="1" applyProtection="1">
      <alignment horizontal="left" vertical="top" wrapText="1"/>
    </xf>
    <xf numFmtId="0" fontId="60" fillId="0" borderId="0" xfId="3" applyFont="1" applyAlignment="1" applyProtection="1">
      <alignment horizontal="left" vertical="top" wrapText="1"/>
    </xf>
    <xf numFmtId="0" fontId="61" fillId="0" borderId="0" xfId="3" applyFont="1" applyAlignment="1" applyProtection="1">
      <alignment horizontal="center" vertical="top" wrapText="1"/>
    </xf>
    <xf numFmtId="166" fontId="61" fillId="0" borderId="0" xfId="3" applyNumberFormat="1" applyFont="1" applyAlignment="1" applyProtection="1">
      <alignment horizontal="left" vertical="top"/>
    </xf>
    <xf numFmtId="167" fontId="61" fillId="0" borderId="0" xfId="3" applyNumberFormat="1" applyFont="1" applyAlignment="1" applyProtection="1">
      <alignment horizontal="left" vertical="top"/>
    </xf>
    <xf numFmtId="37" fontId="60" fillId="0" borderId="0" xfId="5" applyNumberFormat="1" applyFont="1" applyAlignment="1" applyProtection="1">
      <alignment horizontal="center"/>
    </xf>
    <xf numFmtId="0" fontId="60" fillId="0" borderId="0" xfId="5" applyFont="1" applyAlignment="1" applyProtection="1">
      <alignment horizontal="center" wrapText="1"/>
    </xf>
    <xf numFmtId="0" fontId="67" fillId="0" borderId="11" xfId="5" applyFont="1" applyBorder="1" applyAlignment="1" applyProtection="1">
      <alignment horizontal="left" wrapText="1"/>
    </xf>
    <xf numFmtId="39" fontId="67" fillId="0" borderId="7" xfId="5" applyNumberFormat="1" applyFont="1" applyBorder="1" applyAlignment="1" applyProtection="1">
      <alignment horizontal="right"/>
    </xf>
    <xf numFmtId="0" fontId="67" fillId="0" borderId="7" xfId="5" applyFont="1" applyBorder="1" applyAlignment="1" applyProtection="1">
      <alignment horizontal="center" wrapText="1"/>
    </xf>
    <xf numFmtId="166" fontId="67" fillId="0" borderId="13" xfId="5" applyNumberFormat="1" applyFont="1" applyBorder="1" applyAlignment="1" applyProtection="1">
      <alignment horizontal="right"/>
    </xf>
    <xf numFmtId="167" fontId="67" fillId="11" borderId="45" xfId="5" applyNumberFormat="1" applyFont="1" applyFill="1" applyBorder="1" applyAlignment="1" applyProtection="1">
      <alignment horizontal="right"/>
    </xf>
    <xf numFmtId="0" fontId="68" fillId="0" borderId="0" xfId="5" applyFont="1" applyAlignment="1" applyProtection="1">
      <alignment horizontal="left" wrapText="1"/>
    </xf>
    <xf numFmtId="0" fontId="61" fillId="0" borderId="0" xfId="5" applyFont="1" applyAlignment="1" applyProtection="1">
      <alignment horizontal="left"/>
    </xf>
    <xf numFmtId="0" fontId="62" fillId="0" borderId="0" xfId="5" applyFont="1" applyAlignment="1" applyProtection="1">
      <alignment horizontal="left"/>
    </xf>
    <xf numFmtId="0" fontId="67" fillId="0" borderId="0" xfId="5" applyFont="1" applyAlignment="1" applyProtection="1">
      <alignment horizontal="left" wrapText="1"/>
    </xf>
    <xf numFmtId="39" fontId="67" fillId="0" borderId="0" xfId="5" applyNumberFormat="1" applyFont="1" applyAlignment="1" applyProtection="1">
      <alignment horizontal="right"/>
    </xf>
    <xf numFmtId="0" fontId="67" fillId="0" borderId="0" xfId="5" applyFont="1" applyAlignment="1" applyProtection="1">
      <alignment horizontal="center" wrapText="1"/>
    </xf>
    <xf numFmtId="166" fontId="67" fillId="0" borderId="0" xfId="5" applyNumberFormat="1" applyFont="1" applyAlignment="1" applyProtection="1">
      <alignment horizontal="right"/>
    </xf>
    <xf numFmtId="167" fontId="67" fillId="0" borderId="0" xfId="5" applyNumberFormat="1" applyFont="1" applyAlignment="1" applyProtection="1">
      <alignment horizontal="right"/>
    </xf>
    <xf numFmtId="0" fontId="60" fillId="0" borderId="0" xfId="5" applyFont="1" applyAlignment="1" applyProtection="1">
      <alignment horizontal="left" wrapText="1"/>
    </xf>
    <xf numFmtId="0" fontId="69" fillId="0" borderId="0" xfId="5" applyFont="1" applyAlignment="1" applyProtection="1">
      <alignment horizontal="center" wrapText="1"/>
    </xf>
    <xf numFmtId="0" fontId="69" fillId="0" borderId="0" xfId="5" applyFont="1" applyAlignment="1" applyProtection="1">
      <alignment horizontal="left"/>
    </xf>
    <xf numFmtId="39" fontId="60" fillId="0" borderId="0" xfId="5" applyNumberFormat="1" applyFont="1" applyAlignment="1" applyProtection="1">
      <alignment horizontal="right"/>
    </xf>
    <xf numFmtId="166" fontId="60" fillId="0" borderId="0" xfId="5" applyNumberFormat="1" applyFont="1" applyAlignment="1" applyProtection="1">
      <alignment horizontal="right"/>
    </xf>
    <xf numFmtId="167" fontId="60" fillId="0" borderId="0" xfId="5" applyNumberFormat="1" applyFont="1" applyAlignment="1" applyProtection="1">
      <alignment horizontal="right"/>
    </xf>
    <xf numFmtId="37" fontId="61" fillId="0" borderId="0" xfId="5" applyNumberFormat="1" applyFont="1" applyAlignment="1" applyProtection="1">
      <alignment horizontal="center" vertical="top"/>
    </xf>
    <xf numFmtId="0" fontId="60" fillId="0" borderId="0" xfId="5" applyFont="1" applyAlignment="1" applyProtection="1">
      <alignment horizontal="center" vertical="top" wrapText="1"/>
    </xf>
    <xf numFmtId="0" fontId="61" fillId="0" borderId="0" xfId="5" applyFont="1" applyAlignment="1" applyProtection="1">
      <alignment horizontal="left" vertical="top" wrapText="1"/>
    </xf>
    <xf numFmtId="39" fontId="60" fillId="0" borderId="0" xfId="5" applyNumberFormat="1" applyFont="1" applyAlignment="1" applyProtection="1">
      <alignment horizontal="right" vertical="top"/>
    </xf>
    <xf numFmtId="0" fontId="61" fillId="0" borderId="0" xfId="5" applyFont="1" applyAlignment="1" applyProtection="1">
      <alignment horizontal="center" vertical="top" wrapText="1"/>
    </xf>
    <xf numFmtId="166" fontId="61" fillId="0" borderId="0" xfId="5" applyNumberFormat="1" applyFont="1" applyAlignment="1" applyProtection="1">
      <alignment horizontal="right" vertical="top"/>
    </xf>
    <xf numFmtId="167" fontId="61" fillId="0" borderId="0" xfId="5" applyNumberFormat="1" applyFont="1" applyAlignment="1" applyProtection="1">
      <alignment horizontal="right" vertical="top"/>
    </xf>
    <xf numFmtId="0" fontId="61" fillId="0" borderId="0" xfId="5" applyFont="1" applyAlignment="1" applyProtection="1">
      <alignment horizontal="left" vertical="top"/>
    </xf>
    <xf numFmtId="0" fontId="62" fillId="0" borderId="0" xfId="5" applyFont="1" applyAlignment="1" applyProtection="1">
      <alignment horizontal="left" vertical="top"/>
    </xf>
    <xf numFmtId="37" fontId="70" fillId="0" borderId="6" xfId="5" applyNumberFormat="1" applyFont="1" applyBorder="1" applyAlignment="1" applyProtection="1">
      <alignment horizontal="center"/>
    </xf>
    <xf numFmtId="0" fontId="70" fillId="0" borderId="6" xfId="5" applyFont="1" applyBorder="1" applyAlignment="1" applyProtection="1">
      <alignment horizontal="center" wrapText="1"/>
    </xf>
    <xf numFmtId="0" fontId="70" fillId="0" borderId="6" xfId="5" applyFont="1" applyBorder="1" applyAlignment="1" applyProtection="1">
      <alignment horizontal="left" wrapText="1"/>
    </xf>
    <xf numFmtId="39" fontId="70" fillId="0" borderId="6" xfId="5" applyNumberFormat="1" applyFont="1" applyBorder="1" applyAlignment="1" applyProtection="1">
      <alignment horizontal="right"/>
    </xf>
    <xf numFmtId="166" fontId="70" fillId="0" borderId="6" xfId="5" applyNumberFormat="1" applyFont="1" applyBorder="1" applyAlignment="1" applyProtection="1">
      <alignment horizontal="right"/>
    </xf>
    <xf numFmtId="167" fontId="70" fillId="0" borderId="6" xfId="5" applyNumberFormat="1" applyFont="1" applyBorder="1" applyAlignment="1" applyProtection="1">
      <alignment horizontal="right"/>
    </xf>
    <xf numFmtId="0" fontId="71" fillId="0" borderId="0" xfId="5" applyFont="1" applyAlignment="1" applyProtection="1">
      <alignment horizontal="left"/>
    </xf>
    <xf numFmtId="0" fontId="72" fillId="0" borderId="0" xfId="5" applyFont="1" applyAlignment="1" applyProtection="1">
      <alignment horizontal="left"/>
    </xf>
    <xf numFmtId="37" fontId="61" fillId="0" borderId="57" xfId="5" applyNumberFormat="1" applyFont="1" applyBorder="1" applyAlignment="1" applyProtection="1">
      <alignment horizontal="center" vertical="top"/>
    </xf>
    <xf numFmtId="49" fontId="60" fillId="0" borderId="58" xfId="5" applyNumberFormat="1" applyFont="1" applyBorder="1" applyAlignment="1" applyProtection="1">
      <alignment horizontal="center" vertical="top" wrapText="1"/>
    </xf>
    <xf numFmtId="0" fontId="73" fillId="0" borderId="59" xfId="5" applyFont="1" applyBorder="1" applyAlignment="1" applyProtection="1">
      <alignment horizontal="left" vertical="top" wrapText="1"/>
    </xf>
    <xf numFmtId="39" fontId="60" fillId="0" borderId="58" xfId="5" applyNumberFormat="1" applyFont="1" applyBorder="1" applyAlignment="1" applyProtection="1">
      <alignment horizontal="right" vertical="top"/>
    </xf>
    <xf numFmtId="0" fontId="61" fillId="0" borderId="58" xfId="5" applyFont="1" applyBorder="1" applyAlignment="1" applyProtection="1">
      <alignment horizontal="center" vertical="top" wrapText="1"/>
    </xf>
    <xf numFmtId="166" fontId="61" fillId="8" borderId="58" xfId="5" applyNumberFormat="1" applyFont="1" applyFill="1" applyBorder="1" applyAlignment="1" applyProtection="1">
      <alignment horizontal="right" vertical="top"/>
    </xf>
    <xf numFmtId="167" fontId="61" fillId="0" borderId="58" xfId="5" applyNumberFormat="1" applyFont="1" applyBorder="1" applyAlignment="1" applyProtection="1">
      <alignment horizontal="right" vertical="top"/>
    </xf>
    <xf numFmtId="0" fontId="73" fillId="0" borderId="60" xfId="5" applyFont="1" applyBorder="1" applyAlignment="1" applyProtection="1">
      <alignment horizontal="left" vertical="top" wrapText="1"/>
    </xf>
    <xf numFmtId="37" fontId="61" fillId="0" borderId="61" xfId="3" applyNumberFormat="1" applyFont="1" applyBorder="1" applyAlignment="1" applyProtection="1">
      <alignment horizontal="center" vertical="top"/>
    </xf>
    <xf numFmtId="49" fontId="60" fillId="0" borderId="58" xfId="3" applyNumberFormat="1" applyFont="1" applyBorder="1" applyAlignment="1" applyProtection="1">
      <alignment horizontal="center" vertical="top" wrapText="1"/>
    </xf>
    <xf numFmtId="0" fontId="17" fillId="0" borderId="58" xfId="3" applyFont="1" applyBorder="1" applyAlignment="1" applyProtection="1">
      <alignment horizontal="left" vertical="top" wrapText="1"/>
    </xf>
    <xf numFmtId="39" fontId="60" fillId="0" borderId="58" xfId="3" applyNumberFormat="1" applyFont="1" applyBorder="1" applyAlignment="1" applyProtection="1">
      <alignment horizontal="right" vertical="top"/>
    </xf>
    <xf numFmtId="0" fontId="61" fillId="0" borderId="58" xfId="3" applyFont="1" applyBorder="1" applyAlignment="1" applyProtection="1">
      <alignment horizontal="center" vertical="top" wrapText="1"/>
    </xf>
    <xf numFmtId="167" fontId="61" fillId="0" borderId="58" xfId="3" applyNumberFormat="1" applyFont="1" applyBorder="1" applyAlignment="1" applyProtection="1">
      <alignment horizontal="right" vertical="top"/>
    </xf>
    <xf numFmtId="0" fontId="61" fillId="0" borderId="62" xfId="3" applyFont="1" applyBorder="1" applyAlignment="1" applyProtection="1">
      <alignment horizontal="left" vertical="top" wrapText="1"/>
    </xf>
    <xf numFmtId="37" fontId="61" fillId="0" borderId="61" xfId="5" applyNumberFormat="1" applyFont="1" applyBorder="1" applyAlignment="1" applyProtection="1">
      <alignment horizontal="center" vertical="top"/>
    </xf>
    <xf numFmtId="49" fontId="60" fillId="0" borderId="63" xfId="5" applyNumberFormat="1" applyFont="1" applyBorder="1" applyAlignment="1" applyProtection="1">
      <alignment horizontal="center" vertical="top" wrapText="1"/>
    </xf>
    <xf numFmtId="49" fontId="73" fillId="0" borderId="6" xfId="5" applyNumberFormat="1" applyFont="1" applyBorder="1" applyAlignment="1" applyProtection="1">
      <alignment horizontal="left" vertical="top" wrapText="1"/>
    </xf>
    <xf numFmtId="0" fontId="61" fillId="0" borderId="64" xfId="5" applyFont="1" applyBorder="1" applyAlignment="1" applyProtection="1">
      <alignment horizontal="left" vertical="top" wrapText="1"/>
    </xf>
    <xf numFmtId="0" fontId="61" fillId="0" borderId="65" xfId="5" applyFont="1" applyBorder="1" applyAlignment="1" applyProtection="1">
      <alignment horizontal="left" vertical="top" wrapText="1"/>
    </xf>
    <xf numFmtId="39" fontId="60" fillId="0" borderId="65" xfId="5" applyNumberFormat="1" applyFont="1" applyBorder="1" applyAlignment="1" applyProtection="1">
      <alignment horizontal="right" vertical="top"/>
    </xf>
    <xf numFmtId="0" fontId="61" fillId="0" borderId="65" xfId="5" applyFont="1" applyBorder="1" applyAlignment="1" applyProtection="1">
      <alignment horizontal="center" vertical="top" wrapText="1"/>
    </xf>
    <xf numFmtId="167" fontId="61" fillId="0" borderId="65" xfId="5" applyNumberFormat="1" applyFont="1" applyBorder="1" applyAlignment="1" applyProtection="1">
      <alignment horizontal="right" vertical="top"/>
    </xf>
    <xf numFmtId="0" fontId="61" fillId="0" borderId="66" xfId="5" applyFont="1" applyBorder="1" applyAlignment="1" applyProtection="1">
      <alignment horizontal="left" vertical="top" wrapText="1"/>
    </xf>
    <xf numFmtId="0" fontId="74" fillId="0" borderId="67" xfId="3" applyFont="1" applyBorder="1" applyAlignment="1" applyProtection="1">
      <alignment horizontal="left" vertical="top" wrapText="1"/>
    </xf>
    <xf numFmtId="0" fontId="61" fillId="0" borderId="58" xfId="3" applyFont="1" applyBorder="1" applyAlignment="1" applyProtection="1">
      <alignment horizontal="left" vertical="top" wrapText="1"/>
    </xf>
    <xf numFmtId="0" fontId="61" fillId="0" borderId="58" xfId="5" applyFont="1" applyBorder="1" applyAlignment="1" applyProtection="1">
      <alignment horizontal="left" vertical="top" wrapText="1"/>
    </xf>
    <xf numFmtId="0" fontId="61" fillId="0" borderId="62" xfId="5" applyFont="1" applyBorder="1" applyAlignment="1" applyProtection="1">
      <alignment horizontal="left" vertical="top" wrapText="1"/>
    </xf>
    <xf numFmtId="49" fontId="74" fillId="0" borderId="68" xfId="3" applyNumberFormat="1" applyFont="1" applyBorder="1" applyAlignment="1" applyProtection="1">
      <alignment horizontal="left" vertical="top" wrapText="1"/>
    </xf>
    <xf numFmtId="39" fontId="75" fillId="0" borderId="69" xfId="3" applyNumberFormat="1" applyFont="1" applyBorder="1" applyAlignment="1" applyProtection="1">
      <alignment vertical="top"/>
    </xf>
    <xf numFmtId="0" fontId="73" fillId="0" borderId="69" xfId="3" applyFont="1" applyBorder="1" applyAlignment="1" applyProtection="1">
      <alignment horizontal="center" vertical="top" wrapText="1"/>
    </xf>
    <xf numFmtId="167" fontId="73" fillId="0" borderId="69" xfId="3" applyNumberFormat="1" applyFont="1" applyBorder="1" applyAlignment="1" applyProtection="1">
      <alignment horizontal="right" vertical="top"/>
    </xf>
    <xf numFmtId="0" fontId="73" fillId="0" borderId="70" xfId="3" applyFont="1" applyBorder="1" applyAlignment="1" applyProtection="1">
      <alignment horizontal="left" vertical="top" wrapText="1"/>
    </xf>
    <xf numFmtId="49" fontId="60" fillId="0" borderId="63" xfId="3" applyNumberFormat="1" applyFont="1" applyBorder="1" applyAlignment="1" applyProtection="1">
      <alignment horizontal="center" vertical="top" wrapText="1"/>
    </xf>
    <xf numFmtId="49" fontId="73" fillId="0" borderId="6" xfId="3" applyNumberFormat="1" applyFont="1" applyBorder="1" applyAlignment="1" applyProtection="1">
      <alignment horizontal="left" vertical="top" wrapText="1"/>
    </xf>
    <xf numFmtId="0" fontId="61" fillId="0" borderId="64" xfId="3" applyFont="1" applyBorder="1" applyAlignment="1" applyProtection="1">
      <alignment horizontal="left" vertical="top" wrapText="1"/>
    </xf>
    <xf numFmtId="0" fontId="73" fillId="0" borderId="65" xfId="5" applyFont="1" applyBorder="1" applyAlignment="1" applyProtection="1">
      <alignment horizontal="left" vertical="top" wrapText="1"/>
    </xf>
    <xf numFmtId="39" fontId="75" fillId="0" borderId="65" xfId="5" applyNumberFormat="1" applyFont="1" applyBorder="1" applyAlignment="1" applyProtection="1">
      <alignment horizontal="right" vertical="top"/>
    </xf>
    <xf numFmtId="0" fontId="73" fillId="0" borderId="65" xfId="5" applyFont="1" applyBorder="1" applyAlignment="1" applyProtection="1">
      <alignment horizontal="center" vertical="top" wrapText="1"/>
    </xf>
    <xf numFmtId="167" fontId="73" fillId="0" borderId="65" xfId="5" applyNumberFormat="1" applyFont="1" applyBorder="1" applyAlignment="1" applyProtection="1">
      <alignment horizontal="right" vertical="top"/>
    </xf>
    <xf numFmtId="0" fontId="73" fillId="0" borderId="66" xfId="5" applyFont="1" applyBorder="1" applyAlignment="1" applyProtection="1">
      <alignment horizontal="left" vertical="top" wrapText="1"/>
    </xf>
    <xf numFmtId="49" fontId="75" fillId="0" borderId="65" xfId="5" applyNumberFormat="1" applyFont="1" applyBorder="1" applyAlignment="1" applyProtection="1">
      <alignment horizontal="center" vertical="top" wrapText="1"/>
    </xf>
    <xf numFmtId="0" fontId="76" fillId="0" borderId="0" xfId="5" applyFont="1" applyAlignment="1" applyProtection="1">
      <alignment horizontal="left" vertical="top"/>
    </xf>
    <xf numFmtId="0" fontId="73" fillId="0" borderId="0" xfId="5" applyFont="1" applyAlignment="1" applyProtection="1">
      <alignment horizontal="left" vertical="top"/>
    </xf>
    <xf numFmtId="167" fontId="73" fillId="0" borderId="71" xfId="5" applyNumberFormat="1" applyFont="1" applyBorder="1" applyAlignment="1" applyProtection="1">
      <alignment horizontal="right" vertical="top"/>
    </xf>
    <xf numFmtId="0" fontId="51" fillId="0" borderId="0" xfId="5" applyFont="1" applyAlignment="1" applyProtection="1">
      <alignment horizontal="left" vertical="top"/>
    </xf>
    <xf numFmtId="0" fontId="77" fillId="0" borderId="0" xfId="5" applyFont="1" applyAlignment="1" applyProtection="1">
      <alignment horizontal="left" vertical="top"/>
    </xf>
    <xf numFmtId="49" fontId="60" fillId="0" borderId="72" xfId="3" applyNumberFormat="1" applyFont="1" applyBorder="1" applyAlignment="1" applyProtection="1">
      <alignment horizontal="center" vertical="top" wrapText="1"/>
    </xf>
    <xf numFmtId="0" fontId="61" fillId="0" borderId="72" xfId="3" applyFont="1" applyBorder="1" applyAlignment="1" applyProtection="1">
      <alignment horizontal="left" vertical="top" wrapText="1"/>
    </xf>
    <xf numFmtId="39" fontId="60" fillId="0" borderId="72" xfId="3" applyNumberFormat="1" applyFont="1" applyBorder="1" applyAlignment="1" applyProtection="1">
      <alignment horizontal="right" vertical="top"/>
    </xf>
    <xf numFmtId="0" fontId="61" fillId="0" borderId="72" xfId="3" applyFont="1" applyBorder="1" applyAlignment="1" applyProtection="1">
      <alignment horizontal="center" vertical="top" wrapText="1"/>
    </xf>
    <xf numFmtId="167" fontId="61" fillId="0" borderId="72" xfId="3" applyNumberFormat="1" applyFont="1" applyBorder="1" applyAlignment="1" applyProtection="1">
      <alignment horizontal="right" vertical="top"/>
    </xf>
    <xf numFmtId="0" fontId="61" fillId="0" borderId="73" xfId="3" applyFont="1" applyBorder="1" applyAlignment="1" applyProtection="1">
      <alignment horizontal="left" vertical="top" wrapText="1"/>
    </xf>
    <xf numFmtId="0" fontId="73" fillId="0" borderId="0" xfId="3" applyFont="1" applyAlignment="1" applyProtection="1">
      <alignment horizontal="left" vertical="top"/>
    </xf>
    <xf numFmtId="0" fontId="78" fillId="0" borderId="0" xfId="3" applyFont="1" applyAlignment="1" applyProtection="1">
      <alignment horizontal="left" vertical="top"/>
    </xf>
    <xf numFmtId="0" fontId="17" fillId="0" borderId="58" xfId="3" applyFont="1" applyBorder="1" applyAlignment="1" applyProtection="1">
      <alignment horizontal="center" vertical="top" wrapText="1"/>
    </xf>
    <xf numFmtId="167" fontId="17" fillId="0" borderId="58" xfId="3" applyNumberFormat="1" applyFont="1" applyBorder="1" applyAlignment="1" applyProtection="1">
      <alignment horizontal="right" vertical="top"/>
    </xf>
    <xf numFmtId="0" fontId="74" fillId="0" borderId="58" xfId="5" applyFont="1" applyBorder="1" applyAlignment="1" applyProtection="1">
      <alignment horizontal="center" vertical="top" wrapText="1"/>
    </xf>
    <xf numFmtId="49" fontId="60" fillId="0" borderId="72" xfId="5" applyNumberFormat="1" applyFont="1" applyBorder="1" applyAlignment="1" applyProtection="1">
      <alignment horizontal="center" vertical="top" wrapText="1"/>
    </xf>
    <xf numFmtId="49" fontId="73" fillId="0" borderId="59" xfId="5" applyNumberFormat="1" applyFont="1" applyBorder="1" applyAlignment="1" applyProtection="1">
      <alignment horizontal="left" vertical="top" wrapText="1"/>
    </xf>
    <xf numFmtId="0" fontId="61" fillId="0" borderId="72" xfId="5" applyFont="1" applyBorder="1" applyAlignment="1" applyProtection="1">
      <alignment horizontal="center" vertical="top" wrapText="1"/>
    </xf>
    <xf numFmtId="167" fontId="61" fillId="0" borderId="72" xfId="5" applyNumberFormat="1" applyFont="1" applyBorder="1" applyAlignment="1" applyProtection="1">
      <alignment horizontal="right" vertical="top"/>
    </xf>
    <xf numFmtId="0" fontId="61" fillId="0" borderId="73" xfId="5" applyFont="1" applyBorder="1" applyAlignment="1" applyProtection="1">
      <alignment horizontal="left" vertical="top" wrapText="1"/>
    </xf>
    <xf numFmtId="49" fontId="75" fillId="0" borderId="72" xfId="3" applyNumberFormat="1" applyFont="1" applyBorder="1" applyAlignment="1" applyProtection="1">
      <alignment horizontal="center" vertical="top" wrapText="1"/>
    </xf>
    <xf numFmtId="0" fontId="73" fillId="0" borderId="72" xfId="3" applyFont="1" applyBorder="1" applyAlignment="1" applyProtection="1">
      <alignment horizontal="left" vertical="top" wrapText="1"/>
    </xf>
    <xf numFmtId="39" fontId="75" fillId="0" borderId="72" xfId="3" applyNumberFormat="1" applyFont="1" applyBorder="1" applyAlignment="1" applyProtection="1">
      <alignment horizontal="right" vertical="top"/>
    </xf>
    <xf numFmtId="0" fontId="73" fillId="0" borderId="72" xfId="3" applyFont="1" applyBorder="1" applyAlignment="1" applyProtection="1">
      <alignment horizontal="center" vertical="top" wrapText="1"/>
    </xf>
    <xf numFmtId="167" fontId="73" fillId="0" borderId="71" xfId="3" applyNumberFormat="1" applyFont="1" applyBorder="1" applyAlignment="1" applyProtection="1">
      <alignment horizontal="right" vertical="top"/>
    </xf>
    <xf numFmtId="0" fontId="73" fillId="0" borderId="73" xfId="3" applyFont="1" applyBorder="1" applyAlignment="1" applyProtection="1">
      <alignment horizontal="left" vertical="top" wrapText="1"/>
    </xf>
    <xf numFmtId="39" fontId="60" fillId="0" borderId="72" xfId="5" applyNumberFormat="1" applyFont="1" applyBorder="1" applyAlignment="1" applyProtection="1">
      <alignment horizontal="right" vertical="top"/>
    </xf>
    <xf numFmtId="49" fontId="60" fillId="0" borderId="0" xfId="5" applyNumberFormat="1" applyFont="1" applyAlignment="1" applyProtection="1">
      <alignment horizontal="center" vertical="top" wrapText="1"/>
    </xf>
    <xf numFmtId="49" fontId="73" fillId="0" borderId="0" xfId="5" applyNumberFormat="1" applyFont="1" applyAlignment="1" applyProtection="1">
      <alignment horizontal="left" vertical="top" wrapText="1"/>
    </xf>
    <xf numFmtId="37" fontId="79" fillId="0" borderId="0" xfId="5" applyNumberFormat="1" applyFont="1" applyAlignment="1" applyProtection="1">
      <alignment horizontal="center"/>
    </xf>
    <xf numFmtId="49" fontId="79" fillId="0" borderId="0" xfId="5" applyNumberFormat="1" applyFont="1" applyAlignment="1" applyProtection="1">
      <alignment horizontal="center" wrapText="1"/>
    </xf>
    <xf numFmtId="0" fontId="79" fillId="0" borderId="0" xfId="5" applyFont="1" applyAlignment="1" applyProtection="1">
      <alignment horizontal="left" wrapText="1"/>
    </xf>
    <xf numFmtId="39" fontId="79" fillId="0" borderId="0" xfId="5" applyNumberFormat="1" applyFont="1" applyAlignment="1" applyProtection="1">
      <alignment horizontal="right"/>
    </xf>
    <xf numFmtId="0" fontId="79" fillId="0" borderId="0" xfId="5" applyFont="1" applyAlignment="1" applyProtection="1">
      <alignment horizontal="center" wrapText="1"/>
    </xf>
    <xf numFmtId="166" fontId="79" fillId="0" borderId="0" xfId="5" applyNumberFormat="1" applyFont="1" applyAlignment="1" applyProtection="1">
      <alignment horizontal="right"/>
    </xf>
    <xf numFmtId="167" fontId="79" fillId="0" borderId="0" xfId="5" applyNumberFormat="1" applyFont="1" applyAlignment="1" applyProtection="1">
      <alignment horizontal="right"/>
    </xf>
    <xf numFmtId="0" fontId="80" fillId="0" borderId="0" xfId="5" applyFont="1" applyAlignment="1" applyProtection="1">
      <alignment horizontal="left"/>
    </xf>
    <xf numFmtId="0" fontId="81" fillId="0" borderId="0" xfId="5" applyFont="1" applyAlignment="1" applyProtection="1">
      <alignment horizontal="left"/>
    </xf>
    <xf numFmtId="37" fontId="73" fillId="0" borderId="74" xfId="5" applyNumberFormat="1" applyFont="1" applyBorder="1" applyAlignment="1" applyProtection="1">
      <alignment horizontal="center" vertical="top"/>
    </xf>
    <xf numFmtId="49" fontId="75" fillId="0" borderId="72" xfId="5" applyNumberFormat="1" applyFont="1" applyBorder="1" applyAlignment="1" applyProtection="1">
      <alignment horizontal="center" vertical="top" wrapText="1"/>
    </xf>
    <xf numFmtId="166" fontId="73" fillId="0" borderId="65" xfId="5" applyNumberFormat="1" applyFont="1" applyBorder="1" applyAlignment="1" applyProtection="1">
      <alignment vertical="top" wrapText="1"/>
    </xf>
    <xf numFmtId="39" fontId="75" fillId="0" borderId="65" xfId="5" applyNumberFormat="1" applyFont="1" applyBorder="1" applyAlignment="1" applyProtection="1">
      <alignment horizontal="right" vertical="top" wrapText="1"/>
    </xf>
    <xf numFmtId="166" fontId="73" fillId="0" borderId="65" xfId="5" applyNumberFormat="1" applyFont="1" applyBorder="1" applyAlignment="1" applyProtection="1">
      <alignment horizontal="center" vertical="top"/>
    </xf>
    <xf numFmtId="0" fontId="78" fillId="0" borderId="0" xfId="5" applyFont="1" applyAlignment="1" applyProtection="1">
      <alignment horizontal="left" vertical="top"/>
    </xf>
    <xf numFmtId="167" fontId="73" fillId="0" borderId="65" xfId="5" applyNumberFormat="1" applyFont="1" applyBorder="1" applyAlignment="1" applyProtection="1">
      <alignment horizontal="right" vertical="top" wrapText="1"/>
    </xf>
    <xf numFmtId="0" fontId="73" fillId="0" borderId="58" xfId="5" applyFont="1" applyBorder="1" applyAlignment="1" applyProtection="1">
      <alignment horizontal="left" vertical="top" wrapText="1"/>
    </xf>
    <xf numFmtId="39" fontId="75" fillId="0" borderId="58" xfId="5" applyNumberFormat="1" applyFont="1" applyBorder="1" applyAlignment="1" applyProtection="1">
      <alignment horizontal="right" vertical="top"/>
    </xf>
    <xf numFmtId="167" fontId="73" fillId="0" borderId="58" xfId="5" applyNumberFormat="1" applyFont="1" applyBorder="1" applyAlignment="1" applyProtection="1">
      <alignment horizontal="right" vertical="top"/>
    </xf>
    <xf numFmtId="0" fontId="73" fillId="0" borderId="62" xfId="5" applyFont="1" applyBorder="1" applyAlignment="1" applyProtection="1">
      <alignment horizontal="left" vertical="top" wrapText="1"/>
    </xf>
    <xf numFmtId="37" fontId="61" fillId="0" borderId="0" xfId="3" applyNumberFormat="1" applyFont="1" applyAlignment="1" applyProtection="1">
      <alignment horizontal="center" vertical="top"/>
    </xf>
    <xf numFmtId="49" fontId="60" fillId="0" borderId="0" xfId="3" applyNumberFormat="1" applyFont="1" applyAlignment="1" applyProtection="1">
      <alignment horizontal="center" vertical="top" wrapText="1"/>
    </xf>
    <xf numFmtId="49" fontId="73" fillId="0" borderId="0" xfId="3" applyNumberFormat="1" applyFont="1" applyAlignment="1" applyProtection="1">
      <alignment horizontal="left" vertical="top" wrapText="1"/>
    </xf>
    <xf numFmtId="39" fontId="60" fillId="0" borderId="0" xfId="3" applyNumberFormat="1" applyFont="1" applyAlignment="1" applyProtection="1">
      <alignment horizontal="right" vertical="top"/>
    </xf>
    <xf numFmtId="166" fontId="61" fillId="0" borderId="0" xfId="3" applyNumberFormat="1" applyFont="1" applyAlignment="1" applyProtection="1">
      <alignment horizontal="right" vertical="top"/>
    </xf>
    <xf numFmtId="167" fontId="61" fillId="0" borderId="0" xfId="3" applyNumberFormat="1" applyFont="1" applyAlignment="1" applyProtection="1">
      <alignment horizontal="right" vertical="top"/>
    </xf>
    <xf numFmtId="49" fontId="75" fillId="0" borderId="0" xfId="3" applyNumberFormat="1" applyFont="1" applyAlignment="1" applyProtection="1">
      <alignment horizontal="center" vertical="top" wrapText="1"/>
    </xf>
    <xf numFmtId="0" fontId="73" fillId="0" borderId="0" xfId="3" applyFont="1" applyAlignment="1" applyProtection="1">
      <alignment horizontal="left" vertical="top" wrapText="1"/>
    </xf>
    <xf numFmtId="39" fontId="75" fillId="0" borderId="0" xfId="3" applyNumberFormat="1" applyFont="1" applyAlignment="1" applyProtection="1">
      <alignment horizontal="right" vertical="top"/>
    </xf>
    <xf numFmtId="0" fontId="73" fillId="0" borderId="0" xfId="3" applyFont="1" applyAlignment="1" applyProtection="1">
      <alignment horizontal="center" vertical="top" wrapText="1"/>
    </xf>
    <xf numFmtId="166" fontId="73" fillId="0" borderId="0" xfId="3" applyNumberFormat="1" applyFont="1" applyAlignment="1" applyProtection="1">
      <alignment horizontal="right" vertical="top"/>
    </xf>
    <xf numFmtId="167" fontId="73" fillId="0" borderId="0" xfId="3" applyNumberFormat="1" applyFont="1" applyAlignment="1" applyProtection="1">
      <alignment horizontal="right" vertical="top"/>
    </xf>
    <xf numFmtId="0" fontId="82" fillId="0" borderId="0" xfId="3" applyFont="1" applyAlignment="1" applyProtection="1">
      <alignment horizontal="center" vertical="top" wrapText="1"/>
    </xf>
    <xf numFmtId="39" fontId="82" fillId="0" borderId="0" xfId="3" applyNumberFormat="1" applyFont="1" applyAlignment="1" applyProtection="1">
      <alignment horizontal="right" vertical="top"/>
    </xf>
    <xf numFmtId="0" fontId="84" fillId="0" borderId="0" xfId="6" applyFont="1" applyAlignment="1">
      <alignment horizontal="left" vertical="center"/>
    </xf>
    <xf numFmtId="0" fontId="83" fillId="0" borderId="0" xfId="6"/>
    <xf numFmtId="0" fontId="83" fillId="0" borderId="0" xfId="6" applyAlignment="1">
      <alignment horizontal="left" vertical="center"/>
    </xf>
    <xf numFmtId="0" fontId="83" fillId="0" borderId="75" xfId="6" applyBorder="1"/>
    <xf numFmtId="0" fontId="83" fillId="0" borderId="76" xfId="6" applyBorder="1"/>
    <xf numFmtId="0" fontId="83" fillId="0" borderId="77" xfId="6" applyBorder="1"/>
    <xf numFmtId="0" fontId="86" fillId="0" borderId="0" xfId="6" applyFont="1" applyAlignment="1">
      <alignment horizontal="left" vertical="center"/>
    </xf>
    <xf numFmtId="0" fontId="85" fillId="0" borderId="0" xfId="6" applyFont="1" applyAlignment="1">
      <alignment horizontal="left" vertical="center"/>
    </xf>
    <xf numFmtId="0" fontId="87" fillId="0" borderId="0" xfId="6" applyFont="1" applyAlignment="1">
      <alignment horizontal="left" vertical="top"/>
    </xf>
    <xf numFmtId="0" fontId="88" fillId="0" borderId="0" xfId="6" applyFont="1" applyAlignment="1">
      <alignment horizontal="left" vertical="center"/>
    </xf>
    <xf numFmtId="0" fontId="89" fillId="0" borderId="0" xfId="6" applyFont="1" applyAlignment="1">
      <alignment horizontal="left" vertical="top"/>
    </xf>
    <xf numFmtId="0" fontId="87" fillId="0" borderId="0" xfId="6" applyFont="1" applyAlignment="1">
      <alignment horizontal="left" vertical="center"/>
    </xf>
    <xf numFmtId="0" fontId="88" fillId="0" borderId="0" xfId="6" applyFont="1" applyAlignment="1">
      <alignment horizontal="left" vertical="center" wrapText="1"/>
    </xf>
    <xf numFmtId="0" fontId="83" fillId="0" borderId="78" xfId="6" applyBorder="1"/>
    <xf numFmtId="0" fontId="83" fillId="0" borderId="77" xfId="6" applyBorder="1" applyAlignment="1">
      <alignment vertical="center"/>
    </xf>
    <xf numFmtId="0" fontId="83" fillId="0" borderId="0" xfId="6" applyAlignment="1">
      <alignment vertical="center"/>
    </xf>
    <xf numFmtId="0" fontId="90" fillId="0" borderId="79" xfId="6" applyFont="1" applyBorder="1" applyAlignment="1">
      <alignment horizontal="left" vertical="center"/>
    </xf>
    <xf numFmtId="0" fontId="83" fillId="0" borderId="79" xfId="6" applyBorder="1" applyAlignment="1">
      <alignment vertical="center"/>
    </xf>
    <xf numFmtId="0" fontId="87" fillId="0" borderId="0" xfId="6" applyFont="1" applyAlignment="1">
      <alignment horizontal="right" vertical="center"/>
    </xf>
    <xf numFmtId="0" fontId="87" fillId="0" borderId="77" xfId="6" applyFont="1" applyBorder="1" applyAlignment="1">
      <alignment vertical="center"/>
    </xf>
    <xf numFmtId="0" fontId="87" fillId="0" borderId="0" xfId="6" applyFont="1" applyAlignment="1">
      <alignment vertical="center"/>
    </xf>
    <xf numFmtId="0" fontId="83" fillId="13" borderId="0" xfId="6" applyFill="1" applyAlignment="1">
      <alignment vertical="center"/>
    </xf>
    <xf numFmtId="0" fontId="92" fillId="13" borderId="80" xfId="6" applyFont="1" applyFill="1" applyBorder="1" applyAlignment="1">
      <alignment horizontal="left" vertical="center"/>
    </xf>
    <xf numFmtId="0" fontId="83" fillId="13" borderId="81" xfId="6" applyFill="1" applyBorder="1" applyAlignment="1">
      <alignment vertical="center"/>
    </xf>
    <xf numFmtId="0" fontId="92" fillId="13" borderId="81" xfId="6" applyFont="1" applyFill="1" applyBorder="1" applyAlignment="1">
      <alignment horizontal="center" vertical="center"/>
    </xf>
    <xf numFmtId="0" fontId="93" fillId="0" borderId="78" xfId="6" applyFont="1" applyBorder="1" applyAlignment="1">
      <alignment horizontal="left" vertical="center"/>
    </xf>
    <xf numFmtId="0" fontId="83" fillId="0" borderId="78" xfId="6" applyBorder="1" applyAlignment="1">
      <alignment vertical="center"/>
    </xf>
    <xf numFmtId="0" fontId="87" fillId="0" borderId="79" xfId="6" applyFont="1" applyBorder="1" applyAlignment="1">
      <alignment horizontal="left" vertical="center"/>
    </xf>
    <xf numFmtId="0" fontId="83" fillId="0" borderId="83" xfId="6" applyBorder="1" applyAlignment="1">
      <alignment vertical="center"/>
    </xf>
    <xf numFmtId="0" fontId="83" fillId="0" borderId="84" xfId="6" applyBorder="1" applyAlignment="1">
      <alignment vertical="center"/>
    </xf>
    <xf numFmtId="0" fontId="83" fillId="0" borderId="75" xfId="6" applyBorder="1" applyAlignment="1">
      <alignment vertical="center"/>
    </xf>
    <xf numFmtId="0" fontId="83" fillId="0" borderId="76" xfId="6" applyBorder="1" applyAlignment="1">
      <alignment vertical="center"/>
    </xf>
    <xf numFmtId="0" fontId="88" fillId="0" borderId="0" xfId="6" applyFont="1" applyAlignment="1">
      <alignment vertical="center"/>
    </xf>
    <xf numFmtId="0" fontId="88" fillId="0" borderId="77" xfId="6" applyFont="1" applyBorder="1" applyAlignment="1">
      <alignment vertical="center"/>
    </xf>
    <xf numFmtId="0" fontId="89" fillId="0" borderId="0" xfId="6" applyFont="1" applyAlignment="1">
      <alignment vertical="center"/>
    </xf>
    <xf numFmtId="0" fontId="89" fillId="0" borderId="77" xfId="6" applyFont="1" applyBorder="1" applyAlignment="1">
      <alignment vertical="center"/>
    </xf>
    <xf numFmtId="0" fontId="89" fillId="0" borderId="0" xfId="6" applyFont="1" applyAlignment="1">
      <alignment horizontal="left" vertical="center"/>
    </xf>
    <xf numFmtId="0" fontId="90" fillId="0" borderId="0" xfId="6" applyFont="1" applyAlignment="1">
      <alignment vertical="center"/>
    </xf>
    <xf numFmtId="170" fontId="88" fillId="0" borderId="0" xfId="6" applyNumberFormat="1" applyFont="1" applyAlignment="1">
      <alignment horizontal="left" vertical="center"/>
    </xf>
    <xf numFmtId="0" fontId="83" fillId="0" borderId="86" xfId="6" applyBorder="1" applyAlignment="1">
      <alignment vertical="center"/>
    </xf>
    <xf numFmtId="0" fontId="83" fillId="0" borderId="87" xfId="6" applyBorder="1" applyAlignment="1">
      <alignment vertical="center"/>
    </xf>
    <xf numFmtId="0" fontId="95" fillId="0" borderId="0" xfId="6" applyFont="1" applyAlignment="1">
      <alignment horizontal="left" vertical="center"/>
    </xf>
    <xf numFmtId="0" fontId="83" fillId="0" borderId="89" xfId="6" applyBorder="1" applyAlignment="1">
      <alignment vertical="center"/>
    </xf>
    <xf numFmtId="0" fontId="83" fillId="14" borderId="81" xfId="6" applyFill="1" applyBorder="1" applyAlignment="1">
      <alignment vertical="center"/>
    </xf>
    <xf numFmtId="0" fontId="96" fillId="14" borderId="0" xfId="6" applyFont="1" applyFill="1" applyAlignment="1">
      <alignment horizontal="center" vertical="center"/>
    </xf>
    <xf numFmtId="0" fontId="97" fillId="0" borderId="90" xfId="6" applyFont="1" applyBorder="1" applyAlignment="1">
      <alignment horizontal="center" vertical="center" wrapText="1"/>
    </xf>
    <xf numFmtId="0" fontId="97" fillId="0" borderId="91" xfId="6" applyFont="1" applyBorder="1" applyAlignment="1">
      <alignment horizontal="center" vertical="center" wrapText="1"/>
    </xf>
    <xf numFmtId="0" fontId="97" fillId="0" borderId="92" xfId="6" applyFont="1" applyBorder="1" applyAlignment="1">
      <alignment horizontal="center" vertical="center" wrapText="1"/>
    </xf>
    <xf numFmtId="0" fontId="83" fillId="0" borderId="85" xfId="6" applyBorder="1" applyAlignment="1">
      <alignment vertical="center"/>
    </xf>
    <xf numFmtId="0" fontId="92" fillId="0" borderId="0" xfId="6" applyFont="1" applyAlignment="1">
      <alignment vertical="center"/>
    </xf>
    <xf numFmtId="0" fontId="92" fillId="0" borderId="77" xfId="6" applyFont="1" applyBorder="1" applyAlignment="1">
      <alignment vertical="center"/>
    </xf>
    <xf numFmtId="0" fontId="98" fillId="0" borderId="0" xfId="6" applyFont="1" applyAlignment="1">
      <alignment horizontal="left" vertical="center"/>
    </xf>
    <xf numFmtId="0" fontId="98" fillId="0" borderId="0" xfId="6" applyFont="1" applyAlignment="1">
      <alignment vertical="center"/>
    </xf>
    <xf numFmtId="4" fontId="98" fillId="0" borderId="0" xfId="6" applyNumberFormat="1" applyFont="1" applyAlignment="1">
      <alignment vertical="center"/>
    </xf>
    <xf numFmtId="0" fontId="92" fillId="0" borderId="0" xfId="6" applyFont="1" applyAlignment="1">
      <alignment horizontal="center" vertical="center"/>
    </xf>
    <xf numFmtId="4" fontId="94" fillId="0" borderId="88" xfId="6" applyNumberFormat="1" applyFont="1" applyBorder="1" applyAlignment="1">
      <alignment vertical="center"/>
    </xf>
    <xf numFmtId="4" fontId="94" fillId="0" borderId="0" xfId="6" applyNumberFormat="1" applyFont="1" applyAlignment="1">
      <alignment vertical="center"/>
    </xf>
    <xf numFmtId="165" fontId="94" fillId="0" borderId="0" xfId="6" applyNumberFormat="1" applyFont="1" applyAlignment="1">
      <alignment vertical="center"/>
    </xf>
    <xf numFmtId="4" fontId="94" fillId="0" borderId="89" xfId="6" applyNumberFormat="1" applyFont="1" applyBorder="1" applyAlignment="1">
      <alignment vertical="center"/>
    </xf>
    <xf numFmtId="0" fontId="92" fillId="0" borderId="0" xfId="6" applyFont="1" applyAlignment="1">
      <alignment horizontal="left" vertical="center"/>
    </xf>
    <xf numFmtId="0" fontId="99" fillId="0" borderId="0" xfId="6" applyFont="1" applyAlignment="1">
      <alignment horizontal="left" vertical="center"/>
    </xf>
    <xf numFmtId="0" fontId="101" fillId="0" borderId="0" xfId="7" applyFont="1" applyAlignment="1">
      <alignment horizontal="center" vertical="center"/>
    </xf>
    <xf numFmtId="0" fontId="102" fillId="0" borderId="77" xfId="6" applyFont="1" applyBorder="1" applyAlignment="1">
      <alignment vertical="center"/>
    </xf>
    <xf numFmtId="0" fontId="103" fillId="0" borderId="0" xfId="6" applyFont="1" applyAlignment="1">
      <alignment vertical="center"/>
    </xf>
    <xf numFmtId="0" fontId="104" fillId="0" borderId="0" xfId="6" applyFont="1" applyAlignment="1">
      <alignment vertical="center"/>
    </xf>
    <xf numFmtId="0" fontId="89" fillId="0" borderId="0" xfId="6" applyFont="1" applyAlignment="1">
      <alignment horizontal="center" vertical="center"/>
    </xf>
    <xf numFmtId="4" fontId="105" fillId="0" borderId="93" xfId="6" applyNumberFormat="1" applyFont="1" applyBorder="1" applyAlignment="1">
      <alignment vertical="center"/>
    </xf>
    <xf numFmtId="4" fontId="105" fillId="0" borderId="94" xfId="6" applyNumberFormat="1" applyFont="1" applyBorder="1" applyAlignment="1">
      <alignment vertical="center"/>
    </xf>
    <xf numFmtId="165" fontId="105" fillId="0" borderId="94" xfId="6" applyNumberFormat="1" applyFont="1" applyBorder="1" applyAlignment="1">
      <alignment vertical="center"/>
    </xf>
    <xf numFmtId="4" fontId="105" fillId="0" borderId="95" xfId="6" applyNumberFormat="1" applyFont="1" applyBorder="1" applyAlignment="1">
      <alignment vertical="center"/>
    </xf>
    <xf numFmtId="0" fontId="102" fillId="0" borderId="0" xfId="6" applyFont="1" applyAlignment="1">
      <alignment vertical="center"/>
    </xf>
    <xf numFmtId="0" fontId="102" fillId="0" borderId="0" xfId="6" applyFont="1" applyAlignment="1">
      <alignment horizontal="left" vertical="center"/>
    </xf>
    <xf numFmtId="0" fontId="106" fillId="0" borderId="0" xfId="6" applyFont="1" applyAlignment="1">
      <alignment horizontal="left" vertical="center"/>
    </xf>
    <xf numFmtId="0" fontId="83" fillId="0" borderId="77" xfId="6" applyBorder="1" applyAlignment="1">
      <alignment vertical="center" wrapText="1"/>
    </xf>
    <xf numFmtId="0" fontId="83" fillId="0" borderId="0" xfId="6" applyAlignment="1">
      <alignment vertical="center" wrapText="1"/>
    </xf>
    <xf numFmtId="0" fontId="90" fillId="0" borderId="0" xfId="6" applyFont="1" applyAlignment="1">
      <alignment horizontal="left" vertical="center"/>
    </xf>
    <xf numFmtId="4" fontId="87" fillId="0" borderId="0" xfId="6" applyNumberFormat="1" applyFont="1" applyAlignment="1">
      <alignment vertical="center"/>
    </xf>
    <xf numFmtId="169" fontId="87" fillId="0" borderId="0" xfId="6" applyNumberFormat="1" applyFont="1" applyAlignment="1">
      <alignment horizontal="right" vertical="center"/>
    </xf>
    <xf numFmtId="0" fontId="83" fillId="14" borderId="0" xfId="6" applyFill="1" applyAlignment="1">
      <alignment vertical="center"/>
    </xf>
    <xf numFmtId="0" fontId="92" fillId="14" borderId="80" xfId="6" applyFont="1" applyFill="1" applyBorder="1" applyAlignment="1">
      <alignment horizontal="left" vertical="center"/>
    </xf>
    <xf numFmtId="0" fontId="92" fillId="14" borderId="81" xfId="6" applyFont="1" applyFill="1" applyBorder="1" applyAlignment="1">
      <alignment horizontal="right" vertical="center"/>
    </xf>
    <xf numFmtId="0" fontId="92" fillId="14" borderId="81" xfId="6" applyFont="1" applyFill="1" applyBorder="1" applyAlignment="1">
      <alignment horizontal="center" vertical="center"/>
    </xf>
    <xf numFmtId="4" fontId="92" fillId="14" borderId="81" xfId="6" applyNumberFormat="1" applyFont="1" applyFill="1" applyBorder="1" applyAlignment="1">
      <alignment vertical="center"/>
    </xf>
    <xf numFmtId="0" fontId="83" fillId="14" borderId="82" xfId="6" applyFill="1" applyBorder="1" applyAlignment="1">
      <alignment vertical="center"/>
    </xf>
    <xf numFmtId="0" fontId="87" fillId="0" borderId="79" xfId="6" applyFont="1" applyBorder="1" applyAlignment="1">
      <alignment horizontal="center" vertical="center"/>
    </xf>
    <xf numFmtId="0" fontId="87" fillId="0" borderId="79" xfId="6" applyFont="1" applyBorder="1" applyAlignment="1">
      <alignment horizontal="right" vertical="center"/>
    </xf>
    <xf numFmtId="0" fontId="96" fillId="14" borderId="0" xfId="6" applyFont="1" applyFill="1" applyAlignment="1">
      <alignment horizontal="left" vertical="center"/>
    </xf>
    <xf numFmtId="0" fontId="96" fillId="14" borderId="0" xfId="6" applyFont="1" applyFill="1" applyAlignment="1">
      <alignment horizontal="right" vertical="center"/>
    </xf>
    <xf numFmtId="0" fontId="107" fillId="0" borderId="0" xfId="6" applyFont="1" applyAlignment="1">
      <alignment horizontal="left" vertical="center"/>
    </xf>
    <xf numFmtId="0" fontId="108" fillId="0" borderId="77" xfId="6" applyFont="1" applyBorder="1" applyAlignment="1">
      <alignment vertical="center"/>
    </xf>
    <xf numFmtId="0" fontId="108" fillId="0" borderId="0" xfId="6" applyFont="1" applyAlignment="1">
      <alignment vertical="center"/>
    </xf>
    <xf numFmtId="0" fontId="108" fillId="0" borderId="94" xfId="6" applyFont="1" applyBorder="1" applyAlignment="1">
      <alignment horizontal="left" vertical="center"/>
    </xf>
    <xf numFmtId="0" fontId="108" fillId="0" borderId="94" xfId="6" applyFont="1" applyBorder="1" applyAlignment="1">
      <alignment vertical="center"/>
    </xf>
    <xf numFmtId="4" fontId="108" fillId="0" borderId="94" xfId="6" applyNumberFormat="1" applyFont="1" applyBorder="1" applyAlignment="1">
      <alignment vertical="center"/>
    </xf>
    <xf numFmtId="0" fontId="109" fillId="0" borderId="77" xfId="6" applyFont="1" applyBorder="1" applyAlignment="1">
      <alignment vertical="center"/>
    </xf>
    <xf numFmtId="0" fontId="109" fillId="0" borderId="0" xfId="6" applyFont="1" applyAlignment="1">
      <alignment vertical="center"/>
    </xf>
    <xf numFmtId="0" fontId="109" fillId="0" borderId="94" xfId="6" applyFont="1" applyBorder="1" applyAlignment="1">
      <alignment horizontal="left" vertical="center"/>
    </xf>
    <xf numFmtId="0" fontId="109" fillId="0" borderId="94" xfId="6" applyFont="1" applyBorder="1" applyAlignment="1">
      <alignment vertical="center"/>
    </xf>
    <xf numFmtId="4" fontId="109" fillId="0" borderId="94" xfId="6" applyNumberFormat="1" applyFont="1" applyBorder="1" applyAlignment="1">
      <alignment vertical="center"/>
    </xf>
    <xf numFmtId="0" fontId="83" fillId="0" borderId="77" xfId="6" applyBorder="1" applyAlignment="1">
      <alignment horizontal="center" vertical="center" wrapText="1"/>
    </xf>
    <xf numFmtId="0" fontId="96" fillId="14" borderId="90" xfId="6" applyFont="1" applyFill="1" applyBorder="1" applyAlignment="1">
      <alignment horizontal="center" vertical="center" wrapText="1"/>
    </xf>
    <xf numFmtId="0" fontId="96" fillId="14" borderId="91" xfId="6" applyFont="1" applyFill="1" applyBorder="1" applyAlignment="1">
      <alignment horizontal="center" vertical="center" wrapText="1"/>
    </xf>
    <xf numFmtId="0" fontId="96" fillId="14" borderId="92" xfId="6" applyFont="1" applyFill="1" applyBorder="1" applyAlignment="1">
      <alignment horizontal="center" vertical="center" wrapText="1"/>
    </xf>
    <xf numFmtId="0" fontId="83" fillId="0" borderId="0" xfId="6" applyAlignment="1">
      <alignment horizontal="center" vertical="center" wrapText="1"/>
    </xf>
    <xf numFmtId="4" fontId="98" fillId="0" borderId="0" xfId="6" applyNumberFormat="1" applyFont="1"/>
    <xf numFmtId="165" fontId="110" fillId="0" borderId="86" xfId="6" applyNumberFormat="1" applyFont="1" applyBorder="1"/>
    <xf numFmtId="165" fontId="110" fillId="0" borderId="87" xfId="6" applyNumberFormat="1" applyFont="1" applyBorder="1"/>
    <xf numFmtId="4" fontId="111" fillId="0" borderId="0" xfId="6" applyNumberFormat="1" applyFont="1" applyAlignment="1">
      <alignment vertical="center"/>
    </xf>
    <xf numFmtId="0" fontId="112" fillId="0" borderId="77" xfId="6" applyFont="1" applyBorder="1"/>
    <xf numFmtId="0" fontId="112" fillId="0" borderId="0" xfId="6" applyFont="1"/>
    <xf numFmtId="0" fontId="112" fillId="0" borderId="0" xfId="6" applyFont="1" applyAlignment="1">
      <alignment horizontal="left"/>
    </xf>
    <xf numFmtId="0" fontId="108" fillId="0" borderId="0" xfId="6" applyFont="1" applyAlignment="1">
      <alignment horizontal="left"/>
    </xf>
    <xf numFmtId="4" fontId="108" fillId="0" borderId="0" xfId="6" applyNumberFormat="1" applyFont="1"/>
    <xf numFmtId="0" fontId="112" fillId="0" borderId="88" xfId="6" applyFont="1" applyBorder="1"/>
    <xf numFmtId="165" fontId="112" fillId="0" borderId="0" xfId="6" applyNumberFormat="1" applyFont="1"/>
    <xf numFmtId="165" fontId="112" fillId="0" borderId="89" xfId="6" applyNumberFormat="1" applyFont="1" applyBorder="1"/>
    <xf numFmtId="0" fontId="112" fillId="0" borderId="0" xfId="6" applyFont="1" applyAlignment="1">
      <alignment horizontal="center"/>
    </xf>
    <xf numFmtId="4" fontId="112" fillId="0" borderId="0" xfId="6" applyNumberFormat="1" applyFont="1" applyAlignment="1">
      <alignment vertical="center"/>
    </xf>
    <xf numFmtId="0" fontId="109" fillId="0" borderId="0" xfId="6" applyFont="1" applyAlignment="1">
      <alignment horizontal="left"/>
    </xf>
    <xf numFmtId="4" fontId="109" fillId="0" borderId="0" xfId="6" applyNumberFormat="1" applyFont="1"/>
    <xf numFmtId="0" fontId="96" fillId="0" borderId="96" xfId="6" applyFont="1" applyBorder="1" applyAlignment="1">
      <alignment horizontal="center" vertical="center"/>
    </xf>
    <xf numFmtId="49" fontId="96" fillId="0" borderId="96" xfId="6" applyNumberFormat="1" applyFont="1" applyBorder="1" applyAlignment="1">
      <alignment horizontal="left" vertical="center" wrapText="1"/>
    </xf>
    <xf numFmtId="0" fontId="96" fillId="0" borderId="96" xfId="6" applyFont="1" applyBorder="1" applyAlignment="1">
      <alignment horizontal="left" vertical="center" wrapText="1"/>
    </xf>
    <xf numFmtId="0" fontId="96" fillId="0" borderId="96" xfId="6" applyFont="1" applyBorder="1" applyAlignment="1">
      <alignment horizontal="center" vertical="center" wrapText="1"/>
    </xf>
    <xf numFmtId="171" fontId="96" fillId="0" borderId="96" xfId="6" applyNumberFormat="1" applyFont="1" applyBorder="1" applyAlignment="1">
      <alignment vertical="center"/>
    </xf>
    <xf numFmtId="4" fontId="96" fillId="8" borderId="96" xfId="6" applyNumberFormat="1" applyFont="1" applyFill="1" applyBorder="1" applyAlignment="1">
      <alignment vertical="center"/>
    </xf>
    <xf numFmtId="4" fontId="96" fillId="0" borderId="96" xfId="6" applyNumberFormat="1" applyFont="1" applyBorder="1" applyAlignment="1">
      <alignment vertical="center"/>
    </xf>
    <xf numFmtId="0" fontId="97" fillId="0" borderId="88" xfId="6" applyFont="1" applyBorder="1" applyAlignment="1">
      <alignment horizontal="left" vertical="center"/>
    </xf>
    <xf numFmtId="0" fontId="97" fillId="0" borderId="0" xfId="6" applyFont="1" applyAlignment="1">
      <alignment horizontal="center" vertical="center"/>
    </xf>
    <xf numFmtId="165" fontId="97" fillId="0" borderId="0" xfId="6" applyNumberFormat="1" applyFont="1" applyAlignment="1">
      <alignment vertical="center"/>
    </xf>
    <xf numFmtId="165" fontId="97" fillId="0" borderId="89" xfId="6" applyNumberFormat="1" applyFont="1" applyBorder="1" applyAlignment="1">
      <alignment vertical="center"/>
    </xf>
    <xf numFmtId="0" fontId="96" fillId="0" borderId="0" xfId="6" applyFont="1" applyAlignment="1">
      <alignment horizontal="left" vertical="center"/>
    </xf>
    <xf numFmtId="4" fontId="83" fillId="0" borderId="0" xfId="6" applyNumberFormat="1" applyAlignment="1">
      <alignment vertical="center"/>
    </xf>
    <xf numFmtId="0" fontId="113" fillId="0" borderId="96" xfId="6" applyFont="1" applyBorder="1" applyAlignment="1">
      <alignment horizontal="center" vertical="center"/>
    </xf>
    <xf numFmtId="49" fontId="113" fillId="0" borderId="96" xfId="6" applyNumberFormat="1" applyFont="1" applyBorder="1" applyAlignment="1">
      <alignment horizontal="left" vertical="center" wrapText="1"/>
    </xf>
    <xf numFmtId="0" fontId="113" fillId="0" borderId="96" xfId="6" applyFont="1" applyBorder="1" applyAlignment="1">
      <alignment horizontal="left" vertical="center" wrapText="1"/>
    </xf>
    <xf numFmtId="0" fontId="113" fillId="0" borderId="96" xfId="6" applyFont="1" applyBorder="1" applyAlignment="1">
      <alignment horizontal="center" vertical="center" wrapText="1"/>
    </xf>
    <xf numFmtId="171" fontId="113" fillId="0" borderId="96" xfId="6" applyNumberFormat="1" applyFont="1" applyBorder="1" applyAlignment="1">
      <alignment vertical="center"/>
    </xf>
    <xf numFmtId="4" fontId="113" fillId="0" borderId="96" xfId="6" applyNumberFormat="1" applyFont="1" applyBorder="1" applyAlignment="1">
      <alignment vertical="center"/>
    </xf>
    <xf numFmtId="0" fontId="114" fillId="0" borderId="77" xfId="6" applyFont="1" applyBorder="1" applyAlignment="1">
      <alignment vertical="center"/>
    </xf>
    <xf numFmtId="0" fontId="113" fillId="0" borderId="88" xfId="6" applyFont="1" applyBorder="1" applyAlignment="1">
      <alignment horizontal="left" vertical="center"/>
    </xf>
    <xf numFmtId="0" fontId="113" fillId="0" borderId="0" xfId="6" applyFont="1" applyAlignment="1">
      <alignment horizontal="center" vertical="center"/>
    </xf>
    <xf numFmtId="0" fontId="115" fillId="0" borderId="0" xfId="6" applyFont="1" applyAlignment="1">
      <alignment horizontal="left" vertical="center"/>
    </xf>
    <xf numFmtId="0" fontId="116" fillId="0" borderId="0" xfId="6" applyFont="1" applyAlignment="1">
      <alignment vertical="center" wrapText="1"/>
    </xf>
    <xf numFmtId="0" fontId="83" fillId="0" borderId="88" xfId="6" applyBorder="1" applyAlignment="1">
      <alignment vertical="center"/>
    </xf>
    <xf numFmtId="0" fontId="97" fillId="0" borderId="93" xfId="6" applyFont="1" applyBorder="1" applyAlignment="1">
      <alignment horizontal="left" vertical="center"/>
    </xf>
    <xf numFmtId="0" fontId="97" fillId="0" borderId="94" xfId="6" applyFont="1" applyBorder="1" applyAlignment="1">
      <alignment horizontal="center" vertical="center"/>
    </xf>
    <xf numFmtId="165" fontId="97" fillId="0" borderId="94" xfId="6" applyNumberFormat="1" applyFont="1" applyBorder="1" applyAlignment="1">
      <alignment vertical="center"/>
    </xf>
    <xf numFmtId="165" fontId="97" fillId="0" borderId="95" xfId="6" applyNumberFormat="1" applyFont="1" applyBorder="1" applyAlignment="1">
      <alignment vertical="center"/>
    </xf>
    <xf numFmtId="0" fontId="23" fillId="0" borderId="0" xfId="0" applyFont="1"/>
    <xf numFmtId="0" fontId="117" fillId="0" borderId="0" xfId="0" applyFont="1" applyAlignment="1">
      <alignment horizontal="right"/>
    </xf>
    <xf numFmtId="0" fontId="1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120" fillId="0" borderId="0" xfId="0" applyNumberFormat="1" applyFont="1" applyAlignment="1">
      <alignment vertical="center"/>
    </xf>
    <xf numFmtId="0" fontId="1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3" fillId="0" borderId="0" xfId="0" applyFont="1" applyAlignment="1">
      <alignment horizontal="left" vertical="center"/>
    </xf>
    <xf numFmtId="0" fontId="12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74" fillId="0" borderId="97" xfId="0" applyNumberFormat="1" applyFont="1" applyBorder="1" applyAlignment="1">
      <alignment horizontal="center" vertical="center" wrapText="1"/>
    </xf>
    <xf numFmtId="49" fontId="125" fillId="0" borderId="0" xfId="0" applyNumberFormat="1" applyFont="1" applyAlignment="1">
      <alignment horizontal="center" vertical="center" wrapText="1"/>
    </xf>
    <xf numFmtId="0" fontId="126" fillId="0" borderId="0" xfId="0" applyFont="1" applyAlignment="1">
      <alignment horizontal="left" vertical="center" wrapText="1"/>
    </xf>
    <xf numFmtId="2" fontId="2" fillId="8" borderId="0" xfId="0" applyNumberFormat="1" applyFont="1" applyFill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49" fontId="125" fillId="0" borderId="0" xfId="0" applyNumberFormat="1" applyFont="1" applyAlignment="1">
      <alignment horizontal="justify" vertical="center" wrapText="1"/>
    </xf>
    <xf numFmtId="49" fontId="125" fillId="0" borderId="0" xfId="0" applyNumberFormat="1" applyFont="1" applyAlignment="1">
      <alignment vertical="center" wrapText="1"/>
    </xf>
    <xf numFmtId="0" fontId="124" fillId="0" borderId="0" xfId="0" applyFont="1"/>
    <xf numFmtId="0" fontId="127" fillId="0" borderId="0" xfId="0" applyFont="1" applyAlignment="1">
      <alignment horizontal="center" vertical="center"/>
    </xf>
    <xf numFmtId="2" fontId="12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8" fillId="0" borderId="0" xfId="0" applyFont="1" applyAlignment="1">
      <alignment horizontal="left" vertical="top" wrapText="1"/>
    </xf>
    <xf numFmtId="49" fontId="74" fillId="0" borderId="98" xfId="0" applyNumberFormat="1" applyFont="1" applyBorder="1" applyAlignment="1">
      <alignment horizontal="center" vertical="center" wrapText="1"/>
    </xf>
    <xf numFmtId="49" fontId="74" fillId="0" borderId="99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25" fillId="0" borderId="0" xfId="0" applyFont="1" applyAlignment="1">
      <alignment horizontal="justify" vertical="center"/>
    </xf>
    <xf numFmtId="0" fontId="127" fillId="0" borderId="0" xfId="0" applyFont="1" applyAlignment="1">
      <alignment vertical="center"/>
    </xf>
    <xf numFmtId="0" fontId="130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9" fontId="12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127" fillId="0" borderId="0" xfId="0" applyNumberFormat="1" applyFont="1" applyAlignment="1">
      <alignment horizontal="center" vertical="center"/>
    </xf>
    <xf numFmtId="0" fontId="125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 wrapText="1"/>
    </xf>
    <xf numFmtId="49" fontId="8" fillId="0" borderId="31" xfId="0" applyNumberFormat="1" applyFont="1" applyBorder="1" applyAlignment="1">
      <alignment vertical="center" wrapText="1"/>
    </xf>
    <xf numFmtId="49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9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44" fillId="0" borderId="7" xfId="3" applyFont="1" applyBorder="1" applyAlignment="1" applyProtection="1">
      <alignment horizontal="center" vertical="center" wrapText="1"/>
    </xf>
    <xf numFmtId="0" fontId="28" fillId="0" borderId="7" xfId="3" applyBorder="1" applyAlignment="1" applyProtection="1">
      <alignment horizontal="center" vertical="center"/>
    </xf>
    <xf numFmtId="0" fontId="28" fillId="0" borderId="13" xfId="3" applyBorder="1" applyAlignment="1" applyProtection="1">
      <alignment horizontal="center" vertical="center"/>
    </xf>
    <xf numFmtId="167" fontId="44" fillId="0" borderId="11" xfId="3" applyNumberFormat="1" applyFont="1" applyBorder="1" applyAlignment="1" applyProtection="1">
      <alignment horizontal="center" vertical="center"/>
    </xf>
    <xf numFmtId="0" fontId="45" fillId="0" borderId="13" xfId="3" applyFont="1" applyBorder="1" applyAlignment="1" applyProtection="1">
      <alignment horizontal="center" vertical="center"/>
    </xf>
    <xf numFmtId="0" fontId="87" fillId="0" borderId="0" xfId="6" applyFont="1" applyAlignment="1">
      <alignment horizontal="right" vertical="center"/>
    </xf>
    <xf numFmtId="0" fontId="85" fillId="12" borderId="0" xfId="6" applyFont="1" applyFill="1" applyAlignment="1">
      <alignment horizontal="center" vertical="center"/>
    </xf>
    <xf numFmtId="0" fontId="83" fillId="0" borderId="0" xfId="6"/>
    <xf numFmtId="0" fontId="88" fillId="0" borderId="0" xfId="6" applyFont="1" applyAlignment="1">
      <alignment horizontal="left" vertical="center"/>
    </xf>
    <xf numFmtId="0" fontId="89" fillId="0" borderId="0" xfId="6" applyFont="1" applyAlignment="1">
      <alignment horizontal="left" vertical="top" wrapText="1"/>
    </xf>
    <xf numFmtId="0" fontId="88" fillId="0" borderId="0" xfId="6" applyFont="1" applyAlignment="1">
      <alignment horizontal="left" vertical="center" wrapText="1"/>
    </xf>
    <xf numFmtId="4" fontId="90" fillId="0" borderId="79" xfId="6" applyNumberFormat="1" applyFont="1" applyBorder="1" applyAlignment="1">
      <alignment vertical="center"/>
    </xf>
    <xf numFmtId="0" fontId="83" fillId="0" borderId="79" xfId="6" applyBorder="1" applyAlignment="1">
      <alignment vertical="center"/>
    </xf>
    <xf numFmtId="169" fontId="87" fillId="0" borderId="0" xfId="6" applyNumberFormat="1" applyFont="1" applyAlignment="1">
      <alignment horizontal="left" vertical="center"/>
    </xf>
    <xf numFmtId="0" fontId="87" fillId="0" borderId="0" xfId="6" applyFont="1" applyAlignment="1">
      <alignment vertical="center"/>
    </xf>
    <xf numFmtId="4" fontId="91" fillId="0" borderId="0" xfId="6" applyNumberFormat="1" applyFont="1" applyAlignment="1">
      <alignment vertical="center"/>
    </xf>
    <xf numFmtId="0" fontId="89" fillId="0" borderId="0" xfId="6" applyFont="1" applyAlignment="1">
      <alignment horizontal="left" vertical="center" wrapText="1"/>
    </xf>
    <xf numFmtId="0" fontId="89" fillId="0" borderId="0" xfId="6" applyFont="1" applyAlignment="1">
      <alignment vertical="center"/>
    </xf>
    <xf numFmtId="0" fontId="92" fillId="13" borderId="81" xfId="6" applyFont="1" applyFill="1" applyBorder="1" applyAlignment="1">
      <alignment horizontal="left" vertical="center"/>
    </xf>
    <xf numFmtId="0" fontId="83" fillId="13" borderId="81" xfId="6" applyFill="1" applyBorder="1" applyAlignment="1">
      <alignment vertical="center"/>
    </xf>
    <xf numFmtId="4" fontId="92" fillId="13" borderId="81" xfId="6" applyNumberFormat="1" applyFont="1" applyFill="1" applyBorder="1" applyAlignment="1">
      <alignment vertical="center"/>
    </xf>
    <xf numFmtId="0" fontId="83" fillId="13" borderId="82" xfId="6" applyFill="1" applyBorder="1" applyAlignment="1">
      <alignment vertical="center"/>
    </xf>
    <xf numFmtId="170" fontId="88" fillId="0" borderId="0" xfId="6" applyNumberFormat="1" applyFont="1" applyAlignment="1">
      <alignment horizontal="left" vertical="center"/>
    </xf>
    <xf numFmtId="0" fontId="88" fillId="0" borderId="0" xfId="6" applyFont="1" applyAlignment="1">
      <alignment vertical="center" wrapText="1"/>
    </xf>
    <xf numFmtId="0" fontId="88" fillId="0" borderId="0" xfId="6" applyFont="1" applyAlignment="1">
      <alignment vertical="center"/>
    </xf>
    <xf numFmtId="0" fontId="94" fillId="0" borderId="85" xfId="6" applyFont="1" applyBorder="1" applyAlignment="1">
      <alignment horizontal="center" vertical="center"/>
    </xf>
    <xf numFmtId="0" fontId="94" fillId="0" borderId="86" xfId="6" applyFont="1" applyBorder="1" applyAlignment="1">
      <alignment horizontal="left" vertical="center"/>
    </xf>
    <xf numFmtId="0" fontId="95" fillId="0" borderId="88" xfId="6" applyFont="1" applyBorder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96" fillId="14" borderId="80" xfId="6" applyFont="1" applyFill="1" applyBorder="1" applyAlignment="1">
      <alignment horizontal="center" vertical="center"/>
    </xf>
    <xf numFmtId="0" fontId="96" fillId="14" borderId="81" xfId="6" applyFont="1" applyFill="1" applyBorder="1" applyAlignment="1">
      <alignment horizontal="left" vertical="center"/>
    </xf>
    <xf numFmtId="0" fontId="96" fillId="14" borderId="81" xfId="6" applyFont="1" applyFill="1" applyBorder="1" applyAlignment="1">
      <alignment horizontal="center" vertical="center"/>
    </xf>
    <xf numFmtId="0" fontId="96" fillId="14" borderId="81" xfId="6" applyFont="1" applyFill="1" applyBorder="1" applyAlignment="1">
      <alignment horizontal="right" vertical="center"/>
    </xf>
    <xf numFmtId="0" fontId="96" fillId="14" borderId="82" xfId="6" applyFont="1" applyFill="1" applyBorder="1" applyAlignment="1">
      <alignment horizontal="left" vertical="center"/>
    </xf>
    <xf numFmtId="4" fontId="98" fillId="0" borderId="0" xfId="6" applyNumberFormat="1" applyFont="1" applyAlignment="1">
      <alignment horizontal="right" vertical="center"/>
    </xf>
    <xf numFmtId="4" fontId="98" fillId="0" borderId="0" xfId="6" applyNumberFormat="1" applyFont="1" applyAlignment="1">
      <alignment vertical="center"/>
    </xf>
    <xf numFmtId="0" fontId="103" fillId="0" borderId="0" xfId="6" applyFont="1" applyAlignment="1">
      <alignment horizontal="left" vertical="center" wrapText="1"/>
    </xf>
    <xf numFmtId="4" fontId="104" fillId="0" borderId="0" xfId="6" applyNumberFormat="1" applyFont="1" applyAlignment="1">
      <alignment vertical="center"/>
    </xf>
    <xf numFmtId="0" fontId="104" fillId="0" borderId="0" xfId="6" applyFont="1" applyAlignment="1">
      <alignment vertical="center"/>
    </xf>
    <xf numFmtId="0" fontId="83" fillId="0" borderId="0" xfId="6" applyAlignment="1">
      <alignment vertical="center"/>
    </xf>
    <xf numFmtId="0" fontId="87" fillId="0" borderId="0" xfId="6" applyFont="1" applyAlignment="1">
      <alignment horizontal="left" vertical="center" wrapText="1"/>
    </xf>
    <xf numFmtId="0" fontId="87" fillId="0" borderId="0" xfId="6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125" fillId="0" borderId="6" xfId="0" applyNumberFormat="1" applyFont="1" applyBorder="1" applyAlignment="1">
      <alignment horizontal="justify" vertical="center"/>
    </xf>
    <xf numFmtId="0" fontId="0" fillId="0" borderId="6" xfId="0" applyBorder="1" applyAlignment="1">
      <alignment vertical="center"/>
    </xf>
  </cellXfs>
  <cellStyles count="8">
    <cellStyle name="Čárka 2" xfId="4" xr:uid="{46A70AFD-E714-49F3-A162-867C3146C18F}"/>
    <cellStyle name="Hypertextový odkaz 2" xfId="7" xr:uid="{E4F2F655-ED36-441D-AD38-C44562ECA650}"/>
    <cellStyle name="Normální" xfId="0" builtinId="0"/>
    <cellStyle name="normální 2" xfId="1" xr:uid="{00000000-0005-0000-0000-000001000000}"/>
    <cellStyle name="normální 22" xfId="5" xr:uid="{D9A53628-CAFC-4830-B58E-8D55B4277908}"/>
    <cellStyle name="Normální 3" xfId="3" xr:uid="{CE9ABCA2-0D03-466B-9D1F-0F7BDFFA9AB9}"/>
    <cellStyle name="Normální 4" xfId="6" xr:uid="{9720A71E-F649-41A3-86BF-A9542C122D78}"/>
    <cellStyle name="Normální 5" xfId="2" xr:uid="{3629911D-8185-44F9-B613-3A19899CE9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1FBAC71-B63C-4508-9698-06D873CB36C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CBD0EA50-F574-416D-B313-8E046EA59A8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3025140</xdr:colOff>
      <xdr:row>38</xdr:row>
      <xdr:rowOff>0</xdr:rowOff>
    </xdr:from>
    <xdr:to>
      <xdr:col>1</xdr:col>
      <xdr:colOff>3703320</xdr:colOff>
      <xdr:row>38</xdr:row>
      <xdr:rowOff>0</xdr:rowOff>
    </xdr:to>
    <xdr:pic>
      <xdr:nvPicPr>
        <xdr:cNvPr id="2" name="Obrázek 3" descr="AXP">
          <a:extLst>
            <a:ext uri="{FF2B5EF4-FFF2-40B4-BE49-F238E27FC236}">
              <a16:creationId xmlns:a16="http://schemas.microsoft.com/office/drawing/2014/main" id="{AF3F1010-52E7-4B22-A4BB-3DB877C5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777240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37" t="s">
        <v>39</v>
      </c>
      <c r="B2" s="737"/>
      <c r="C2" s="737"/>
      <c r="D2" s="737"/>
      <c r="E2" s="737"/>
      <c r="F2" s="737"/>
      <c r="G2" s="737"/>
    </row>
  </sheetData>
  <sheetProtection algorithmName="SHA-512" hashValue="AXiAY7gy/D32R5eLX6iN26R/ELb7+LGhjoeAFW+xfC1iP83CzjH+rJ+cPJd6CL6eyWzmQhPomR/R9grj+jxkKA==" saltValue="dKFW4Ss+vndraBHmiCEMZ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3947-9847-4316-AEB0-A09D0365746C}">
  <sheetPr>
    <pageSetUpPr fitToPage="1"/>
  </sheetPr>
  <dimension ref="B2:BM160"/>
  <sheetViews>
    <sheetView showGridLines="0" topLeftCell="A117" workbookViewId="0">
      <selection activeCell="I130" sqref="I130"/>
    </sheetView>
  </sheetViews>
  <sheetFormatPr defaultRowHeight="10.199999999999999" x14ac:dyDescent="0.2"/>
  <cols>
    <col min="1" max="1" width="6.44140625" style="539" customWidth="1"/>
    <col min="2" max="2" width="0.88671875" style="539" customWidth="1"/>
    <col min="3" max="3" width="3.21875" style="539" customWidth="1"/>
    <col min="4" max="4" width="3.33203125" style="539" customWidth="1"/>
    <col min="5" max="5" width="13.33203125" style="539" customWidth="1"/>
    <col min="6" max="6" width="39.5546875" style="539" customWidth="1"/>
    <col min="7" max="7" width="5.77734375" style="539" customWidth="1"/>
    <col min="8" max="8" width="10.88671875" style="539" customWidth="1"/>
    <col min="9" max="9" width="12.33203125" style="539" customWidth="1"/>
    <col min="10" max="11" width="17.33203125" style="539" customWidth="1"/>
    <col min="12" max="12" width="7.21875" style="539" customWidth="1"/>
    <col min="13" max="13" width="8.44140625" style="539" hidden="1" customWidth="1"/>
    <col min="14" max="14" width="8.88671875" style="539"/>
    <col min="15" max="20" width="11" style="539" hidden="1" customWidth="1"/>
    <col min="21" max="21" width="12.6640625" style="539" hidden="1" customWidth="1"/>
    <col min="22" max="22" width="9.5546875" style="539" customWidth="1"/>
    <col min="23" max="23" width="12.6640625" style="539" customWidth="1"/>
    <col min="24" max="24" width="9.5546875" style="539" customWidth="1"/>
    <col min="25" max="25" width="11.6640625" style="539" customWidth="1"/>
    <col min="26" max="26" width="8.5546875" style="539" customWidth="1"/>
    <col min="27" max="27" width="11.6640625" style="539" customWidth="1"/>
    <col min="28" max="28" width="12.6640625" style="539" customWidth="1"/>
    <col min="29" max="29" width="8.5546875" style="539" customWidth="1"/>
    <col min="30" max="30" width="11.6640625" style="539" customWidth="1"/>
    <col min="31" max="31" width="12.6640625" style="539" customWidth="1"/>
    <col min="32" max="16384" width="8.88671875" style="539"/>
  </cols>
  <sheetData>
    <row r="2" spans="2:46" ht="36.9" customHeight="1" x14ac:dyDescent="0.2">
      <c r="L2" s="812" t="s">
        <v>937</v>
      </c>
      <c r="M2" s="813"/>
      <c r="N2" s="813"/>
      <c r="O2" s="813"/>
      <c r="P2" s="813"/>
      <c r="Q2" s="813"/>
      <c r="R2" s="813"/>
      <c r="S2" s="813"/>
      <c r="T2" s="813"/>
      <c r="U2" s="813"/>
      <c r="V2" s="813"/>
      <c r="AT2" s="540" t="s">
        <v>999</v>
      </c>
    </row>
    <row r="3" spans="2:46" ht="6.9" customHeight="1" x14ac:dyDescent="0.2">
      <c r="B3" s="541"/>
      <c r="C3" s="542"/>
      <c r="D3" s="542"/>
      <c r="E3" s="542"/>
      <c r="F3" s="542"/>
      <c r="G3" s="542"/>
      <c r="H3" s="542"/>
      <c r="I3" s="542"/>
      <c r="J3" s="542"/>
      <c r="K3" s="542"/>
      <c r="L3" s="543"/>
      <c r="AT3" s="540" t="s">
        <v>701</v>
      </c>
    </row>
    <row r="4" spans="2:46" ht="24.9" customHeight="1" x14ac:dyDescent="0.2">
      <c r="B4" s="543"/>
      <c r="D4" s="544" t="s">
        <v>1000</v>
      </c>
      <c r="L4" s="543"/>
      <c r="M4" s="610" t="s">
        <v>941</v>
      </c>
      <c r="AT4" s="540" t="s">
        <v>935</v>
      </c>
    </row>
    <row r="5" spans="2:46" ht="6.9" customHeight="1" x14ac:dyDescent="0.2">
      <c r="B5" s="543"/>
      <c r="L5" s="543"/>
    </row>
    <row r="6" spans="2:46" ht="12" customHeight="1" x14ac:dyDescent="0.2">
      <c r="B6" s="543"/>
      <c r="D6" s="549" t="s">
        <v>22</v>
      </c>
      <c r="L6" s="543"/>
    </row>
    <row r="7" spans="2:46" ht="26.25" customHeight="1" x14ac:dyDescent="0.2">
      <c r="B7" s="543"/>
      <c r="E7" s="846" t="str">
        <f>'Příloha 730 ÚT Rek'!K6</f>
        <v>DIVADLO F. X. ŠALDY LIBEREC - ROZŠÍŘENÍ ŠATNY KULISÁKŮ</v>
      </c>
      <c r="F7" s="847"/>
      <c r="G7" s="847"/>
      <c r="H7" s="847"/>
      <c r="L7" s="543"/>
    </row>
    <row r="8" spans="2:46" s="553" customFormat="1" ht="12" customHeight="1" x14ac:dyDescent="0.25">
      <c r="B8" s="552"/>
      <c r="D8" s="549" t="s">
        <v>1001</v>
      </c>
      <c r="L8" s="552"/>
    </row>
    <row r="9" spans="2:46" s="553" customFormat="1" ht="16.5" customHeight="1" x14ac:dyDescent="0.25">
      <c r="B9" s="552"/>
      <c r="E9" s="822" t="s">
        <v>1002</v>
      </c>
      <c r="F9" s="845"/>
      <c r="G9" s="845"/>
      <c r="H9" s="845"/>
      <c r="L9" s="552"/>
    </row>
    <row r="10" spans="2:46" s="553" customFormat="1" x14ac:dyDescent="0.25">
      <c r="B10" s="552"/>
      <c r="L10" s="552"/>
    </row>
    <row r="11" spans="2:46" s="553" customFormat="1" ht="12" customHeight="1" x14ac:dyDescent="0.25">
      <c r="B11" s="552"/>
      <c r="D11" s="549" t="s">
        <v>946</v>
      </c>
      <c r="F11" s="547" t="s">
        <v>641</v>
      </c>
      <c r="I11" s="549" t="s">
        <v>947</v>
      </c>
      <c r="J11" s="547" t="s">
        <v>641</v>
      </c>
      <c r="L11" s="552"/>
    </row>
    <row r="12" spans="2:46" s="553" customFormat="1" ht="12" customHeight="1" x14ac:dyDescent="0.25">
      <c r="B12" s="552"/>
      <c r="D12" s="549" t="s">
        <v>948</v>
      </c>
      <c r="F12" s="547" t="s">
        <v>949</v>
      </c>
      <c r="I12" s="549" t="s">
        <v>950</v>
      </c>
      <c r="J12" s="576" t="str">
        <f>'Příloha 730 ÚT Rek'!AN8</f>
        <v>31. 10. 2024</v>
      </c>
      <c r="L12" s="552"/>
    </row>
    <row r="13" spans="2:46" s="553" customFormat="1" ht="10.8" customHeight="1" x14ac:dyDescent="0.25">
      <c r="B13" s="552"/>
      <c r="L13" s="552"/>
    </row>
    <row r="14" spans="2:46" s="553" customFormat="1" ht="12" customHeight="1" x14ac:dyDescent="0.25">
      <c r="B14" s="552"/>
      <c r="D14" s="549" t="s">
        <v>952</v>
      </c>
      <c r="I14" s="549" t="s">
        <v>953</v>
      </c>
      <c r="J14" s="547" t="str">
        <f>IF('Příloha 730 ÚT Rek'!AN10="","",'Příloha 730 ÚT Rek'!AN10)</f>
        <v/>
      </c>
      <c r="L14" s="552"/>
    </row>
    <row r="15" spans="2:46" s="553" customFormat="1" ht="18" customHeight="1" x14ac:dyDescent="0.25">
      <c r="B15" s="552"/>
      <c r="E15" s="547" t="str">
        <f>IF('Příloha 730 ÚT Rek'!E11="","",'Příloha 730 ÚT Rek'!E11)</f>
        <v xml:space="preserve"> </v>
      </c>
      <c r="I15" s="549" t="s">
        <v>34</v>
      </c>
      <c r="J15" s="547" t="str">
        <f>IF('Příloha 730 ÚT Rek'!AN11="","",'Příloha 730 ÚT Rek'!AN11)</f>
        <v/>
      </c>
      <c r="L15" s="552"/>
    </row>
    <row r="16" spans="2:46" s="553" customFormat="1" ht="6.9" customHeight="1" x14ac:dyDescent="0.25">
      <c r="B16" s="552"/>
      <c r="L16" s="552"/>
    </row>
    <row r="17" spans="2:12" s="553" customFormat="1" ht="12" customHeight="1" x14ac:dyDescent="0.25">
      <c r="B17" s="552"/>
      <c r="D17" s="549" t="s">
        <v>19</v>
      </c>
      <c r="I17" s="549" t="s">
        <v>953</v>
      </c>
      <c r="J17" s="547" t="str">
        <f>'Příloha 730 ÚT Rek'!AN13</f>
        <v/>
      </c>
      <c r="L17" s="552"/>
    </row>
    <row r="18" spans="2:12" s="553" customFormat="1" ht="18" customHeight="1" x14ac:dyDescent="0.25">
      <c r="B18" s="552"/>
      <c r="E18" s="814" t="str">
        <f>'Příloha 730 ÚT Rek'!E14</f>
        <v xml:space="preserve"> </v>
      </c>
      <c r="F18" s="814"/>
      <c r="G18" s="814"/>
      <c r="H18" s="814"/>
      <c r="I18" s="549" t="s">
        <v>34</v>
      </c>
      <c r="J18" s="547" t="str">
        <f>'Příloha 730 ÚT Rek'!AN14</f>
        <v/>
      </c>
      <c r="L18" s="552"/>
    </row>
    <row r="19" spans="2:12" s="553" customFormat="1" ht="6.9" customHeight="1" x14ac:dyDescent="0.25">
      <c r="B19" s="552"/>
      <c r="L19" s="552"/>
    </row>
    <row r="20" spans="2:12" s="553" customFormat="1" ht="12" customHeight="1" x14ac:dyDescent="0.25">
      <c r="B20" s="552"/>
      <c r="D20" s="549" t="s">
        <v>20</v>
      </c>
      <c r="I20" s="549" t="s">
        <v>953</v>
      </c>
      <c r="J20" s="547" t="str">
        <f>IF('Příloha 730 ÚT Rek'!AN16="","",'Příloha 730 ÚT Rek'!AN16)</f>
        <v/>
      </c>
      <c r="L20" s="552"/>
    </row>
    <row r="21" spans="2:12" s="553" customFormat="1" ht="18" customHeight="1" x14ac:dyDescent="0.25">
      <c r="B21" s="552"/>
      <c r="E21" s="547" t="str">
        <f>IF('Příloha 730 ÚT Rek'!E17="","",'Příloha 730 ÚT Rek'!E17)</f>
        <v xml:space="preserve"> </v>
      </c>
      <c r="I21" s="549" t="s">
        <v>34</v>
      </c>
      <c r="J21" s="547" t="str">
        <f>IF('Příloha 730 ÚT Rek'!AN17="","",'Příloha 730 ÚT Rek'!AN17)</f>
        <v/>
      </c>
      <c r="L21" s="552"/>
    </row>
    <row r="22" spans="2:12" s="553" customFormat="1" ht="6.9" customHeight="1" x14ac:dyDescent="0.25">
      <c r="B22" s="552"/>
      <c r="L22" s="552"/>
    </row>
    <row r="23" spans="2:12" s="553" customFormat="1" ht="12" customHeight="1" x14ac:dyDescent="0.25">
      <c r="B23" s="552"/>
      <c r="D23" s="549" t="s">
        <v>955</v>
      </c>
      <c r="I23" s="549" t="s">
        <v>953</v>
      </c>
      <c r="J23" s="547" t="str">
        <f>IF('Příloha 730 ÚT Rek'!AN19="","",'Příloha 730 ÚT Rek'!AN19)</f>
        <v/>
      </c>
      <c r="L23" s="552"/>
    </row>
    <row r="24" spans="2:12" s="553" customFormat="1" ht="18" customHeight="1" x14ac:dyDescent="0.25">
      <c r="B24" s="552"/>
      <c r="E24" s="547" t="str">
        <f>IF('Příloha 730 ÚT Rek'!E20="","",'Příloha 730 ÚT Rek'!E20)</f>
        <v xml:space="preserve"> </v>
      </c>
      <c r="I24" s="549" t="s">
        <v>34</v>
      </c>
      <c r="J24" s="547" t="str">
        <f>IF('Příloha 730 ÚT Rek'!AN20="","",'Příloha 730 ÚT Rek'!AN20)</f>
        <v/>
      </c>
      <c r="L24" s="552"/>
    </row>
    <row r="25" spans="2:12" s="553" customFormat="1" ht="6.9" customHeight="1" x14ac:dyDescent="0.25">
      <c r="B25" s="552"/>
      <c r="L25" s="552"/>
    </row>
    <row r="26" spans="2:12" s="553" customFormat="1" ht="12" customHeight="1" x14ac:dyDescent="0.25">
      <c r="B26" s="552"/>
      <c r="D26" s="549" t="s">
        <v>845</v>
      </c>
      <c r="L26" s="552"/>
    </row>
    <row r="27" spans="2:12" s="612" customFormat="1" ht="202.5" customHeight="1" x14ac:dyDescent="0.25">
      <c r="B27" s="611"/>
      <c r="E27" s="816" t="s">
        <v>1003</v>
      </c>
      <c r="F27" s="816"/>
      <c r="G27" s="816"/>
      <c r="H27" s="816"/>
      <c r="L27" s="611"/>
    </row>
    <row r="28" spans="2:12" s="553" customFormat="1" ht="6.9" customHeight="1" x14ac:dyDescent="0.25">
      <c r="B28" s="552"/>
      <c r="L28" s="552"/>
    </row>
    <row r="29" spans="2:12" s="553" customFormat="1" ht="6.9" customHeight="1" x14ac:dyDescent="0.25">
      <c r="B29" s="552"/>
      <c r="D29" s="577"/>
      <c r="E29" s="577"/>
      <c r="F29" s="577"/>
      <c r="G29" s="577"/>
      <c r="H29" s="577"/>
      <c r="I29" s="577"/>
      <c r="J29" s="577"/>
      <c r="K29" s="577"/>
      <c r="L29" s="552"/>
    </row>
    <row r="30" spans="2:12" s="553" customFormat="1" ht="25.35" customHeight="1" x14ac:dyDescent="0.25">
      <c r="B30" s="552"/>
      <c r="D30" s="613" t="s">
        <v>956</v>
      </c>
      <c r="J30" s="591">
        <f>ROUND(J125, 2)</f>
        <v>0</v>
      </c>
      <c r="L30" s="552"/>
    </row>
    <row r="31" spans="2:12" s="553" customFormat="1" ht="6.9" customHeight="1" x14ac:dyDescent="0.25">
      <c r="B31" s="552"/>
      <c r="D31" s="577"/>
      <c r="E31" s="577"/>
      <c r="F31" s="577"/>
      <c r="G31" s="577"/>
      <c r="H31" s="577"/>
      <c r="I31" s="577"/>
      <c r="J31" s="577"/>
      <c r="K31" s="577"/>
      <c r="L31" s="552"/>
    </row>
    <row r="32" spans="2:12" s="553" customFormat="1" ht="14.4" customHeight="1" x14ac:dyDescent="0.25">
      <c r="B32" s="552"/>
      <c r="F32" s="556" t="s">
        <v>958</v>
      </c>
      <c r="I32" s="556" t="s">
        <v>957</v>
      </c>
      <c r="J32" s="556" t="s">
        <v>959</v>
      </c>
      <c r="L32" s="552"/>
    </row>
    <row r="33" spans="2:12" s="553" customFormat="1" ht="14.4" customHeight="1" x14ac:dyDescent="0.25">
      <c r="B33" s="552"/>
      <c r="D33" s="579" t="s">
        <v>140</v>
      </c>
      <c r="E33" s="549" t="s">
        <v>960</v>
      </c>
      <c r="F33" s="614">
        <f>ROUND((SUM(BE125:BE159)),  2)</f>
        <v>0</v>
      </c>
      <c r="I33" s="615">
        <v>0.21</v>
      </c>
      <c r="J33" s="614">
        <f>ROUND(((SUM(BE125:BE159))*I33),  2)</f>
        <v>0</v>
      </c>
      <c r="L33" s="552"/>
    </row>
    <row r="34" spans="2:12" s="553" customFormat="1" ht="14.4" customHeight="1" x14ac:dyDescent="0.25">
      <c r="B34" s="552"/>
      <c r="E34" s="549" t="s">
        <v>961</v>
      </c>
      <c r="F34" s="614">
        <f>ROUND((SUM(BF125:BF159)),  2)</f>
        <v>0</v>
      </c>
      <c r="I34" s="615">
        <v>0.12</v>
      </c>
      <c r="J34" s="614">
        <f>ROUND(((SUM(BF125:BF159))*I34),  2)</f>
        <v>0</v>
      </c>
      <c r="L34" s="552"/>
    </row>
    <row r="35" spans="2:12" s="553" customFormat="1" ht="14.4" hidden="1" customHeight="1" x14ac:dyDescent="0.25">
      <c r="B35" s="552"/>
      <c r="E35" s="549" t="s">
        <v>962</v>
      </c>
      <c r="F35" s="614">
        <f>ROUND((SUM(BG125:BG159)),  2)</f>
        <v>0</v>
      </c>
      <c r="I35" s="615">
        <v>0.21</v>
      </c>
      <c r="J35" s="614">
        <f>0</f>
        <v>0</v>
      </c>
      <c r="L35" s="552"/>
    </row>
    <row r="36" spans="2:12" s="553" customFormat="1" ht="14.4" hidden="1" customHeight="1" x14ac:dyDescent="0.25">
      <c r="B36" s="552"/>
      <c r="E36" s="549" t="s">
        <v>963</v>
      </c>
      <c r="F36" s="614">
        <f>ROUND((SUM(BH125:BH159)),  2)</f>
        <v>0</v>
      </c>
      <c r="I36" s="615">
        <v>0.12</v>
      </c>
      <c r="J36" s="614">
        <f>0</f>
        <v>0</v>
      </c>
      <c r="L36" s="552"/>
    </row>
    <row r="37" spans="2:12" s="553" customFormat="1" ht="14.4" hidden="1" customHeight="1" x14ac:dyDescent="0.25">
      <c r="B37" s="552"/>
      <c r="E37" s="549" t="s">
        <v>964</v>
      </c>
      <c r="F37" s="614">
        <f>ROUND((SUM(BI125:BI159)),  2)</f>
        <v>0</v>
      </c>
      <c r="I37" s="615">
        <v>0</v>
      </c>
      <c r="J37" s="614">
        <f>0</f>
        <v>0</v>
      </c>
      <c r="L37" s="552"/>
    </row>
    <row r="38" spans="2:12" s="553" customFormat="1" ht="6.9" customHeight="1" x14ac:dyDescent="0.25">
      <c r="B38" s="552"/>
      <c r="L38" s="552"/>
    </row>
    <row r="39" spans="2:12" s="553" customFormat="1" ht="25.35" customHeight="1" x14ac:dyDescent="0.25">
      <c r="B39" s="552"/>
      <c r="C39" s="616"/>
      <c r="D39" s="617" t="s">
        <v>141</v>
      </c>
      <c r="E39" s="581"/>
      <c r="F39" s="581"/>
      <c r="G39" s="618" t="s">
        <v>11</v>
      </c>
      <c r="H39" s="619" t="s">
        <v>66</v>
      </c>
      <c r="I39" s="581"/>
      <c r="J39" s="620">
        <f>SUM(J30:J37)</f>
        <v>0</v>
      </c>
      <c r="K39" s="621"/>
      <c r="L39" s="552"/>
    </row>
    <row r="40" spans="2:12" s="553" customFormat="1" ht="14.4" customHeight="1" x14ac:dyDescent="0.25">
      <c r="B40" s="552"/>
      <c r="L40" s="552"/>
    </row>
    <row r="41" spans="2:12" ht="14.4" customHeight="1" x14ac:dyDescent="0.2">
      <c r="B41" s="543"/>
      <c r="L41" s="543"/>
    </row>
    <row r="42" spans="2:12" ht="14.4" customHeight="1" x14ac:dyDescent="0.2">
      <c r="B42" s="543"/>
      <c r="L42" s="543"/>
    </row>
    <row r="43" spans="2:12" ht="14.4" customHeight="1" x14ac:dyDescent="0.2">
      <c r="B43" s="543"/>
      <c r="L43" s="543"/>
    </row>
    <row r="44" spans="2:12" ht="14.4" customHeight="1" x14ac:dyDescent="0.2">
      <c r="B44" s="543"/>
      <c r="L44" s="543"/>
    </row>
    <row r="45" spans="2:12" ht="14.4" customHeight="1" x14ac:dyDescent="0.2">
      <c r="B45" s="543"/>
      <c r="L45" s="543"/>
    </row>
    <row r="46" spans="2:12" ht="14.4" customHeight="1" x14ac:dyDescent="0.2">
      <c r="B46" s="543"/>
      <c r="L46" s="543"/>
    </row>
    <row r="47" spans="2:12" ht="14.4" customHeight="1" x14ac:dyDescent="0.2">
      <c r="B47" s="543"/>
      <c r="L47" s="543"/>
    </row>
    <row r="48" spans="2:12" ht="14.4" customHeight="1" x14ac:dyDescent="0.2">
      <c r="B48" s="543"/>
      <c r="L48" s="543"/>
    </row>
    <row r="49" spans="2:12" ht="14.4" customHeight="1" x14ac:dyDescent="0.2">
      <c r="B49" s="543"/>
      <c r="L49" s="543"/>
    </row>
    <row r="50" spans="2:12" s="553" customFormat="1" ht="14.4" customHeight="1" x14ac:dyDescent="0.25">
      <c r="B50" s="552"/>
      <c r="D50" s="563" t="s">
        <v>965</v>
      </c>
      <c r="E50" s="564"/>
      <c r="F50" s="564"/>
      <c r="G50" s="563" t="s">
        <v>966</v>
      </c>
      <c r="H50" s="564"/>
      <c r="I50" s="564"/>
      <c r="J50" s="564"/>
      <c r="K50" s="564"/>
      <c r="L50" s="552"/>
    </row>
    <row r="51" spans="2:12" x14ac:dyDescent="0.2">
      <c r="B51" s="543"/>
      <c r="L51" s="543"/>
    </row>
    <row r="52" spans="2:12" x14ac:dyDescent="0.2">
      <c r="B52" s="543"/>
      <c r="L52" s="543"/>
    </row>
    <row r="53" spans="2:12" x14ac:dyDescent="0.2">
      <c r="B53" s="543"/>
      <c r="L53" s="543"/>
    </row>
    <row r="54" spans="2:12" x14ac:dyDescent="0.2">
      <c r="B54" s="543"/>
      <c r="L54" s="543"/>
    </row>
    <row r="55" spans="2:12" x14ac:dyDescent="0.2">
      <c r="B55" s="543"/>
      <c r="L55" s="543"/>
    </row>
    <row r="56" spans="2:12" x14ac:dyDescent="0.2">
      <c r="B56" s="543"/>
      <c r="L56" s="543"/>
    </row>
    <row r="57" spans="2:12" x14ac:dyDescent="0.2">
      <c r="B57" s="543"/>
      <c r="L57" s="543"/>
    </row>
    <row r="58" spans="2:12" x14ac:dyDescent="0.2">
      <c r="B58" s="543"/>
      <c r="L58" s="543"/>
    </row>
    <row r="59" spans="2:12" x14ac:dyDescent="0.2">
      <c r="B59" s="543"/>
      <c r="L59" s="543"/>
    </row>
    <row r="60" spans="2:12" x14ac:dyDescent="0.2">
      <c r="B60" s="543"/>
      <c r="L60" s="543"/>
    </row>
    <row r="61" spans="2:12" s="553" customFormat="1" ht="13.2" x14ac:dyDescent="0.25">
      <c r="B61" s="552"/>
      <c r="D61" s="565" t="s">
        <v>967</v>
      </c>
      <c r="E61" s="555"/>
      <c r="F61" s="622" t="s">
        <v>968</v>
      </c>
      <c r="G61" s="565" t="s">
        <v>967</v>
      </c>
      <c r="H61" s="555"/>
      <c r="I61" s="555"/>
      <c r="J61" s="623" t="s">
        <v>968</v>
      </c>
      <c r="K61" s="555"/>
      <c r="L61" s="552"/>
    </row>
    <row r="62" spans="2:12" x14ac:dyDescent="0.2">
      <c r="B62" s="543"/>
      <c r="L62" s="543"/>
    </row>
    <row r="63" spans="2:12" x14ac:dyDescent="0.2">
      <c r="B63" s="543"/>
      <c r="L63" s="543"/>
    </row>
    <row r="64" spans="2:12" x14ac:dyDescent="0.2">
      <c r="B64" s="543"/>
      <c r="L64" s="543"/>
    </row>
    <row r="65" spans="2:12" s="553" customFormat="1" ht="13.2" x14ac:dyDescent="0.25">
      <c r="B65" s="552"/>
      <c r="D65" s="563" t="s">
        <v>969</v>
      </c>
      <c r="E65" s="564"/>
      <c r="F65" s="564"/>
      <c r="G65" s="563" t="s">
        <v>970</v>
      </c>
      <c r="H65" s="564"/>
      <c r="I65" s="564"/>
      <c r="J65" s="564"/>
      <c r="K65" s="564"/>
      <c r="L65" s="552"/>
    </row>
    <row r="66" spans="2:12" x14ac:dyDescent="0.2">
      <c r="B66" s="543"/>
      <c r="L66" s="543"/>
    </row>
    <row r="67" spans="2:12" x14ac:dyDescent="0.2">
      <c r="B67" s="543"/>
      <c r="L67" s="543"/>
    </row>
    <row r="68" spans="2:12" x14ac:dyDescent="0.2">
      <c r="B68" s="543"/>
      <c r="L68" s="543"/>
    </row>
    <row r="69" spans="2:12" x14ac:dyDescent="0.2">
      <c r="B69" s="543"/>
      <c r="L69" s="543"/>
    </row>
    <row r="70" spans="2:12" x14ac:dyDescent="0.2">
      <c r="B70" s="543"/>
      <c r="L70" s="543"/>
    </row>
    <row r="71" spans="2:12" x14ac:dyDescent="0.2">
      <c r="B71" s="543"/>
      <c r="L71" s="543"/>
    </row>
    <row r="72" spans="2:12" x14ac:dyDescent="0.2">
      <c r="B72" s="543"/>
      <c r="L72" s="543"/>
    </row>
    <row r="73" spans="2:12" x14ac:dyDescent="0.2">
      <c r="B73" s="543"/>
      <c r="L73" s="543"/>
    </row>
    <row r="74" spans="2:12" x14ac:dyDescent="0.2">
      <c r="B74" s="543"/>
      <c r="L74" s="543"/>
    </row>
    <row r="75" spans="2:12" x14ac:dyDescent="0.2">
      <c r="B75" s="543"/>
      <c r="L75" s="543"/>
    </row>
    <row r="76" spans="2:12" s="553" customFormat="1" ht="13.2" x14ac:dyDescent="0.25">
      <c r="B76" s="552"/>
      <c r="D76" s="565" t="s">
        <v>967</v>
      </c>
      <c r="E76" s="555"/>
      <c r="F76" s="622" t="s">
        <v>968</v>
      </c>
      <c r="G76" s="565" t="s">
        <v>967</v>
      </c>
      <c r="H76" s="555"/>
      <c r="I76" s="555"/>
      <c r="J76" s="623" t="s">
        <v>968</v>
      </c>
      <c r="K76" s="555"/>
      <c r="L76" s="552"/>
    </row>
    <row r="77" spans="2:12" s="553" customFormat="1" ht="14.4" customHeight="1" x14ac:dyDescent="0.25">
      <c r="B77" s="566"/>
      <c r="C77" s="567"/>
      <c r="D77" s="567"/>
      <c r="E77" s="567"/>
      <c r="F77" s="567"/>
      <c r="G77" s="567"/>
      <c r="H77" s="567"/>
      <c r="I77" s="567"/>
      <c r="J77" s="567"/>
      <c r="K77" s="567"/>
      <c r="L77" s="552"/>
    </row>
    <row r="81" spans="2:47" s="553" customFormat="1" ht="6.9" customHeight="1" x14ac:dyDescent="0.25">
      <c r="B81" s="568"/>
      <c r="C81" s="569"/>
      <c r="D81" s="569"/>
      <c r="E81" s="569"/>
      <c r="F81" s="569"/>
      <c r="G81" s="569"/>
      <c r="H81" s="569"/>
      <c r="I81" s="569"/>
      <c r="J81" s="569"/>
      <c r="K81" s="569"/>
      <c r="L81" s="552"/>
    </row>
    <row r="82" spans="2:47" s="553" customFormat="1" ht="24.9" customHeight="1" x14ac:dyDescent="0.25">
      <c r="B82" s="552"/>
      <c r="C82" s="544" t="s">
        <v>1004</v>
      </c>
      <c r="L82" s="552"/>
    </row>
    <row r="83" spans="2:47" s="553" customFormat="1" ht="6.9" customHeight="1" x14ac:dyDescent="0.25">
      <c r="B83" s="552"/>
      <c r="L83" s="552"/>
    </row>
    <row r="84" spans="2:47" s="553" customFormat="1" ht="12" customHeight="1" x14ac:dyDescent="0.25">
      <c r="B84" s="552"/>
      <c r="C84" s="549" t="s">
        <v>22</v>
      </c>
      <c r="L84" s="552"/>
    </row>
    <row r="85" spans="2:47" s="553" customFormat="1" ht="26.25" customHeight="1" x14ac:dyDescent="0.25">
      <c r="B85" s="552"/>
      <c r="E85" s="846" t="str">
        <f>E7</f>
        <v>DIVADLO F. X. ŠALDY LIBEREC - ROZŠÍŘENÍ ŠATNY KULISÁKŮ</v>
      </c>
      <c r="F85" s="847"/>
      <c r="G85" s="847"/>
      <c r="H85" s="847"/>
      <c r="L85" s="552"/>
    </row>
    <row r="86" spans="2:47" s="553" customFormat="1" ht="12" customHeight="1" x14ac:dyDescent="0.25">
      <c r="B86" s="552"/>
      <c r="C86" s="549" t="s">
        <v>1001</v>
      </c>
      <c r="L86" s="552"/>
    </row>
    <row r="87" spans="2:47" s="553" customFormat="1" ht="16.5" customHeight="1" x14ac:dyDescent="0.25">
      <c r="B87" s="552"/>
      <c r="E87" s="822" t="str">
        <f>E9</f>
        <v xml:space="preserve">D. 1. 2. 4. - ÚT -  VYTÁPĚNÍ  </v>
      </c>
      <c r="F87" s="845"/>
      <c r="G87" s="845"/>
      <c r="H87" s="845"/>
      <c r="L87" s="552"/>
    </row>
    <row r="88" spans="2:47" s="553" customFormat="1" ht="6.9" customHeight="1" x14ac:dyDescent="0.25">
      <c r="B88" s="552"/>
      <c r="L88" s="552"/>
    </row>
    <row r="89" spans="2:47" s="553" customFormat="1" ht="12" customHeight="1" x14ac:dyDescent="0.25">
      <c r="B89" s="552"/>
      <c r="C89" s="549" t="s">
        <v>948</v>
      </c>
      <c r="F89" s="547" t="str">
        <f>F12</f>
        <v xml:space="preserve"> </v>
      </c>
      <c r="I89" s="549" t="s">
        <v>950</v>
      </c>
      <c r="J89" s="576" t="str">
        <f>IF(J12="","",J12)</f>
        <v>31. 10. 2024</v>
      </c>
      <c r="L89" s="552"/>
    </row>
    <row r="90" spans="2:47" s="553" customFormat="1" ht="6.9" customHeight="1" x14ac:dyDescent="0.25">
      <c r="B90" s="552"/>
      <c r="L90" s="552"/>
    </row>
    <row r="91" spans="2:47" s="553" customFormat="1" ht="15.15" customHeight="1" x14ac:dyDescent="0.25">
      <c r="B91" s="552"/>
      <c r="C91" s="549" t="s">
        <v>952</v>
      </c>
      <c r="F91" s="547" t="str">
        <f>E15</f>
        <v xml:space="preserve"> </v>
      </c>
      <c r="I91" s="549" t="s">
        <v>20</v>
      </c>
      <c r="J91" s="550" t="str">
        <f>E21</f>
        <v xml:space="preserve"> </v>
      </c>
      <c r="L91" s="552"/>
    </row>
    <row r="92" spans="2:47" s="553" customFormat="1" ht="15.15" customHeight="1" x14ac:dyDescent="0.25">
      <c r="B92" s="552"/>
      <c r="C92" s="549" t="s">
        <v>19</v>
      </c>
      <c r="F92" s="547" t="str">
        <f>IF(E18="","",E18)</f>
        <v xml:space="preserve"> </v>
      </c>
      <c r="I92" s="549" t="s">
        <v>955</v>
      </c>
      <c r="J92" s="550" t="str">
        <f>E24</f>
        <v xml:space="preserve"> </v>
      </c>
      <c r="L92" s="552"/>
    </row>
    <row r="93" spans="2:47" s="553" customFormat="1" ht="10.35" customHeight="1" x14ac:dyDescent="0.25">
      <c r="B93" s="552"/>
      <c r="L93" s="552"/>
    </row>
    <row r="94" spans="2:47" s="553" customFormat="1" ht="29.25" customHeight="1" x14ac:dyDescent="0.25">
      <c r="B94" s="552"/>
      <c r="C94" s="624" t="s">
        <v>1005</v>
      </c>
      <c r="D94" s="616"/>
      <c r="E94" s="616"/>
      <c r="F94" s="616"/>
      <c r="G94" s="616"/>
      <c r="H94" s="616"/>
      <c r="I94" s="616"/>
      <c r="J94" s="625" t="s">
        <v>1006</v>
      </c>
      <c r="K94" s="616"/>
      <c r="L94" s="552"/>
    </row>
    <row r="95" spans="2:47" s="553" customFormat="1" ht="10.35" customHeight="1" x14ac:dyDescent="0.25">
      <c r="B95" s="552"/>
      <c r="L95" s="552"/>
    </row>
    <row r="96" spans="2:47" s="553" customFormat="1" ht="22.8" customHeight="1" x14ac:dyDescent="0.25">
      <c r="B96" s="552"/>
      <c r="C96" s="626" t="s">
        <v>1007</v>
      </c>
      <c r="J96" s="591">
        <f>J125</f>
        <v>0</v>
      </c>
      <c r="L96" s="552"/>
      <c r="AU96" s="540" t="s">
        <v>1008</v>
      </c>
    </row>
    <row r="97" spans="2:12" s="628" customFormat="1" ht="24.9" customHeight="1" x14ac:dyDescent="0.25">
      <c r="B97" s="627"/>
      <c r="D97" s="629" t="s">
        <v>1009</v>
      </c>
      <c r="E97" s="630"/>
      <c r="F97" s="630"/>
      <c r="G97" s="630"/>
      <c r="H97" s="630"/>
      <c r="I97" s="630"/>
      <c r="J97" s="631">
        <f>J126</f>
        <v>0</v>
      </c>
      <c r="L97" s="627"/>
    </row>
    <row r="98" spans="2:12" s="633" customFormat="1" ht="19.95" customHeight="1" x14ac:dyDescent="0.25">
      <c r="B98" s="632"/>
      <c r="D98" s="634" t="s">
        <v>1010</v>
      </c>
      <c r="E98" s="635"/>
      <c r="F98" s="635"/>
      <c r="G98" s="635"/>
      <c r="H98" s="635"/>
      <c r="I98" s="635"/>
      <c r="J98" s="636">
        <f>J127</f>
        <v>0</v>
      </c>
      <c r="L98" s="632"/>
    </row>
    <row r="99" spans="2:12" s="633" customFormat="1" ht="19.95" customHeight="1" x14ac:dyDescent="0.25">
      <c r="B99" s="632"/>
      <c r="D99" s="634" t="s">
        <v>1011</v>
      </c>
      <c r="E99" s="635"/>
      <c r="F99" s="635"/>
      <c r="G99" s="635"/>
      <c r="H99" s="635"/>
      <c r="I99" s="635"/>
      <c r="J99" s="636">
        <f>J132</f>
        <v>0</v>
      </c>
      <c r="L99" s="632"/>
    </row>
    <row r="100" spans="2:12" s="633" customFormat="1" ht="19.95" customHeight="1" x14ac:dyDescent="0.25">
      <c r="B100" s="632"/>
      <c r="D100" s="634" t="s">
        <v>1012</v>
      </c>
      <c r="E100" s="635"/>
      <c r="F100" s="635"/>
      <c r="G100" s="635"/>
      <c r="H100" s="635"/>
      <c r="I100" s="635"/>
      <c r="J100" s="636">
        <f>J138</f>
        <v>0</v>
      </c>
      <c r="L100" s="632"/>
    </row>
    <row r="101" spans="2:12" s="633" customFormat="1" ht="19.95" customHeight="1" x14ac:dyDescent="0.25">
      <c r="B101" s="632"/>
      <c r="D101" s="634" t="s">
        <v>1013</v>
      </c>
      <c r="E101" s="635"/>
      <c r="F101" s="635"/>
      <c r="G101" s="635"/>
      <c r="H101" s="635"/>
      <c r="I101" s="635"/>
      <c r="J101" s="636">
        <f>J142</f>
        <v>0</v>
      </c>
      <c r="L101" s="632"/>
    </row>
    <row r="102" spans="2:12" s="633" customFormat="1" ht="19.95" customHeight="1" x14ac:dyDescent="0.25">
      <c r="B102" s="632"/>
      <c r="D102" s="634" t="s">
        <v>1014</v>
      </c>
      <c r="E102" s="635"/>
      <c r="F102" s="635"/>
      <c r="G102" s="635"/>
      <c r="H102" s="635"/>
      <c r="I102" s="635"/>
      <c r="J102" s="636">
        <f>J147</f>
        <v>0</v>
      </c>
      <c r="L102" s="632"/>
    </row>
    <row r="103" spans="2:12" s="628" customFormat="1" ht="24.9" customHeight="1" x14ac:dyDescent="0.25">
      <c r="B103" s="627"/>
      <c r="D103" s="629" t="s">
        <v>1015</v>
      </c>
      <c r="E103" s="630"/>
      <c r="F103" s="630"/>
      <c r="G103" s="630"/>
      <c r="H103" s="630"/>
      <c r="I103" s="630"/>
      <c r="J103" s="631">
        <f>J150</f>
        <v>0</v>
      </c>
      <c r="L103" s="627"/>
    </row>
    <row r="104" spans="2:12" s="628" customFormat="1" ht="24.9" customHeight="1" x14ac:dyDescent="0.25">
      <c r="B104" s="627"/>
      <c r="D104" s="629" t="s">
        <v>1016</v>
      </c>
      <c r="E104" s="630"/>
      <c r="F104" s="630"/>
      <c r="G104" s="630"/>
      <c r="H104" s="630"/>
      <c r="I104" s="630"/>
      <c r="J104" s="631">
        <f>J157</f>
        <v>0</v>
      </c>
      <c r="L104" s="627"/>
    </row>
    <row r="105" spans="2:12" s="633" customFormat="1" ht="19.95" customHeight="1" x14ac:dyDescent="0.25">
      <c r="B105" s="632"/>
      <c r="D105" s="634" t="s">
        <v>1017</v>
      </c>
      <c r="E105" s="635"/>
      <c r="F105" s="635"/>
      <c r="G105" s="635"/>
      <c r="H105" s="635"/>
      <c r="I105" s="635"/>
      <c r="J105" s="636">
        <f>J158</f>
        <v>0</v>
      </c>
      <c r="L105" s="632"/>
    </row>
    <row r="106" spans="2:12" s="553" customFormat="1" ht="21.75" customHeight="1" x14ac:dyDescent="0.25">
      <c r="B106" s="552"/>
      <c r="L106" s="552"/>
    </row>
    <row r="107" spans="2:12" s="553" customFormat="1" ht="6.9" customHeight="1" x14ac:dyDescent="0.25">
      <c r="B107" s="566"/>
      <c r="C107" s="567"/>
      <c r="D107" s="567"/>
      <c r="E107" s="567"/>
      <c r="F107" s="567"/>
      <c r="G107" s="567"/>
      <c r="H107" s="567"/>
      <c r="I107" s="567"/>
      <c r="J107" s="567"/>
      <c r="K107" s="567"/>
      <c r="L107" s="552"/>
    </row>
    <row r="111" spans="2:12" s="553" customFormat="1" ht="6.9" customHeight="1" x14ac:dyDescent="0.25">
      <c r="B111" s="568"/>
      <c r="C111" s="569"/>
      <c r="D111" s="569"/>
      <c r="E111" s="569"/>
      <c r="F111" s="569"/>
      <c r="G111" s="569"/>
      <c r="H111" s="569"/>
      <c r="I111" s="569"/>
      <c r="J111" s="569"/>
      <c r="K111" s="569"/>
      <c r="L111" s="552"/>
    </row>
    <row r="112" spans="2:12" s="553" customFormat="1" ht="24.9" customHeight="1" x14ac:dyDescent="0.25">
      <c r="B112" s="552"/>
      <c r="C112" s="544" t="s">
        <v>1018</v>
      </c>
      <c r="L112" s="552"/>
    </row>
    <row r="113" spans="2:65" s="553" customFormat="1" ht="6.9" customHeight="1" x14ac:dyDescent="0.25">
      <c r="B113" s="552"/>
      <c r="L113" s="552"/>
    </row>
    <row r="114" spans="2:65" s="553" customFormat="1" ht="12" customHeight="1" x14ac:dyDescent="0.25">
      <c r="B114" s="552"/>
      <c r="C114" s="549" t="s">
        <v>22</v>
      </c>
      <c r="L114" s="552"/>
    </row>
    <row r="115" spans="2:65" s="553" customFormat="1" ht="26.25" customHeight="1" x14ac:dyDescent="0.25">
      <c r="B115" s="552"/>
      <c r="E115" s="846" t="str">
        <f>E7</f>
        <v>DIVADLO F. X. ŠALDY LIBEREC - ROZŠÍŘENÍ ŠATNY KULISÁKŮ</v>
      </c>
      <c r="F115" s="847"/>
      <c r="G115" s="847"/>
      <c r="H115" s="847"/>
      <c r="L115" s="552"/>
    </row>
    <row r="116" spans="2:65" s="553" customFormat="1" ht="12" customHeight="1" x14ac:dyDescent="0.25">
      <c r="B116" s="552"/>
      <c r="C116" s="549" t="s">
        <v>1001</v>
      </c>
      <c r="L116" s="552"/>
    </row>
    <row r="117" spans="2:65" s="553" customFormat="1" ht="16.5" customHeight="1" x14ac:dyDescent="0.25">
      <c r="B117" s="552"/>
      <c r="E117" s="822" t="str">
        <f>E9</f>
        <v xml:space="preserve">D. 1. 2. 4. - ÚT -  VYTÁPĚNÍ  </v>
      </c>
      <c r="F117" s="845"/>
      <c r="G117" s="845"/>
      <c r="H117" s="845"/>
      <c r="L117" s="552"/>
    </row>
    <row r="118" spans="2:65" s="553" customFormat="1" ht="6.9" customHeight="1" x14ac:dyDescent="0.25">
      <c r="B118" s="552"/>
      <c r="L118" s="552"/>
    </row>
    <row r="119" spans="2:65" s="553" customFormat="1" ht="12" customHeight="1" x14ac:dyDescent="0.25">
      <c r="B119" s="552"/>
      <c r="C119" s="549" t="s">
        <v>948</v>
      </c>
      <c r="F119" s="547" t="str">
        <f>F12</f>
        <v xml:space="preserve"> </v>
      </c>
      <c r="I119" s="549" t="s">
        <v>950</v>
      </c>
      <c r="J119" s="576" t="str">
        <f>IF(J12="","",J12)</f>
        <v>31. 10. 2024</v>
      </c>
      <c r="L119" s="552"/>
    </row>
    <row r="120" spans="2:65" s="553" customFormat="1" ht="6.9" customHeight="1" x14ac:dyDescent="0.25">
      <c r="B120" s="552"/>
      <c r="L120" s="552"/>
    </row>
    <row r="121" spans="2:65" s="553" customFormat="1" ht="15.15" customHeight="1" x14ac:dyDescent="0.25">
      <c r="B121" s="552"/>
      <c r="C121" s="549" t="s">
        <v>952</v>
      </c>
      <c r="F121" s="547" t="str">
        <f>E15</f>
        <v xml:space="preserve"> </v>
      </c>
      <c r="I121" s="549" t="s">
        <v>20</v>
      </c>
      <c r="J121" s="550" t="str">
        <f>E21</f>
        <v xml:space="preserve"> </v>
      </c>
      <c r="L121" s="552"/>
    </row>
    <row r="122" spans="2:65" s="553" customFormat="1" ht="15.15" customHeight="1" x14ac:dyDescent="0.25">
      <c r="B122" s="552"/>
      <c r="C122" s="549" t="s">
        <v>19</v>
      </c>
      <c r="F122" s="547" t="str">
        <f>IF(E18="","",E18)</f>
        <v xml:space="preserve"> </v>
      </c>
      <c r="I122" s="549" t="s">
        <v>955</v>
      </c>
      <c r="J122" s="550" t="str">
        <f>E24</f>
        <v xml:space="preserve"> </v>
      </c>
      <c r="L122" s="552"/>
    </row>
    <row r="123" spans="2:65" s="553" customFormat="1" ht="10.35" customHeight="1" x14ac:dyDescent="0.25">
      <c r="B123" s="552"/>
      <c r="L123" s="552"/>
    </row>
    <row r="124" spans="2:65" s="641" customFormat="1" ht="29.25" customHeight="1" x14ac:dyDescent="0.25">
      <c r="B124" s="637"/>
      <c r="C124" s="638" t="s">
        <v>1019</v>
      </c>
      <c r="D124" s="639" t="s">
        <v>977</v>
      </c>
      <c r="E124" s="639" t="s">
        <v>973</v>
      </c>
      <c r="F124" s="639" t="s">
        <v>974</v>
      </c>
      <c r="G124" s="639" t="s">
        <v>135</v>
      </c>
      <c r="H124" s="639" t="s">
        <v>136</v>
      </c>
      <c r="I124" s="639" t="s">
        <v>1020</v>
      </c>
      <c r="J124" s="639" t="s">
        <v>1006</v>
      </c>
      <c r="K124" s="640" t="s">
        <v>1021</v>
      </c>
      <c r="L124" s="637"/>
      <c r="M124" s="583" t="s">
        <v>641</v>
      </c>
      <c r="N124" s="584" t="s">
        <v>140</v>
      </c>
      <c r="O124" s="584" t="s">
        <v>1022</v>
      </c>
      <c r="P124" s="584" t="s">
        <v>1023</v>
      </c>
      <c r="Q124" s="584" t="s">
        <v>1024</v>
      </c>
      <c r="R124" s="584" t="s">
        <v>1025</v>
      </c>
      <c r="S124" s="584" t="s">
        <v>1026</v>
      </c>
      <c r="T124" s="585" t="s">
        <v>1027</v>
      </c>
    </row>
    <row r="125" spans="2:65" s="553" customFormat="1" ht="22.8" customHeight="1" x14ac:dyDescent="0.3">
      <c r="B125" s="552"/>
      <c r="C125" s="589" t="s">
        <v>1028</v>
      </c>
      <c r="J125" s="642">
        <f>BK125</f>
        <v>0</v>
      </c>
      <c r="L125" s="552"/>
      <c r="M125" s="586"/>
      <c r="N125" s="577"/>
      <c r="O125" s="577"/>
      <c r="P125" s="643">
        <f>P126+P150+P157</f>
        <v>89.245000000000005</v>
      </c>
      <c r="Q125" s="577"/>
      <c r="R125" s="643">
        <f>R126+R150+R157</f>
        <v>0.23632</v>
      </c>
      <c r="S125" s="577"/>
      <c r="T125" s="644">
        <f>T126+T150+T157</f>
        <v>0</v>
      </c>
      <c r="AT125" s="540" t="s">
        <v>991</v>
      </c>
      <c r="AU125" s="540" t="s">
        <v>1008</v>
      </c>
      <c r="BK125" s="645">
        <f>BK126+BK150+BK157</f>
        <v>0</v>
      </c>
    </row>
    <row r="126" spans="2:65" s="647" customFormat="1" ht="25.95" customHeight="1" x14ac:dyDescent="0.25">
      <c r="B126" s="646"/>
      <c r="D126" s="648" t="s">
        <v>991</v>
      </c>
      <c r="E126" s="649" t="s">
        <v>25</v>
      </c>
      <c r="F126" s="649" t="s">
        <v>1029</v>
      </c>
      <c r="J126" s="650">
        <f>BK126</f>
        <v>0</v>
      </c>
      <c r="L126" s="646"/>
      <c r="M126" s="651"/>
      <c r="P126" s="652">
        <f>P127+P132+P138+P142+P147</f>
        <v>35.245000000000005</v>
      </c>
      <c r="R126" s="652">
        <f>R127+R132+R138+R142+R147</f>
        <v>0.23632</v>
      </c>
      <c r="T126" s="653">
        <f>T127+T132+T138+T142+T147</f>
        <v>0</v>
      </c>
      <c r="AR126" s="648" t="s">
        <v>701</v>
      </c>
      <c r="AT126" s="654" t="s">
        <v>991</v>
      </c>
      <c r="AU126" s="654" t="s">
        <v>992</v>
      </c>
      <c r="AY126" s="648" t="s">
        <v>1030</v>
      </c>
      <c r="BK126" s="655">
        <f>BK127+BK132+BK138+BK142+BK147</f>
        <v>0</v>
      </c>
    </row>
    <row r="127" spans="2:65" s="647" customFormat="1" ht="22.8" customHeight="1" x14ac:dyDescent="0.25">
      <c r="B127" s="646"/>
      <c r="D127" s="648" t="s">
        <v>991</v>
      </c>
      <c r="E127" s="656" t="s">
        <v>100</v>
      </c>
      <c r="F127" s="656" t="s">
        <v>101</v>
      </c>
      <c r="J127" s="657">
        <f>BK127</f>
        <v>0</v>
      </c>
      <c r="L127" s="646"/>
      <c r="M127" s="651"/>
      <c r="P127" s="652">
        <f>SUM(P128:P131)</f>
        <v>9.1</v>
      </c>
      <c r="R127" s="652">
        <f>SUM(R128:R131)</f>
        <v>3.1200000000000002E-2</v>
      </c>
      <c r="T127" s="653">
        <f>SUM(T128:T131)</f>
        <v>0</v>
      </c>
      <c r="AR127" s="648" t="s">
        <v>701</v>
      </c>
      <c r="AT127" s="654" t="s">
        <v>991</v>
      </c>
      <c r="AU127" s="654" t="s">
        <v>700</v>
      </c>
      <c r="AY127" s="648" t="s">
        <v>1030</v>
      </c>
      <c r="BK127" s="655">
        <f>SUM(BK128:BK131)</f>
        <v>0</v>
      </c>
    </row>
    <row r="128" spans="2:65" s="553" customFormat="1" ht="66.75" customHeight="1" x14ac:dyDescent="0.25">
      <c r="B128" s="552"/>
      <c r="C128" s="658" t="s">
        <v>700</v>
      </c>
      <c r="D128" s="658" t="s">
        <v>1031</v>
      </c>
      <c r="E128" s="659" t="s">
        <v>1032</v>
      </c>
      <c r="F128" s="660" t="s">
        <v>1033</v>
      </c>
      <c r="G128" s="661" t="s">
        <v>228</v>
      </c>
      <c r="H128" s="662">
        <v>70</v>
      </c>
      <c r="I128" s="663">
        <v>0</v>
      </c>
      <c r="J128" s="664">
        <f>ROUND(I128*H128,2)</f>
        <v>0</v>
      </c>
      <c r="K128" s="660" t="s">
        <v>1034</v>
      </c>
      <c r="L128" s="552"/>
      <c r="M128" s="665" t="s">
        <v>641</v>
      </c>
      <c r="N128" s="666" t="s">
        <v>960</v>
      </c>
      <c r="O128" s="667">
        <v>0.13</v>
      </c>
      <c r="P128" s="667">
        <f>O128*H128</f>
        <v>9.1</v>
      </c>
      <c r="Q128" s="667">
        <v>1.9000000000000001E-4</v>
      </c>
      <c r="R128" s="667">
        <f>Q128*H128</f>
        <v>1.3300000000000001E-2</v>
      </c>
      <c r="S128" s="667">
        <v>0</v>
      </c>
      <c r="T128" s="668">
        <f>S128*H128</f>
        <v>0</v>
      </c>
      <c r="AR128" s="669" t="s">
        <v>1035</v>
      </c>
      <c r="AT128" s="669" t="s">
        <v>1031</v>
      </c>
      <c r="AU128" s="669" t="s">
        <v>701</v>
      </c>
      <c r="AY128" s="540" t="s">
        <v>1030</v>
      </c>
      <c r="BE128" s="670">
        <f>IF(N128="základní",J128,0)</f>
        <v>0</v>
      </c>
      <c r="BF128" s="670">
        <f>IF(N128="snížená",J128,0)</f>
        <v>0</v>
      </c>
      <c r="BG128" s="670">
        <f>IF(N128="zákl. přenesená",J128,0)</f>
        <v>0</v>
      </c>
      <c r="BH128" s="670">
        <f>IF(N128="sníž. přenesená",J128,0)</f>
        <v>0</v>
      </c>
      <c r="BI128" s="670">
        <f>IF(N128="nulová",J128,0)</f>
        <v>0</v>
      </c>
      <c r="BJ128" s="540" t="s">
        <v>700</v>
      </c>
      <c r="BK128" s="670">
        <f>ROUND(I128*H128,2)</f>
        <v>0</v>
      </c>
      <c r="BL128" s="540" t="s">
        <v>1035</v>
      </c>
      <c r="BM128" s="669" t="s">
        <v>1036</v>
      </c>
    </row>
    <row r="129" spans="2:65" s="553" customFormat="1" ht="24.15" customHeight="1" x14ac:dyDescent="0.25">
      <c r="B129" s="552"/>
      <c r="C129" s="671" t="s">
        <v>701</v>
      </c>
      <c r="D129" s="671" t="s">
        <v>1037</v>
      </c>
      <c r="E129" s="672" t="s">
        <v>1038</v>
      </c>
      <c r="F129" s="673" t="s">
        <v>1039</v>
      </c>
      <c r="G129" s="674" t="s">
        <v>228</v>
      </c>
      <c r="H129" s="675">
        <v>30</v>
      </c>
      <c r="I129" s="663">
        <v>0</v>
      </c>
      <c r="J129" s="676">
        <f>ROUND(I129*H129,2)</f>
        <v>0</v>
      </c>
      <c r="K129" s="673" t="s">
        <v>1034</v>
      </c>
      <c r="L129" s="677"/>
      <c r="M129" s="678" t="s">
        <v>641</v>
      </c>
      <c r="N129" s="679" t="s">
        <v>960</v>
      </c>
      <c r="O129" s="667">
        <v>0</v>
      </c>
      <c r="P129" s="667">
        <f>O129*H129</f>
        <v>0</v>
      </c>
      <c r="Q129" s="667">
        <v>2.3000000000000001E-4</v>
      </c>
      <c r="R129" s="667">
        <f>Q129*H129</f>
        <v>6.8999999999999999E-3</v>
      </c>
      <c r="S129" s="667">
        <v>0</v>
      </c>
      <c r="T129" s="668">
        <f>S129*H129</f>
        <v>0</v>
      </c>
      <c r="AR129" s="669" t="s">
        <v>1040</v>
      </c>
      <c r="AT129" s="669" t="s">
        <v>1037</v>
      </c>
      <c r="AU129" s="669" t="s">
        <v>701</v>
      </c>
      <c r="AY129" s="540" t="s">
        <v>1030</v>
      </c>
      <c r="BE129" s="670">
        <f>IF(N129="základní",J129,0)</f>
        <v>0</v>
      </c>
      <c r="BF129" s="670">
        <f>IF(N129="snížená",J129,0)</f>
        <v>0</v>
      </c>
      <c r="BG129" s="670">
        <f>IF(N129="zákl. přenesená",J129,0)</f>
        <v>0</v>
      </c>
      <c r="BH129" s="670">
        <f>IF(N129="sníž. přenesená",J129,0)</f>
        <v>0</v>
      </c>
      <c r="BI129" s="670">
        <f>IF(N129="nulová",J129,0)</f>
        <v>0</v>
      </c>
      <c r="BJ129" s="540" t="s">
        <v>700</v>
      </c>
      <c r="BK129" s="670">
        <f>ROUND(I129*H129,2)</f>
        <v>0</v>
      </c>
      <c r="BL129" s="540" t="s">
        <v>1035</v>
      </c>
      <c r="BM129" s="669" t="s">
        <v>1041</v>
      </c>
    </row>
    <row r="130" spans="2:65" s="553" customFormat="1" ht="24.15" customHeight="1" x14ac:dyDescent="0.25">
      <c r="B130" s="552"/>
      <c r="C130" s="671" t="s">
        <v>76</v>
      </c>
      <c r="D130" s="671" t="s">
        <v>1037</v>
      </c>
      <c r="E130" s="672" t="s">
        <v>1042</v>
      </c>
      <c r="F130" s="673" t="s">
        <v>1043</v>
      </c>
      <c r="G130" s="674" t="s">
        <v>228</v>
      </c>
      <c r="H130" s="675">
        <v>15</v>
      </c>
      <c r="I130" s="663">
        <v>0</v>
      </c>
      <c r="J130" s="676">
        <f>ROUND(I130*H130,2)</f>
        <v>0</v>
      </c>
      <c r="K130" s="673" t="s">
        <v>1034</v>
      </c>
      <c r="L130" s="677"/>
      <c r="M130" s="678" t="s">
        <v>641</v>
      </c>
      <c r="N130" s="679" t="s">
        <v>960</v>
      </c>
      <c r="O130" s="667">
        <v>0</v>
      </c>
      <c r="P130" s="667">
        <f>O130*H130</f>
        <v>0</v>
      </c>
      <c r="Q130" s="667">
        <v>2.5000000000000001E-4</v>
      </c>
      <c r="R130" s="667">
        <f>Q130*H130</f>
        <v>3.7499999999999999E-3</v>
      </c>
      <c r="S130" s="667">
        <v>0</v>
      </c>
      <c r="T130" s="668">
        <f>S130*H130</f>
        <v>0</v>
      </c>
      <c r="AR130" s="669" t="s">
        <v>1040</v>
      </c>
      <c r="AT130" s="669" t="s">
        <v>1037</v>
      </c>
      <c r="AU130" s="669" t="s">
        <v>701</v>
      </c>
      <c r="AY130" s="540" t="s">
        <v>1030</v>
      </c>
      <c r="BE130" s="670">
        <f>IF(N130="základní",J130,0)</f>
        <v>0</v>
      </c>
      <c r="BF130" s="670">
        <f>IF(N130="snížená",J130,0)</f>
        <v>0</v>
      </c>
      <c r="BG130" s="670">
        <f>IF(N130="zákl. přenesená",J130,0)</f>
        <v>0</v>
      </c>
      <c r="BH130" s="670">
        <f>IF(N130="sníž. přenesená",J130,0)</f>
        <v>0</v>
      </c>
      <c r="BI130" s="670">
        <f>IF(N130="nulová",J130,0)</f>
        <v>0</v>
      </c>
      <c r="BJ130" s="540" t="s">
        <v>700</v>
      </c>
      <c r="BK130" s="670">
        <f>ROUND(I130*H130,2)</f>
        <v>0</v>
      </c>
      <c r="BL130" s="540" t="s">
        <v>1035</v>
      </c>
      <c r="BM130" s="669" t="s">
        <v>1044</v>
      </c>
    </row>
    <row r="131" spans="2:65" s="553" customFormat="1" ht="24.15" customHeight="1" x14ac:dyDescent="0.25">
      <c r="B131" s="552"/>
      <c r="C131" s="671" t="s">
        <v>80</v>
      </c>
      <c r="D131" s="671" t="s">
        <v>1037</v>
      </c>
      <c r="E131" s="672" t="s">
        <v>1045</v>
      </c>
      <c r="F131" s="673" t="s">
        <v>1046</v>
      </c>
      <c r="G131" s="674" t="s">
        <v>228</v>
      </c>
      <c r="H131" s="675">
        <v>25</v>
      </c>
      <c r="I131" s="663">
        <v>0</v>
      </c>
      <c r="J131" s="676">
        <f>ROUND(I131*H131,2)</f>
        <v>0</v>
      </c>
      <c r="K131" s="673" t="s">
        <v>1034</v>
      </c>
      <c r="L131" s="677"/>
      <c r="M131" s="678" t="s">
        <v>641</v>
      </c>
      <c r="N131" s="679" t="s">
        <v>960</v>
      </c>
      <c r="O131" s="667">
        <v>0</v>
      </c>
      <c r="P131" s="667">
        <f>O131*H131</f>
        <v>0</v>
      </c>
      <c r="Q131" s="667">
        <v>2.9E-4</v>
      </c>
      <c r="R131" s="667">
        <f>Q131*H131</f>
        <v>7.2500000000000004E-3</v>
      </c>
      <c r="S131" s="667">
        <v>0</v>
      </c>
      <c r="T131" s="668">
        <f>S131*H131</f>
        <v>0</v>
      </c>
      <c r="AR131" s="669" t="s">
        <v>1040</v>
      </c>
      <c r="AT131" s="669" t="s">
        <v>1037</v>
      </c>
      <c r="AU131" s="669" t="s">
        <v>701</v>
      </c>
      <c r="AY131" s="540" t="s">
        <v>1030</v>
      </c>
      <c r="BE131" s="670">
        <f>IF(N131="základní",J131,0)</f>
        <v>0</v>
      </c>
      <c r="BF131" s="670">
        <f>IF(N131="snížená",J131,0)</f>
        <v>0</v>
      </c>
      <c r="BG131" s="670">
        <f>IF(N131="zákl. přenesená",J131,0)</f>
        <v>0</v>
      </c>
      <c r="BH131" s="670">
        <f>IF(N131="sníž. přenesená",J131,0)</f>
        <v>0</v>
      </c>
      <c r="BI131" s="670">
        <f>IF(N131="nulová",J131,0)</f>
        <v>0</v>
      </c>
      <c r="BJ131" s="540" t="s">
        <v>700</v>
      </c>
      <c r="BK131" s="670">
        <f>ROUND(I131*H131,2)</f>
        <v>0</v>
      </c>
      <c r="BL131" s="540" t="s">
        <v>1035</v>
      </c>
      <c r="BM131" s="669" t="s">
        <v>1047</v>
      </c>
    </row>
    <row r="132" spans="2:65" s="647" customFormat="1" ht="22.8" customHeight="1" x14ac:dyDescent="0.25">
      <c r="B132" s="646"/>
      <c r="D132" s="648" t="s">
        <v>991</v>
      </c>
      <c r="E132" s="656" t="s">
        <v>1048</v>
      </c>
      <c r="F132" s="656" t="s">
        <v>1049</v>
      </c>
      <c r="J132" s="657">
        <f>BK132</f>
        <v>0</v>
      </c>
      <c r="L132" s="646"/>
      <c r="M132" s="651"/>
      <c r="P132" s="652">
        <f>SUM(P133:P137)</f>
        <v>18.384999999999998</v>
      </c>
      <c r="R132" s="652">
        <f>SUM(R133:R137)</f>
        <v>4.6699999999999998E-2</v>
      </c>
      <c r="T132" s="653">
        <f>SUM(T133:T137)</f>
        <v>0</v>
      </c>
      <c r="AR132" s="648" t="s">
        <v>701</v>
      </c>
      <c r="AT132" s="654" t="s">
        <v>991</v>
      </c>
      <c r="AU132" s="654" t="s">
        <v>700</v>
      </c>
      <c r="AY132" s="648" t="s">
        <v>1030</v>
      </c>
      <c r="BK132" s="655">
        <f>SUM(BK133:BK137)</f>
        <v>0</v>
      </c>
    </row>
    <row r="133" spans="2:65" s="553" customFormat="1" ht="37.799999999999997" customHeight="1" x14ac:dyDescent="0.25">
      <c r="B133" s="552"/>
      <c r="C133" s="658" t="s">
        <v>702</v>
      </c>
      <c r="D133" s="658" t="s">
        <v>1031</v>
      </c>
      <c r="E133" s="659" t="s">
        <v>1050</v>
      </c>
      <c r="F133" s="660" t="s">
        <v>1051</v>
      </c>
      <c r="G133" s="661" t="s">
        <v>228</v>
      </c>
      <c r="H133" s="662">
        <v>30</v>
      </c>
      <c r="I133" s="663">
        <v>0</v>
      </c>
      <c r="J133" s="664">
        <f>ROUND(I133*H133,2)</f>
        <v>0</v>
      </c>
      <c r="K133" s="660" t="s">
        <v>1034</v>
      </c>
      <c r="L133" s="552"/>
      <c r="M133" s="665" t="s">
        <v>641</v>
      </c>
      <c r="N133" s="666" t="s">
        <v>960</v>
      </c>
      <c r="O133" s="667">
        <v>0.20699999999999999</v>
      </c>
      <c r="P133" s="667">
        <f>O133*H133</f>
        <v>6.21</v>
      </c>
      <c r="Q133" s="667">
        <v>4.2000000000000002E-4</v>
      </c>
      <c r="R133" s="667">
        <f>Q133*H133</f>
        <v>1.26E-2</v>
      </c>
      <c r="S133" s="667">
        <v>0</v>
      </c>
      <c r="T133" s="668">
        <f>S133*H133</f>
        <v>0</v>
      </c>
      <c r="AR133" s="669" t="s">
        <v>1035</v>
      </c>
      <c r="AT133" s="669" t="s">
        <v>1031</v>
      </c>
      <c r="AU133" s="669" t="s">
        <v>701</v>
      </c>
      <c r="AY133" s="540" t="s">
        <v>1030</v>
      </c>
      <c r="BE133" s="670">
        <f>IF(N133="základní",J133,0)</f>
        <v>0</v>
      </c>
      <c r="BF133" s="670">
        <f>IF(N133="snížená",J133,0)</f>
        <v>0</v>
      </c>
      <c r="BG133" s="670">
        <f>IF(N133="zákl. přenesená",J133,0)</f>
        <v>0</v>
      </c>
      <c r="BH133" s="670">
        <f>IF(N133="sníž. přenesená",J133,0)</f>
        <v>0</v>
      </c>
      <c r="BI133" s="670">
        <f>IF(N133="nulová",J133,0)</f>
        <v>0</v>
      </c>
      <c r="BJ133" s="540" t="s">
        <v>700</v>
      </c>
      <c r="BK133" s="670">
        <f>ROUND(I133*H133,2)</f>
        <v>0</v>
      </c>
      <c r="BL133" s="540" t="s">
        <v>1035</v>
      </c>
      <c r="BM133" s="669" t="s">
        <v>1052</v>
      </c>
    </row>
    <row r="134" spans="2:65" s="553" customFormat="1" ht="37.799999999999997" customHeight="1" x14ac:dyDescent="0.25">
      <c r="B134" s="552"/>
      <c r="C134" s="658" t="s">
        <v>703</v>
      </c>
      <c r="D134" s="658" t="s">
        <v>1031</v>
      </c>
      <c r="E134" s="659" t="s">
        <v>1053</v>
      </c>
      <c r="F134" s="660" t="s">
        <v>1054</v>
      </c>
      <c r="G134" s="661" t="s">
        <v>228</v>
      </c>
      <c r="H134" s="662">
        <v>15</v>
      </c>
      <c r="I134" s="663">
        <v>0</v>
      </c>
      <c r="J134" s="664">
        <f>ROUND(I134*H134,2)</f>
        <v>0</v>
      </c>
      <c r="K134" s="660" t="s">
        <v>1034</v>
      </c>
      <c r="L134" s="552"/>
      <c r="M134" s="665" t="s">
        <v>641</v>
      </c>
      <c r="N134" s="666" t="s">
        <v>960</v>
      </c>
      <c r="O134" s="667">
        <v>0.21199999999999999</v>
      </c>
      <c r="P134" s="667">
        <f>O134*H134</f>
        <v>3.1799999999999997</v>
      </c>
      <c r="Q134" s="667">
        <v>5.0000000000000001E-4</v>
      </c>
      <c r="R134" s="667">
        <f>Q134*H134</f>
        <v>7.4999999999999997E-3</v>
      </c>
      <c r="S134" s="667">
        <v>0</v>
      </c>
      <c r="T134" s="668">
        <f>S134*H134</f>
        <v>0</v>
      </c>
      <c r="AR134" s="669" t="s">
        <v>1035</v>
      </c>
      <c r="AT134" s="669" t="s">
        <v>1031</v>
      </c>
      <c r="AU134" s="669" t="s">
        <v>701</v>
      </c>
      <c r="AY134" s="540" t="s">
        <v>1030</v>
      </c>
      <c r="BE134" s="670">
        <f>IF(N134="základní",J134,0)</f>
        <v>0</v>
      </c>
      <c r="BF134" s="670">
        <f>IF(N134="snížená",J134,0)</f>
        <v>0</v>
      </c>
      <c r="BG134" s="670">
        <f>IF(N134="zákl. přenesená",J134,0)</f>
        <v>0</v>
      </c>
      <c r="BH134" s="670">
        <f>IF(N134="sníž. přenesená",J134,0)</f>
        <v>0</v>
      </c>
      <c r="BI134" s="670">
        <f>IF(N134="nulová",J134,0)</f>
        <v>0</v>
      </c>
      <c r="BJ134" s="540" t="s">
        <v>700</v>
      </c>
      <c r="BK134" s="670">
        <f>ROUND(I134*H134,2)</f>
        <v>0</v>
      </c>
      <c r="BL134" s="540" t="s">
        <v>1035</v>
      </c>
      <c r="BM134" s="669" t="s">
        <v>1055</v>
      </c>
    </row>
    <row r="135" spans="2:65" s="553" customFormat="1" ht="37.799999999999997" customHeight="1" x14ac:dyDescent="0.25">
      <c r="B135" s="552"/>
      <c r="C135" s="658" t="s">
        <v>704</v>
      </c>
      <c r="D135" s="658" t="s">
        <v>1031</v>
      </c>
      <c r="E135" s="659" t="s">
        <v>1056</v>
      </c>
      <c r="F135" s="660" t="s">
        <v>1057</v>
      </c>
      <c r="G135" s="661" t="s">
        <v>228</v>
      </c>
      <c r="H135" s="662">
        <v>25</v>
      </c>
      <c r="I135" s="663">
        <v>0</v>
      </c>
      <c r="J135" s="664">
        <f>ROUND(I135*H135,2)</f>
        <v>0</v>
      </c>
      <c r="K135" s="660" t="s">
        <v>1034</v>
      </c>
      <c r="L135" s="552"/>
      <c r="M135" s="665" t="s">
        <v>641</v>
      </c>
      <c r="N135" s="666" t="s">
        <v>960</v>
      </c>
      <c r="O135" s="667">
        <v>0.215</v>
      </c>
      <c r="P135" s="667">
        <f>O135*H135</f>
        <v>5.375</v>
      </c>
      <c r="Q135" s="667">
        <v>7.6000000000000004E-4</v>
      </c>
      <c r="R135" s="667">
        <f>Q135*H135</f>
        <v>1.9E-2</v>
      </c>
      <c r="S135" s="667">
        <v>0</v>
      </c>
      <c r="T135" s="668">
        <f>S135*H135</f>
        <v>0</v>
      </c>
      <c r="AR135" s="669" t="s">
        <v>1035</v>
      </c>
      <c r="AT135" s="669" t="s">
        <v>1031</v>
      </c>
      <c r="AU135" s="669" t="s">
        <v>701</v>
      </c>
      <c r="AY135" s="540" t="s">
        <v>1030</v>
      </c>
      <c r="BE135" s="670">
        <f>IF(N135="základní",J135,0)</f>
        <v>0</v>
      </c>
      <c r="BF135" s="670">
        <f>IF(N135="snížená",J135,0)</f>
        <v>0</v>
      </c>
      <c r="BG135" s="670">
        <f>IF(N135="zákl. přenesená",J135,0)</f>
        <v>0</v>
      </c>
      <c r="BH135" s="670">
        <f>IF(N135="sníž. přenesená",J135,0)</f>
        <v>0</v>
      </c>
      <c r="BI135" s="670">
        <f>IF(N135="nulová",J135,0)</f>
        <v>0</v>
      </c>
      <c r="BJ135" s="540" t="s">
        <v>700</v>
      </c>
      <c r="BK135" s="670">
        <f>ROUND(I135*H135,2)</f>
        <v>0</v>
      </c>
      <c r="BL135" s="540" t="s">
        <v>1035</v>
      </c>
      <c r="BM135" s="669" t="s">
        <v>1058</v>
      </c>
    </row>
    <row r="136" spans="2:65" s="553" customFormat="1" ht="24.15" customHeight="1" x14ac:dyDescent="0.25">
      <c r="B136" s="552"/>
      <c r="C136" s="658" t="s">
        <v>705</v>
      </c>
      <c r="D136" s="658" t="s">
        <v>1031</v>
      </c>
      <c r="E136" s="659" t="s">
        <v>1059</v>
      </c>
      <c r="F136" s="660" t="s">
        <v>1060</v>
      </c>
      <c r="G136" s="661" t="s">
        <v>197</v>
      </c>
      <c r="H136" s="662">
        <v>10</v>
      </c>
      <c r="I136" s="663">
        <v>0</v>
      </c>
      <c r="J136" s="664">
        <f>ROUND(I136*H136,2)</f>
        <v>0</v>
      </c>
      <c r="K136" s="660" t="s">
        <v>641</v>
      </c>
      <c r="L136" s="552"/>
      <c r="M136" s="665" t="s">
        <v>641</v>
      </c>
      <c r="N136" s="666" t="s">
        <v>960</v>
      </c>
      <c r="O136" s="667">
        <v>0.215</v>
      </c>
      <c r="P136" s="667">
        <f>O136*H136</f>
        <v>2.15</v>
      </c>
      <c r="Q136" s="667">
        <v>7.6000000000000004E-4</v>
      </c>
      <c r="R136" s="667">
        <f>Q136*H136</f>
        <v>7.6000000000000009E-3</v>
      </c>
      <c r="S136" s="667">
        <v>0</v>
      </c>
      <c r="T136" s="668">
        <f>S136*H136</f>
        <v>0</v>
      </c>
      <c r="AR136" s="669" t="s">
        <v>1035</v>
      </c>
      <c r="AT136" s="669" t="s">
        <v>1031</v>
      </c>
      <c r="AU136" s="669" t="s">
        <v>701</v>
      </c>
      <c r="AY136" s="540" t="s">
        <v>1030</v>
      </c>
      <c r="BE136" s="670">
        <f>IF(N136="základní",J136,0)</f>
        <v>0</v>
      </c>
      <c r="BF136" s="670">
        <f>IF(N136="snížená",J136,0)</f>
        <v>0</v>
      </c>
      <c r="BG136" s="670">
        <f>IF(N136="zákl. přenesená",J136,0)</f>
        <v>0</v>
      </c>
      <c r="BH136" s="670">
        <f>IF(N136="sníž. přenesená",J136,0)</f>
        <v>0</v>
      </c>
      <c r="BI136" s="670">
        <f>IF(N136="nulová",J136,0)</f>
        <v>0</v>
      </c>
      <c r="BJ136" s="540" t="s">
        <v>700</v>
      </c>
      <c r="BK136" s="670">
        <f>ROUND(I136*H136,2)</f>
        <v>0</v>
      </c>
      <c r="BL136" s="540" t="s">
        <v>1035</v>
      </c>
      <c r="BM136" s="669" t="s">
        <v>1061</v>
      </c>
    </row>
    <row r="137" spans="2:65" s="553" customFormat="1" ht="44.25" customHeight="1" x14ac:dyDescent="0.25">
      <c r="B137" s="552"/>
      <c r="C137" s="658" t="s">
        <v>731</v>
      </c>
      <c r="D137" s="658" t="s">
        <v>1031</v>
      </c>
      <c r="E137" s="659" t="s">
        <v>1062</v>
      </c>
      <c r="F137" s="660" t="s">
        <v>1063</v>
      </c>
      <c r="G137" s="661" t="s">
        <v>228</v>
      </c>
      <c r="H137" s="662">
        <v>70</v>
      </c>
      <c r="I137" s="663">
        <v>0</v>
      </c>
      <c r="J137" s="664">
        <f>ROUND(I137*H137,2)</f>
        <v>0</v>
      </c>
      <c r="K137" s="660" t="s">
        <v>1034</v>
      </c>
      <c r="L137" s="552"/>
      <c r="M137" s="665" t="s">
        <v>641</v>
      </c>
      <c r="N137" s="666" t="s">
        <v>960</v>
      </c>
      <c r="O137" s="667">
        <v>2.1000000000000001E-2</v>
      </c>
      <c r="P137" s="667">
        <f>O137*H137</f>
        <v>1.4700000000000002</v>
      </c>
      <c r="Q137" s="667">
        <v>0</v>
      </c>
      <c r="R137" s="667">
        <f>Q137*H137</f>
        <v>0</v>
      </c>
      <c r="S137" s="667">
        <v>0</v>
      </c>
      <c r="T137" s="668">
        <f>S137*H137</f>
        <v>0</v>
      </c>
      <c r="AR137" s="669" t="s">
        <v>1035</v>
      </c>
      <c r="AT137" s="669" t="s">
        <v>1031</v>
      </c>
      <c r="AU137" s="669" t="s">
        <v>701</v>
      </c>
      <c r="AY137" s="540" t="s">
        <v>1030</v>
      </c>
      <c r="BE137" s="670">
        <f>IF(N137="základní",J137,0)</f>
        <v>0</v>
      </c>
      <c r="BF137" s="670">
        <f>IF(N137="snížená",J137,0)</f>
        <v>0</v>
      </c>
      <c r="BG137" s="670">
        <f>IF(N137="zákl. přenesená",J137,0)</f>
        <v>0</v>
      </c>
      <c r="BH137" s="670">
        <f>IF(N137="sníž. přenesená",J137,0)</f>
        <v>0</v>
      </c>
      <c r="BI137" s="670">
        <f>IF(N137="nulová",J137,0)</f>
        <v>0</v>
      </c>
      <c r="BJ137" s="540" t="s">
        <v>700</v>
      </c>
      <c r="BK137" s="670">
        <f>ROUND(I137*H137,2)</f>
        <v>0</v>
      </c>
      <c r="BL137" s="540" t="s">
        <v>1035</v>
      </c>
      <c r="BM137" s="669" t="s">
        <v>1064</v>
      </c>
    </row>
    <row r="138" spans="2:65" s="647" customFormat="1" ht="22.8" customHeight="1" x14ac:dyDescent="0.25">
      <c r="B138" s="646"/>
      <c r="D138" s="648" t="s">
        <v>991</v>
      </c>
      <c r="E138" s="656" t="s">
        <v>1065</v>
      </c>
      <c r="F138" s="656" t="s">
        <v>1066</v>
      </c>
      <c r="J138" s="657">
        <f>BK138</f>
        <v>0</v>
      </c>
      <c r="L138" s="646"/>
      <c r="M138" s="651"/>
      <c r="P138" s="652">
        <f>SUM(P139:P141)</f>
        <v>0.10500000000000001</v>
      </c>
      <c r="R138" s="652">
        <f>SUM(R139:R141)</f>
        <v>4.1999999999999996E-4</v>
      </c>
      <c r="T138" s="653">
        <f>SUM(T139:T141)</f>
        <v>0</v>
      </c>
      <c r="AR138" s="648" t="s">
        <v>701</v>
      </c>
      <c r="AT138" s="654" t="s">
        <v>991</v>
      </c>
      <c r="AU138" s="654" t="s">
        <v>700</v>
      </c>
      <c r="AY138" s="648" t="s">
        <v>1030</v>
      </c>
      <c r="BK138" s="655">
        <f>SUM(BK139:BK141)</f>
        <v>0</v>
      </c>
    </row>
    <row r="139" spans="2:65" s="553" customFormat="1" ht="90.75" customHeight="1" x14ac:dyDescent="0.25">
      <c r="B139" s="552"/>
      <c r="C139" s="658" t="s">
        <v>734</v>
      </c>
      <c r="D139" s="658" t="s">
        <v>1031</v>
      </c>
      <c r="E139" s="659" t="s">
        <v>1067</v>
      </c>
      <c r="F139" s="660" t="s">
        <v>1068</v>
      </c>
      <c r="G139" s="661" t="s">
        <v>197</v>
      </c>
      <c r="H139" s="662">
        <v>1</v>
      </c>
      <c r="I139" s="663">
        <v>0</v>
      </c>
      <c r="J139" s="664">
        <f>ROUND(I139*H139,2)</f>
        <v>0</v>
      </c>
      <c r="K139" s="660" t="s">
        <v>641</v>
      </c>
      <c r="L139" s="552"/>
      <c r="M139" s="665" t="s">
        <v>641</v>
      </c>
      <c r="N139" s="666" t="s">
        <v>960</v>
      </c>
      <c r="O139" s="667">
        <v>3.5000000000000003E-2</v>
      </c>
      <c r="P139" s="667">
        <f>O139*H139</f>
        <v>3.5000000000000003E-2</v>
      </c>
      <c r="Q139" s="667">
        <v>1.3999999999999999E-4</v>
      </c>
      <c r="R139" s="667">
        <f>Q139*H139</f>
        <v>1.3999999999999999E-4</v>
      </c>
      <c r="S139" s="667">
        <v>0</v>
      </c>
      <c r="T139" s="668">
        <f>S139*H139</f>
        <v>0</v>
      </c>
      <c r="AR139" s="669" t="s">
        <v>1035</v>
      </c>
      <c r="AT139" s="669" t="s">
        <v>1031</v>
      </c>
      <c r="AU139" s="669" t="s">
        <v>701</v>
      </c>
      <c r="AY139" s="540" t="s">
        <v>1030</v>
      </c>
      <c r="BE139" s="670">
        <f>IF(N139="základní",J139,0)</f>
        <v>0</v>
      </c>
      <c r="BF139" s="670">
        <f>IF(N139="snížená",J139,0)</f>
        <v>0</v>
      </c>
      <c r="BG139" s="670">
        <f>IF(N139="zákl. přenesená",J139,0)</f>
        <v>0</v>
      </c>
      <c r="BH139" s="670">
        <f>IF(N139="sníž. přenesená",J139,0)</f>
        <v>0</v>
      </c>
      <c r="BI139" s="670">
        <f>IF(N139="nulová",J139,0)</f>
        <v>0</v>
      </c>
      <c r="BJ139" s="540" t="s">
        <v>700</v>
      </c>
      <c r="BK139" s="670">
        <f>ROUND(I139*H139,2)</f>
        <v>0</v>
      </c>
      <c r="BL139" s="540" t="s">
        <v>1035</v>
      </c>
      <c r="BM139" s="669" t="s">
        <v>1069</v>
      </c>
    </row>
    <row r="140" spans="2:65" s="553" customFormat="1" ht="101.25" customHeight="1" x14ac:dyDescent="0.25">
      <c r="B140" s="552"/>
      <c r="C140" s="658" t="s">
        <v>737</v>
      </c>
      <c r="D140" s="658" t="s">
        <v>1031</v>
      </c>
      <c r="E140" s="659" t="s">
        <v>1070</v>
      </c>
      <c r="F140" s="660" t="s">
        <v>1071</v>
      </c>
      <c r="G140" s="661" t="s">
        <v>197</v>
      </c>
      <c r="H140" s="662">
        <v>1</v>
      </c>
      <c r="I140" s="663">
        <v>0</v>
      </c>
      <c r="J140" s="664">
        <f>ROUND(I140*H140,2)</f>
        <v>0</v>
      </c>
      <c r="K140" s="660" t="s">
        <v>641</v>
      </c>
      <c r="L140" s="552"/>
      <c r="M140" s="665" t="s">
        <v>641</v>
      </c>
      <c r="N140" s="666" t="s">
        <v>960</v>
      </c>
      <c r="O140" s="667">
        <v>3.5000000000000003E-2</v>
      </c>
      <c r="P140" s="667">
        <f>O140*H140</f>
        <v>3.5000000000000003E-2</v>
      </c>
      <c r="Q140" s="667">
        <v>1.3999999999999999E-4</v>
      </c>
      <c r="R140" s="667">
        <f>Q140*H140</f>
        <v>1.3999999999999999E-4</v>
      </c>
      <c r="S140" s="667">
        <v>0</v>
      </c>
      <c r="T140" s="668">
        <f>S140*H140</f>
        <v>0</v>
      </c>
      <c r="AR140" s="669" t="s">
        <v>1035</v>
      </c>
      <c r="AT140" s="669" t="s">
        <v>1031</v>
      </c>
      <c r="AU140" s="669" t="s">
        <v>701</v>
      </c>
      <c r="AY140" s="540" t="s">
        <v>1030</v>
      </c>
      <c r="BE140" s="670">
        <f>IF(N140="základní",J140,0)</f>
        <v>0</v>
      </c>
      <c r="BF140" s="670">
        <f>IF(N140="snížená",J140,0)</f>
        <v>0</v>
      </c>
      <c r="BG140" s="670">
        <f>IF(N140="zákl. přenesená",J140,0)</f>
        <v>0</v>
      </c>
      <c r="BH140" s="670">
        <f>IF(N140="sníž. přenesená",J140,0)</f>
        <v>0</v>
      </c>
      <c r="BI140" s="670">
        <f>IF(N140="nulová",J140,0)</f>
        <v>0</v>
      </c>
      <c r="BJ140" s="540" t="s">
        <v>700</v>
      </c>
      <c r="BK140" s="670">
        <f>ROUND(I140*H140,2)</f>
        <v>0</v>
      </c>
      <c r="BL140" s="540" t="s">
        <v>1035</v>
      </c>
      <c r="BM140" s="669" t="s">
        <v>1072</v>
      </c>
    </row>
    <row r="141" spans="2:65" s="553" customFormat="1" ht="101.25" customHeight="1" x14ac:dyDescent="0.25">
      <c r="B141" s="552"/>
      <c r="C141" s="658" t="s">
        <v>741</v>
      </c>
      <c r="D141" s="658" t="s">
        <v>1031</v>
      </c>
      <c r="E141" s="659" t="s">
        <v>1073</v>
      </c>
      <c r="F141" s="660" t="s">
        <v>1074</v>
      </c>
      <c r="G141" s="661" t="s">
        <v>197</v>
      </c>
      <c r="H141" s="662">
        <v>1</v>
      </c>
      <c r="I141" s="663">
        <v>0</v>
      </c>
      <c r="J141" s="664">
        <f>ROUND(I141*H141,2)</f>
        <v>0</v>
      </c>
      <c r="K141" s="660" t="s">
        <v>641</v>
      </c>
      <c r="L141" s="552"/>
      <c r="M141" s="665" t="s">
        <v>641</v>
      </c>
      <c r="N141" s="666" t="s">
        <v>960</v>
      </c>
      <c r="O141" s="667">
        <v>3.5000000000000003E-2</v>
      </c>
      <c r="P141" s="667">
        <f>O141*H141</f>
        <v>3.5000000000000003E-2</v>
      </c>
      <c r="Q141" s="667">
        <v>1.3999999999999999E-4</v>
      </c>
      <c r="R141" s="667">
        <f>Q141*H141</f>
        <v>1.3999999999999999E-4</v>
      </c>
      <c r="S141" s="667">
        <v>0</v>
      </c>
      <c r="T141" s="668">
        <f>S141*H141</f>
        <v>0</v>
      </c>
      <c r="AR141" s="669" t="s">
        <v>1035</v>
      </c>
      <c r="AT141" s="669" t="s">
        <v>1031</v>
      </c>
      <c r="AU141" s="669" t="s">
        <v>701</v>
      </c>
      <c r="AY141" s="540" t="s">
        <v>1030</v>
      </c>
      <c r="BE141" s="670">
        <f>IF(N141="základní",J141,0)</f>
        <v>0</v>
      </c>
      <c r="BF141" s="670">
        <f>IF(N141="snížená",J141,0)</f>
        <v>0</v>
      </c>
      <c r="BG141" s="670">
        <f>IF(N141="zákl. přenesená",J141,0)</f>
        <v>0</v>
      </c>
      <c r="BH141" s="670">
        <f>IF(N141="sníž. přenesená",J141,0)</f>
        <v>0</v>
      </c>
      <c r="BI141" s="670">
        <f>IF(N141="nulová",J141,0)</f>
        <v>0</v>
      </c>
      <c r="BJ141" s="540" t="s">
        <v>700</v>
      </c>
      <c r="BK141" s="670">
        <f>ROUND(I141*H141,2)</f>
        <v>0</v>
      </c>
      <c r="BL141" s="540" t="s">
        <v>1035</v>
      </c>
      <c r="BM141" s="669" t="s">
        <v>1075</v>
      </c>
    </row>
    <row r="142" spans="2:65" s="647" customFormat="1" ht="22.8" customHeight="1" x14ac:dyDescent="0.25">
      <c r="B142" s="646"/>
      <c r="D142" s="648" t="s">
        <v>991</v>
      </c>
      <c r="E142" s="656" t="s">
        <v>1076</v>
      </c>
      <c r="F142" s="656" t="s">
        <v>1077</v>
      </c>
      <c r="J142" s="657">
        <f>BK142</f>
        <v>0</v>
      </c>
      <c r="L142" s="646"/>
      <c r="M142" s="651"/>
      <c r="P142" s="652">
        <f>SUM(P143:P146)</f>
        <v>1.4950000000000001</v>
      </c>
      <c r="R142" s="652">
        <f>SUM(R143:R146)</f>
        <v>0.1545</v>
      </c>
      <c r="T142" s="653">
        <f>SUM(T143:T146)</f>
        <v>0</v>
      </c>
      <c r="AR142" s="648" t="s">
        <v>701</v>
      </c>
      <c r="AT142" s="654" t="s">
        <v>991</v>
      </c>
      <c r="AU142" s="654" t="s">
        <v>700</v>
      </c>
      <c r="AY142" s="648" t="s">
        <v>1030</v>
      </c>
      <c r="BK142" s="655">
        <f>SUM(BK143:BK146)</f>
        <v>0</v>
      </c>
    </row>
    <row r="143" spans="2:65" s="553" customFormat="1" ht="114.9" customHeight="1" x14ac:dyDescent="0.25">
      <c r="B143" s="552"/>
      <c r="C143" s="658" t="s">
        <v>744</v>
      </c>
      <c r="D143" s="658" t="s">
        <v>1031</v>
      </c>
      <c r="E143" s="659" t="s">
        <v>1078</v>
      </c>
      <c r="F143" s="660" t="s">
        <v>1079</v>
      </c>
      <c r="G143" s="661" t="s">
        <v>197</v>
      </c>
      <c r="H143" s="662">
        <v>1</v>
      </c>
      <c r="I143" s="663">
        <v>0</v>
      </c>
      <c r="J143" s="664">
        <f>ROUND(I143*H143,2)</f>
        <v>0</v>
      </c>
      <c r="K143" s="660" t="s">
        <v>641</v>
      </c>
      <c r="L143" s="552"/>
      <c r="M143" s="665" t="s">
        <v>641</v>
      </c>
      <c r="N143" s="666" t="s">
        <v>960</v>
      </c>
      <c r="O143" s="667">
        <v>0.29899999999999999</v>
      </c>
      <c r="P143" s="667">
        <f>O143*H143</f>
        <v>0.29899999999999999</v>
      </c>
      <c r="Q143" s="667">
        <v>3.09E-2</v>
      </c>
      <c r="R143" s="667">
        <f>Q143*H143</f>
        <v>3.09E-2</v>
      </c>
      <c r="S143" s="667">
        <v>0</v>
      </c>
      <c r="T143" s="668">
        <f>S143*H143</f>
        <v>0</v>
      </c>
      <c r="AR143" s="669" t="s">
        <v>1035</v>
      </c>
      <c r="AT143" s="669" t="s">
        <v>1031</v>
      </c>
      <c r="AU143" s="669" t="s">
        <v>701</v>
      </c>
      <c r="AY143" s="540" t="s">
        <v>1030</v>
      </c>
      <c r="BE143" s="670">
        <f>IF(N143="základní",J143,0)</f>
        <v>0</v>
      </c>
      <c r="BF143" s="670">
        <f>IF(N143="snížená",J143,0)</f>
        <v>0</v>
      </c>
      <c r="BG143" s="670">
        <f>IF(N143="zákl. přenesená",J143,0)</f>
        <v>0</v>
      </c>
      <c r="BH143" s="670">
        <f>IF(N143="sníž. přenesená",J143,0)</f>
        <v>0</v>
      </c>
      <c r="BI143" s="670">
        <f>IF(N143="nulová",J143,0)</f>
        <v>0</v>
      </c>
      <c r="BJ143" s="540" t="s">
        <v>700</v>
      </c>
      <c r="BK143" s="670">
        <f>ROUND(I143*H143,2)</f>
        <v>0</v>
      </c>
      <c r="BL143" s="540" t="s">
        <v>1035</v>
      </c>
      <c r="BM143" s="669" t="s">
        <v>1080</v>
      </c>
    </row>
    <row r="144" spans="2:65" s="553" customFormat="1" ht="114.9" customHeight="1" x14ac:dyDescent="0.25">
      <c r="B144" s="552"/>
      <c r="C144" s="658" t="s">
        <v>747</v>
      </c>
      <c r="D144" s="658" t="s">
        <v>1031</v>
      </c>
      <c r="E144" s="659" t="s">
        <v>1081</v>
      </c>
      <c r="F144" s="660" t="s">
        <v>1082</v>
      </c>
      <c r="G144" s="661" t="s">
        <v>197</v>
      </c>
      <c r="H144" s="662">
        <v>1</v>
      </c>
      <c r="I144" s="663">
        <v>0</v>
      </c>
      <c r="J144" s="664">
        <f>ROUND(I144*H144,2)</f>
        <v>0</v>
      </c>
      <c r="K144" s="660" t="s">
        <v>641</v>
      </c>
      <c r="L144" s="552"/>
      <c r="M144" s="665" t="s">
        <v>641</v>
      </c>
      <c r="N144" s="666" t="s">
        <v>960</v>
      </c>
      <c r="O144" s="667">
        <v>0.29899999999999999</v>
      </c>
      <c r="P144" s="667">
        <f>O144*H144</f>
        <v>0.29899999999999999</v>
      </c>
      <c r="Q144" s="667">
        <v>3.09E-2</v>
      </c>
      <c r="R144" s="667">
        <f>Q144*H144</f>
        <v>3.09E-2</v>
      </c>
      <c r="S144" s="667">
        <v>0</v>
      </c>
      <c r="T144" s="668">
        <f>S144*H144</f>
        <v>0</v>
      </c>
      <c r="AR144" s="669" t="s">
        <v>1035</v>
      </c>
      <c r="AT144" s="669" t="s">
        <v>1031</v>
      </c>
      <c r="AU144" s="669" t="s">
        <v>701</v>
      </c>
      <c r="AY144" s="540" t="s">
        <v>1030</v>
      </c>
      <c r="BE144" s="670">
        <f>IF(N144="základní",J144,0)</f>
        <v>0</v>
      </c>
      <c r="BF144" s="670">
        <f>IF(N144="snížená",J144,0)</f>
        <v>0</v>
      </c>
      <c r="BG144" s="670">
        <f>IF(N144="zákl. přenesená",J144,0)</f>
        <v>0</v>
      </c>
      <c r="BH144" s="670">
        <f>IF(N144="sníž. přenesená",J144,0)</f>
        <v>0</v>
      </c>
      <c r="BI144" s="670">
        <f>IF(N144="nulová",J144,0)</f>
        <v>0</v>
      </c>
      <c r="BJ144" s="540" t="s">
        <v>700</v>
      </c>
      <c r="BK144" s="670">
        <f>ROUND(I144*H144,2)</f>
        <v>0</v>
      </c>
      <c r="BL144" s="540" t="s">
        <v>1035</v>
      </c>
      <c r="BM144" s="669" t="s">
        <v>1083</v>
      </c>
    </row>
    <row r="145" spans="2:65" s="553" customFormat="1" ht="114.9" customHeight="1" x14ac:dyDescent="0.25">
      <c r="B145" s="552"/>
      <c r="C145" s="658" t="s">
        <v>750</v>
      </c>
      <c r="D145" s="658" t="s">
        <v>1031</v>
      </c>
      <c r="E145" s="659" t="s">
        <v>1084</v>
      </c>
      <c r="F145" s="660" t="s">
        <v>1085</v>
      </c>
      <c r="G145" s="661" t="s">
        <v>197</v>
      </c>
      <c r="H145" s="662">
        <v>1</v>
      </c>
      <c r="I145" s="663">
        <v>0</v>
      </c>
      <c r="J145" s="664">
        <f>ROUND(I145*H145,2)</f>
        <v>0</v>
      </c>
      <c r="K145" s="660" t="s">
        <v>641</v>
      </c>
      <c r="L145" s="552"/>
      <c r="M145" s="665" t="s">
        <v>641</v>
      </c>
      <c r="N145" s="666" t="s">
        <v>960</v>
      </c>
      <c r="O145" s="667">
        <v>0.29899999999999999</v>
      </c>
      <c r="P145" s="667">
        <f>O145*H145</f>
        <v>0.29899999999999999</v>
      </c>
      <c r="Q145" s="667">
        <v>3.09E-2</v>
      </c>
      <c r="R145" s="667">
        <f>Q145*H145</f>
        <v>3.09E-2</v>
      </c>
      <c r="S145" s="667">
        <v>0</v>
      </c>
      <c r="T145" s="668">
        <f>S145*H145</f>
        <v>0</v>
      </c>
      <c r="AR145" s="669" t="s">
        <v>1035</v>
      </c>
      <c r="AT145" s="669" t="s">
        <v>1031</v>
      </c>
      <c r="AU145" s="669" t="s">
        <v>701</v>
      </c>
      <c r="AY145" s="540" t="s">
        <v>1030</v>
      </c>
      <c r="BE145" s="670">
        <f>IF(N145="základní",J145,0)</f>
        <v>0</v>
      </c>
      <c r="BF145" s="670">
        <f>IF(N145="snížená",J145,0)</f>
        <v>0</v>
      </c>
      <c r="BG145" s="670">
        <f>IF(N145="zákl. přenesená",J145,0)</f>
        <v>0</v>
      </c>
      <c r="BH145" s="670">
        <f>IF(N145="sníž. přenesená",J145,0)</f>
        <v>0</v>
      </c>
      <c r="BI145" s="670">
        <f>IF(N145="nulová",J145,0)</f>
        <v>0</v>
      </c>
      <c r="BJ145" s="540" t="s">
        <v>700</v>
      </c>
      <c r="BK145" s="670">
        <f>ROUND(I145*H145,2)</f>
        <v>0</v>
      </c>
      <c r="BL145" s="540" t="s">
        <v>1035</v>
      </c>
      <c r="BM145" s="669" t="s">
        <v>1086</v>
      </c>
    </row>
    <row r="146" spans="2:65" s="553" customFormat="1" ht="38.549999999999997" customHeight="1" x14ac:dyDescent="0.25">
      <c r="B146" s="552"/>
      <c r="C146" s="658" t="s">
        <v>1035</v>
      </c>
      <c r="D146" s="658" t="s">
        <v>1031</v>
      </c>
      <c r="E146" s="659" t="s">
        <v>1087</v>
      </c>
      <c r="F146" s="660" t="s">
        <v>1088</v>
      </c>
      <c r="G146" s="661" t="s">
        <v>197</v>
      </c>
      <c r="H146" s="662">
        <v>2</v>
      </c>
      <c r="I146" s="663">
        <v>0</v>
      </c>
      <c r="J146" s="664">
        <f>ROUND(I146*H146,2)</f>
        <v>0</v>
      </c>
      <c r="K146" s="660" t="s">
        <v>641</v>
      </c>
      <c r="L146" s="552"/>
      <c r="M146" s="665" t="s">
        <v>641</v>
      </c>
      <c r="N146" s="666" t="s">
        <v>960</v>
      </c>
      <c r="O146" s="667">
        <v>0.29899999999999999</v>
      </c>
      <c r="P146" s="667">
        <f>O146*H146</f>
        <v>0.59799999999999998</v>
      </c>
      <c r="Q146" s="667">
        <v>3.09E-2</v>
      </c>
      <c r="R146" s="667">
        <f>Q146*H146</f>
        <v>6.1800000000000001E-2</v>
      </c>
      <c r="S146" s="667">
        <v>0</v>
      </c>
      <c r="T146" s="668">
        <f>S146*H146</f>
        <v>0</v>
      </c>
      <c r="AR146" s="669" t="s">
        <v>1035</v>
      </c>
      <c r="AT146" s="669" t="s">
        <v>1031</v>
      </c>
      <c r="AU146" s="669" t="s">
        <v>701</v>
      </c>
      <c r="AY146" s="540" t="s">
        <v>1030</v>
      </c>
      <c r="BE146" s="670">
        <f>IF(N146="základní",J146,0)</f>
        <v>0</v>
      </c>
      <c r="BF146" s="670">
        <f>IF(N146="snížená",J146,0)</f>
        <v>0</v>
      </c>
      <c r="BG146" s="670">
        <f>IF(N146="zákl. přenesená",J146,0)</f>
        <v>0</v>
      </c>
      <c r="BH146" s="670">
        <f>IF(N146="sníž. přenesená",J146,0)</f>
        <v>0</v>
      </c>
      <c r="BI146" s="670">
        <f>IF(N146="nulová",J146,0)</f>
        <v>0</v>
      </c>
      <c r="BJ146" s="540" t="s">
        <v>700</v>
      </c>
      <c r="BK146" s="670">
        <f>ROUND(I146*H146,2)</f>
        <v>0</v>
      </c>
      <c r="BL146" s="540" t="s">
        <v>1035</v>
      </c>
      <c r="BM146" s="669" t="s">
        <v>1089</v>
      </c>
    </row>
    <row r="147" spans="2:65" s="647" customFormat="1" ht="22.8" customHeight="1" x14ac:dyDescent="0.25">
      <c r="B147" s="646"/>
      <c r="D147" s="648" t="s">
        <v>991</v>
      </c>
      <c r="E147" s="656" t="s">
        <v>116</v>
      </c>
      <c r="F147" s="656" t="s">
        <v>1090</v>
      </c>
      <c r="J147" s="657">
        <f>BK147</f>
        <v>0</v>
      </c>
      <c r="L147" s="646"/>
      <c r="M147" s="651"/>
      <c r="P147" s="652">
        <f>SUM(P148:P149)</f>
        <v>6.16</v>
      </c>
      <c r="R147" s="652">
        <f>SUM(R148:R149)</f>
        <v>3.5000000000000001E-3</v>
      </c>
      <c r="T147" s="653">
        <f>SUM(T148:T149)</f>
        <v>0</v>
      </c>
      <c r="AR147" s="648" t="s">
        <v>701</v>
      </c>
      <c r="AT147" s="654" t="s">
        <v>991</v>
      </c>
      <c r="AU147" s="654" t="s">
        <v>700</v>
      </c>
      <c r="AY147" s="648" t="s">
        <v>1030</v>
      </c>
      <c r="BK147" s="655">
        <f>SUM(BK148:BK149)</f>
        <v>0</v>
      </c>
    </row>
    <row r="148" spans="2:65" s="553" customFormat="1" ht="24.15" customHeight="1" x14ac:dyDescent="0.25">
      <c r="B148" s="552"/>
      <c r="C148" s="658" t="s">
        <v>1091</v>
      </c>
      <c r="D148" s="658" t="s">
        <v>1031</v>
      </c>
      <c r="E148" s="659" t="s">
        <v>1092</v>
      </c>
      <c r="F148" s="660" t="s">
        <v>1093</v>
      </c>
      <c r="G148" s="661" t="s">
        <v>228</v>
      </c>
      <c r="H148" s="662">
        <v>70</v>
      </c>
      <c r="I148" s="663">
        <v>0</v>
      </c>
      <c r="J148" s="664">
        <f>ROUND(I148*H148,2)</f>
        <v>0</v>
      </c>
      <c r="K148" s="660" t="s">
        <v>1034</v>
      </c>
      <c r="L148" s="552"/>
      <c r="M148" s="665" t="s">
        <v>641</v>
      </c>
      <c r="N148" s="666" t="s">
        <v>960</v>
      </c>
      <c r="O148" s="667">
        <v>2.8000000000000001E-2</v>
      </c>
      <c r="P148" s="667">
        <f>O148*H148</f>
        <v>1.96</v>
      </c>
      <c r="Q148" s="667">
        <v>2.0000000000000002E-5</v>
      </c>
      <c r="R148" s="667">
        <f>Q148*H148</f>
        <v>1.4000000000000002E-3</v>
      </c>
      <c r="S148" s="667">
        <v>0</v>
      </c>
      <c r="T148" s="668">
        <f>S148*H148</f>
        <v>0</v>
      </c>
      <c r="AR148" s="669" t="s">
        <v>1035</v>
      </c>
      <c r="AT148" s="669" t="s">
        <v>1031</v>
      </c>
      <c r="AU148" s="669" t="s">
        <v>701</v>
      </c>
      <c r="AY148" s="540" t="s">
        <v>1030</v>
      </c>
      <c r="BE148" s="670">
        <f>IF(N148="základní",J148,0)</f>
        <v>0</v>
      </c>
      <c r="BF148" s="670">
        <f>IF(N148="snížená",J148,0)</f>
        <v>0</v>
      </c>
      <c r="BG148" s="670">
        <f>IF(N148="zákl. přenesená",J148,0)</f>
        <v>0</v>
      </c>
      <c r="BH148" s="670">
        <f>IF(N148="sníž. přenesená",J148,0)</f>
        <v>0</v>
      </c>
      <c r="BI148" s="670">
        <f>IF(N148="nulová",J148,0)</f>
        <v>0</v>
      </c>
      <c r="BJ148" s="540" t="s">
        <v>700</v>
      </c>
      <c r="BK148" s="670">
        <f>ROUND(I148*H148,2)</f>
        <v>0</v>
      </c>
      <c r="BL148" s="540" t="s">
        <v>1035</v>
      </c>
      <c r="BM148" s="669" t="s">
        <v>1094</v>
      </c>
    </row>
    <row r="149" spans="2:65" s="553" customFormat="1" ht="33" customHeight="1" x14ac:dyDescent="0.25">
      <c r="B149" s="552"/>
      <c r="C149" s="658" t="s">
        <v>1095</v>
      </c>
      <c r="D149" s="658" t="s">
        <v>1031</v>
      </c>
      <c r="E149" s="659" t="s">
        <v>1096</v>
      </c>
      <c r="F149" s="660" t="s">
        <v>1097</v>
      </c>
      <c r="G149" s="661" t="s">
        <v>228</v>
      </c>
      <c r="H149" s="662">
        <v>70</v>
      </c>
      <c r="I149" s="663">
        <v>0</v>
      </c>
      <c r="J149" s="664">
        <f>ROUND(I149*H149,2)</f>
        <v>0</v>
      </c>
      <c r="K149" s="660" t="s">
        <v>1034</v>
      </c>
      <c r="L149" s="552"/>
      <c r="M149" s="665" t="s">
        <v>641</v>
      </c>
      <c r="N149" s="666" t="s">
        <v>960</v>
      </c>
      <c r="O149" s="667">
        <v>0.06</v>
      </c>
      <c r="P149" s="667">
        <f>O149*H149</f>
        <v>4.2</v>
      </c>
      <c r="Q149" s="667">
        <v>3.0000000000000001E-5</v>
      </c>
      <c r="R149" s="667">
        <f>Q149*H149</f>
        <v>2.0999999999999999E-3</v>
      </c>
      <c r="S149" s="667">
        <v>0</v>
      </c>
      <c r="T149" s="668">
        <f>S149*H149</f>
        <v>0</v>
      </c>
      <c r="AR149" s="669" t="s">
        <v>1035</v>
      </c>
      <c r="AT149" s="669" t="s">
        <v>1031</v>
      </c>
      <c r="AU149" s="669" t="s">
        <v>701</v>
      </c>
      <c r="AY149" s="540" t="s">
        <v>1030</v>
      </c>
      <c r="BE149" s="670">
        <f>IF(N149="základní",J149,0)</f>
        <v>0</v>
      </c>
      <c r="BF149" s="670">
        <f>IF(N149="snížená",J149,0)</f>
        <v>0</v>
      </c>
      <c r="BG149" s="670">
        <f>IF(N149="zákl. přenesená",J149,0)</f>
        <v>0</v>
      </c>
      <c r="BH149" s="670">
        <f>IF(N149="sníž. přenesená",J149,0)</f>
        <v>0</v>
      </c>
      <c r="BI149" s="670">
        <f>IF(N149="nulová",J149,0)</f>
        <v>0</v>
      </c>
      <c r="BJ149" s="540" t="s">
        <v>700</v>
      </c>
      <c r="BK149" s="670">
        <f>ROUND(I149*H149,2)</f>
        <v>0</v>
      </c>
      <c r="BL149" s="540" t="s">
        <v>1035</v>
      </c>
      <c r="BM149" s="669" t="s">
        <v>1098</v>
      </c>
    </row>
    <row r="150" spans="2:65" s="647" customFormat="1" ht="25.95" customHeight="1" x14ac:dyDescent="0.25">
      <c r="B150" s="646"/>
      <c r="D150" s="648" t="s">
        <v>991</v>
      </c>
      <c r="E150" s="649" t="s">
        <v>1099</v>
      </c>
      <c r="F150" s="649" t="s">
        <v>1100</v>
      </c>
      <c r="J150" s="650">
        <f>BK150</f>
        <v>0</v>
      </c>
      <c r="L150" s="646"/>
      <c r="M150" s="651"/>
      <c r="P150" s="652">
        <f>SUM(P151:P156)</f>
        <v>54</v>
      </c>
      <c r="R150" s="652">
        <f>SUM(R151:R156)</f>
        <v>0</v>
      </c>
      <c r="T150" s="653">
        <f>SUM(T151:T156)</f>
        <v>0</v>
      </c>
      <c r="AR150" s="648" t="s">
        <v>80</v>
      </c>
      <c r="AT150" s="654" t="s">
        <v>991</v>
      </c>
      <c r="AU150" s="654" t="s">
        <v>992</v>
      </c>
      <c r="AY150" s="648" t="s">
        <v>1030</v>
      </c>
      <c r="BK150" s="655">
        <f>SUM(BK151:BK156)</f>
        <v>0</v>
      </c>
    </row>
    <row r="151" spans="2:65" s="553" customFormat="1" ht="24.15" customHeight="1" x14ac:dyDescent="0.25">
      <c r="B151" s="552"/>
      <c r="C151" s="658" t="s">
        <v>1101</v>
      </c>
      <c r="D151" s="658" t="s">
        <v>1031</v>
      </c>
      <c r="E151" s="659" t="s">
        <v>1102</v>
      </c>
      <c r="F151" s="660" t="s">
        <v>1103</v>
      </c>
      <c r="G151" s="661" t="s">
        <v>826</v>
      </c>
      <c r="H151" s="662">
        <v>10</v>
      </c>
      <c r="I151" s="663">
        <v>0</v>
      </c>
      <c r="J151" s="664">
        <f>ROUND(I151*H151,2)</f>
        <v>0</v>
      </c>
      <c r="K151" s="660" t="s">
        <v>1034</v>
      </c>
      <c r="L151" s="552"/>
      <c r="M151" s="665" t="s">
        <v>641</v>
      </c>
      <c r="N151" s="666" t="s">
        <v>960</v>
      </c>
      <c r="O151" s="667">
        <v>1</v>
      </c>
      <c r="P151" s="667">
        <f>O151*H151</f>
        <v>10</v>
      </c>
      <c r="Q151" s="667">
        <v>0</v>
      </c>
      <c r="R151" s="667">
        <f>Q151*H151</f>
        <v>0</v>
      </c>
      <c r="S151" s="667">
        <v>0</v>
      </c>
      <c r="T151" s="668">
        <f>S151*H151</f>
        <v>0</v>
      </c>
      <c r="AR151" s="669" t="s">
        <v>1104</v>
      </c>
      <c r="AT151" s="669" t="s">
        <v>1031</v>
      </c>
      <c r="AU151" s="669" t="s">
        <v>700</v>
      </c>
      <c r="AY151" s="540" t="s">
        <v>1030</v>
      </c>
      <c r="BE151" s="670">
        <f>IF(N151="základní",J151,0)</f>
        <v>0</v>
      </c>
      <c r="BF151" s="670">
        <f>IF(N151="snížená",J151,0)</f>
        <v>0</v>
      </c>
      <c r="BG151" s="670">
        <f>IF(N151="zákl. přenesená",J151,0)</f>
        <v>0</v>
      </c>
      <c r="BH151" s="670">
        <f>IF(N151="sníž. přenesená",J151,0)</f>
        <v>0</v>
      </c>
      <c r="BI151" s="670">
        <f>IF(N151="nulová",J151,0)</f>
        <v>0</v>
      </c>
      <c r="BJ151" s="540" t="s">
        <v>700</v>
      </c>
      <c r="BK151" s="670">
        <f>ROUND(I151*H151,2)</f>
        <v>0</v>
      </c>
      <c r="BL151" s="540" t="s">
        <v>1104</v>
      </c>
      <c r="BM151" s="669" t="s">
        <v>1105</v>
      </c>
    </row>
    <row r="152" spans="2:65" s="553" customFormat="1" ht="48" x14ac:dyDescent="0.25">
      <c r="B152" s="552"/>
      <c r="D152" s="680" t="s">
        <v>1106</v>
      </c>
      <c r="F152" s="681" t="s">
        <v>1107</v>
      </c>
      <c r="L152" s="552"/>
      <c r="M152" s="682"/>
      <c r="T152" s="580"/>
      <c r="AT152" s="540" t="s">
        <v>1106</v>
      </c>
      <c r="AU152" s="540" t="s">
        <v>700</v>
      </c>
    </row>
    <row r="153" spans="2:65" s="553" customFormat="1" ht="37.799999999999997" customHeight="1" x14ac:dyDescent="0.25">
      <c r="B153" s="552"/>
      <c r="C153" s="658" t="s">
        <v>1108</v>
      </c>
      <c r="D153" s="658" t="s">
        <v>1031</v>
      </c>
      <c r="E153" s="659" t="s">
        <v>1109</v>
      </c>
      <c r="F153" s="660" t="s">
        <v>1110</v>
      </c>
      <c r="G153" s="661" t="s">
        <v>826</v>
      </c>
      <c r="H153" s="662">
        <v>20</v>
      </c>
      <c r="I153" s="663">
        <v>0</v>
      </c>
      <c r="J153" s="664">
        <f>ROUND(I153*H153,2)</f>
        <v>0</v>
      </c>
      <c r="K153" s="660" t="s">
        <v>1034</v>
      </c>
      <c r="L153" s="552"/>
      <c r="M153" s="665" t="s">
        <v>641</v>
      </c>
      <c r="N153" s="666" t="s">
        <v>960</v>
      </c>
      <c r="O153" s="667">
        <v>1</v>
      </c>
      <c r="P153" s="667">
        <f>O153*H153</f>
        <v>20</v>
      </c>
      <c r="Q153" s="667">
        <v>0</v>
      </c>
      <c r="R153" s="667">
        <f>Q153*H153</f>
        <v>0</v>
      </c>
      <c r="S153" s="667">
        <v>0</v>
      </c>
      <c r="T153" s="668">
        <f>S153*H153</f>
        <v>0</v>
      </c>
      <c r="AR153" s="669" t="s">
        <v>1104</v>
      </c>
      <c r="AT153" s="669" t="s">
        <v>1031</v>
      </c>
      <c r="AU153" s="669" t="s">
        <v>700</v>
      </c>
      <c r="AY153" s="540" t="s">
        <v>1030</v>
      </c>
      <c r="BE153" s="670">
        <f>IF(N153="základní",J153,0)</f>
        <v>0</v>
      </c>
      <c r="BF153" s="670">
        <f>IF(N153="snížená",J153,0)</f>
        <v>0</v>
      </c>
      <c r="BG153" s="670">
        <f>IF(N153="zákl. přenesená",J153,0)</f>
        <v>0</v>
      </c>
      <c r="BH153" s="670">
        <f>IF(N153="sníž. přenesená",J153,0)</f>
        <v>0</v>
      </c>
      <c r="BI153" s="670">
        <f>IF(N153="nulová",J153,0)</f>
        <v>0</v>
      </c>
      <c r="BJ153" s="540" t="s">
        <v>700</v>
      </c>
      <c r="BK153" s="670">
        <f>ROUND(I153*H153,2)</f>
        <v>0</v>
      </c>
      <c r="BL153" s="540" t="s">
        <v>1104</v>
      </c>
      <c r="BM153" s="669" t="s">
        <v>1111</v>
      </c>
    </row>
    <row r="154" spans="2:65" s="553" customFormat="1" ht="19.2" x14ac:dyDescent="0.25">
      <c r="B154" s="552"/>
      <c r="D154" s="680" t="s">
        <v>1106</v>
      </c>
      <c r="F154" s="681" t="s">
        <v>1112</v>
      </c>
      <c r="L154" s="552"/>
      <c r="M154" s="682"/>
      <c r="T154" s="580"/>
      <c r="AT154" s="540" t="s">
        <v>1106</v>
      </c>
      <c r="AU154" s="540" t="s">
        <v>700</v>
      </c>
    </row>
    <row r="155" spans="2:65" s="553" customFormat="1" ht="24.15" customHeight="1" x14ac:dyDescent="0.25">
      <c r="B155" s="552"/>
      <c r="C155" s="658" t="s">
        <v>939</v>
      </c>
      <c r="D155" s="658" t="s">
        <v>1031</v>
      </c>
      <c r="E155" s="659" t="s">
        <v>1113</v>
      </c>
      <c r="F155" s="660" t="s">
        <v>1114</v>
      </c>
      <c r="G155" s="661" t="s">
        <v>826</v>
      </c>
      <c r="H155" s="662">
        <v>24</v>
      </c>
      <c r="I155" s="663">
        <v>0</v>
      </c>
      <c r="J155" s="664">
        <f>ROUND(I155*H155,2)</f>
        <v>0</v>
      </c>
      <c r="K155" s="660" t="s">
        <v>1034</v>
      </c>
      <c r="L155" s="552"/>
      <c r="M155" s="665" t="s">
        <v>641</v>
      </c>
      <c r="N155" s="666" t="s">
        <v>960</v>
      </c>
      <c r="O155" s="667">
        <v>1</v>
      </c>
      <c r="P155" s="667">
        <f>O155*H155</f>
        <v>24</v>
      </c>
      <c r="Q155" s="667">
        <v>0</v>
      </c>
      <c r="R155" s="667">
        <f>Q155*H155</f>
        <v>0</v>
      </c>
      <c r="S155" s="667">
        <v>0</v>
      </c>
      <c r="T155" s="668">
        <f>S155*H155</f>
        <v>0</v>
      </c>
      <c r="AR155" s="669" t="s">
        <v>1104</v>
      </c>
      <c r="AT155" s="669" t="s">
        <v>1031</v>
      </c>
      <c r="AU155" s="669" t="s">
        <v>700</v>
      </c>
      <c r="AY155" s="540" t="s">
        <v>1030</v>
      </c>
      <c r="BE155" s="670">
        <f>IF(N155="základní",J155,0)</f>
        <v>0</v>
      </c>
      <c r="BF155" s="670">
        <f>IF(N155="snížená",J155,0)</f>
        <v>0</v>
      </c>
      <c r="BG155" s="670">
        <f>IF(N155="zákl. přenesená",J155,0)</f>
        <v>0</v>
      </c>
      <c r="BH155" s="670">
        <f>IF(N155="sníž. přenesená",J155,0)</f>
        <v>0</v>
      </c>
      <c r="BI155" s="670">
        <f>IF(N155="nulová",J155,0)</f>
        <v>0</v>
      </c>
      <c r="BJ155" s="540" t="s">
        <v>700</v>
      </c>
      <c r="BK155" s="670">
        <f>ROUND(I155*H155,2)</f>
        <v>0</v>
      </c>
      <c r="BL155" s="540" t="s">
        <v>1104</v>
      </c>
      <c r="BM155" s="669" t="s">
        <v>1115</v>
      </c>
    </row>
    <row r="156" spans="2:65" s="553" customFormat="1" ht="38.4" x14ac:dyDescent="0.25">
      <c r="B156" s="552"/>
      <c r="D156" s="680" t="s">
        <v>1106</v>
      </c>
      <c r="F156" s="681" t="s">
        <v>1116</v>
      </c>
      <c r="L156" s="552"/>
      <c r="M156" s="682"/>
      <c r="T156" s="580"/>
      <c r="AT156" s="540" t="s">
        <v>1106</v>
      </c>
      <c r="AU156" s="540" t="s">
        <v>700</v>
      </c>
    </row>
    <row r="157" spans="2:65" s="647" customFormat="1" ht="25.95" customHeight="1" x14ac:dyDescent="0.25">
      <c r="B157" s="646"/>
      <c r="D157" s="648" t="s">
        <v>991</v>
      </c>
      <c r="E157" s="649" t="s">
        <v>593</v>
      </c>
      <c r="F157" s="649" t="s">
        <v>1117</v>
      </c>
      <c r="J157" s="650">
        <f>BK157</f>
        <v>0</v>
      </c>
      <c r="L157" s="646"/>
      <c r="M157" s="651"/>
      <c r="P157" s="652">
        <f>P158</f>
        <v>0</v>
      </c>
      <c r="R157" s="652">
        <f>R158</f>
        <v>0</v>
      </c>
      <c r="T157" s="653">
        <f>T158</f>
        <v>0</v>
      </c>
      <c r="AR157" s="648" t="s">
        <v>702</v>
      </c>
      <c r="AT157" s="654" t="s">
        <v>991</v>
      </c>
      <c r="AU157" s="654" t="s">
        <v>992</v>
      </c>
      <c r="AY157" s="648" t="s">
        <v>1030</v>
      </c>
      <c r="BK157" s="655">
        <f>BK158</f>
        <v>0</v>
      </c>
    </row>
    <row r="158" spans="2:65" s="647" customFormat="1" ht="22.8" customHeight="1" x14ac:dyDescent="0.25">
      <c r="B158" s="646"/>
      <c r="D158" s="648" t="s">
        <v>991</v>
      </c>
      <c r="E158" s="656" t="s">
        <v>1118</v>
      </c>
      <c r="F158" s="656" t="s">
        <v>1119</v>
      </c>
      <c r="J158" s="657">
        <f>BK158</f>
        <v>0</v>
      </c>
      <c r="L158" s="646"/>
      <c r="M158" s="651"/>
      <c r="P158" s="652">
        <f>P159</f>
        <v>0</v>
      </c>
      <c r="R158" s="652">
        <f>R159</f>
        <v>0</v>
      </c>
      <c r="T158" s="653">
        <f>T159</f>
        <v>0</v>
      </c>
      <c r="AR158" s="648" t="s">
        <v>702</v>
      </c>
      <c r="AT158" s="654" t="s">
        <v>991</v>
      </c>
      <c r="AU158" s="654" t="s">
        <v>700</v>
      </c>
      <c r="AY158" s="648" t="s">
        <v>1030</v>
      </c>
      <c r="BK158" s="655">
        <f>BK159</f>
        <v>0</v>
      </c>
    </row>
    <row r="159" spans="2:65" s="553" customFormat="1" ht="16.5" customHeight="1" x14ac:dyDescent="0.25">
      <c r="B159" s="552"/>
      <c r="C159" s="658" t="s">
        <v>1120</v>
      </c>
      <c r="D159" s="658" t="s">
        <v>1031</v>
      </c>
      <c r="E159" s="659" t="s">
        <v>1121</v>
      </c>
      <c r="F159" s="660" t="s">
        <v>1122</v>
      </c>
      <c r="G159" s="661" t="s">
        <v>1123</v>
      </c>
      <c r="H159" s="662">
        <v>1</v>
      </c>
      <c r="I159" s="663">
        <v>0</v>
      </c>
      <c r="J159" s="664">
        <f>ROUND(I159*H159,2)</f>
        <v>0</v>
      </c>
      <c r="K159" s="660" t="s">
        <v>1034</v>
      </c>
      <c r="L159" s="552"/>
      <c r="M159" s="683" t="s">
        <v>641</v>
      </c>
      <c r="N159" s="684" t="s">
        <v>960</v>
      </c>
      <c r="O159" s="685">
        <v>0</v>
      </c>
      <c r="P159" s="685">
        <f>O159*H159</f>
        <v>0</v>
      </c>
      <c r="Q159" s="685">
        <v>0</v>
      </c>
      <c r="R159" s="685">
        <f>Q159*H159</f>
        <v>0</v>
      </c>
      <c r="S159" s="685">
        <v>0</v>
      </c>
      <c r="T159" s="686">
        <f>S159*H159</f>
        <v>0</v>
      </c>
      <c r="AR159" s="669" t="s">
        <v>1124</v>
      </c>
      <c r="AT159" s="669" t="s">
        <v>1031</v>
      </c>
      <c r="AU159" s="669" t="s">
        <v>701</v>
      </c>
      <c r="AY159" s="540" t="s">
        <v>1030</v>
      </c>
      <c r="BE159" s="670">
        <f>IF(N159="základní",J159,0)</f>
        <v>0</v>
      </c>
      <c r="BF159" s="670">
        <f>IF(N159="snížená",J159,0)</f>
        <v>0</v>
      </c>
      <c r="BG159" s="670">
        <f>IF(N159="zákl. přenesená",J159,0)</f>
        <v>0</v>
      </c>
      <c r="BH159" s="670">
        <f>IF(N159="sníž. přenesená",J159,0)</f>
        <v>0</v>
      </c>
      <c r="BI159" s="670">
        <f>IF(N159="nulová",J159,0)</f>
        <v>0</v>
      </c>
      <c r="BJ159" s="540" t="s">
        <v>700</v>
      </c>
      <c r="BK159" s="670">
        <f>ROUND(I159*H159,2)</f>
        <v>0</v>
      </c>
      <c r="BL159" s="540" t="s">
        <v>1124</v>
      </c>
      <c r="BM159" s="669" t="s">
        <v>1125</v>
      </c>
    </row>
    <row r="160" spans="2:65" s="553" customFormat="1" ht="6.9" customHeight="1" x14ac:dyDescent="0.25">
      <c r="B160" s="566"/>
      <c r="C160" s="567"/>
      <c r="D160" s="567"/>
      <c r="E160" s="567"/>
      <c r="F160" s="567"/>
      <c r="G160" s="567"/>
      <c r="H160" s="567"/>
      <c r="I160" s="567"/>
      <c r="J160" s="567"/>
      <c r="K160" s="567"/>
      <c r="L160" s="552"/>
    </row>
  </sheetData>
  <sheetProtection algorithmName="SHA-512" hashValue="AO6cHrMOzQSKmoAsekImSu453tNKJCUtiyJupVVERbWd+4qj7glSLALONmLvkA1/StYYrIZfASXYmwZvlV2YAg==" saltValue="/KYOl4GQyzJjCMZ/qy0wjQ==" spinCount="100000" sheet="1" objects="1" scenarios="1"/>
  <protectedRanges>
    <protectedRange sqref="I128:I159" name="Oblast1"/>
  </protectedRanges>
  <autoFilter ref="C124:K15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9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BD18-4E6B-4383-9D3E-040D06A3BCC9}">
  <dimension ref="A1:F235"/>
  <sheetViews>
    <sheetView topLeftCell="A42" zoomScaleNormal="100" workbookViewId="0">
      <selection activeCell="E46" sqref="E46"/>
    </sheetView>
  </sheetViews>
  <sheetFormatPr defaultColWidth="8.77734375" defaultRowHeight="13.2" x14ac:dyDescent="0.25"/>
  <cols>
    <col min="1" max="1" width="5.77734375" style="708" customWidth="1"/>
    <col min="2" max="2" width="76.44140625" style="708" customWidth="1"/>
    <col min="3" max="3" width="5.6640625" style="736" customWidth="1"/>
    <col min="4" max="4" width="8.6640625" style="736" customWidth="1"/>
    <col min="5" max="5" width="9.6640625" style="736" customWidth="1"/>
    <col min="6" max="6" width="11.6640625" style="736" customWidth="1"/>
    <col min="257" max="257" width="5.77734375" customWidth="1"/>
    <col min="258" max="258" width="76.44140625" customWidth="1"/>
    <col min="259" max="259" width="5.6640625" customWidth="1"/>
    <col min="260" max="260" width="8.6640625" customWidth="1"/>
    <col min="261" max="261" width="9.6640625" customWidth="1"/>
    <col min="262" max="262" width="11.6640625" customWidth="1"/>
    <col min="513" max="513" width="5.77734375" customWidth="1"/>
    <col min="514" max="514" width="76.44140625" customWidth="1"/>
    <col min="515" max="515" width="5.6640625" customWidth="1"/>
    <col min="516" max="516" width="8.6640625" customWidth="1"/>
    <col min="517" max="517" width="9.6640625" customWidth="1"/>
    <col min="518" max="518" width="11.6640625" customWidth="1"/>
    <col min="769" max="769" width="5.77734375" customWidth="1"/>
    <col min="770" max="770" width="76.44140625" customWidth="1"/>
    <col min="771" max="771" width="5.6640625" customWidth="1"/>
    <col min="772" max="772" width="8.6640625" customWidth="1"/>
    <col min="773" max="773" width="9.6640625" customWidth="1"/>
    <col min="774" max="774" width="11.6640625" customWidth="1"/>
    <col min="1025" max="1025" width="5.77734375" customWidth="1"/>
    <col min="1026" max="1026" width="76.44140625" customWidth="1"/>
    <col min="1027" max="1027" width="5.6640625" customWidth="1"/>
    <col min="1028" max="1028" width="8.6640625" customWidth="1"/>
    <col min="1029" max="1029" width="9.6640625" customWidth="1"/>
    <col min="1030" max="1030" width="11.6640625" customWidth="1"/>
    <col min="1281" max="1281" width="5.77734375" customWidth="1"/>
    <col min="1282" max="1282" width="76.44140625" customWidth="1"/>
    <col min="1283" max="1283" width="5.6640625" customWidth="1"/>
    <col min="1284" max="1284" width="8.6640625" customWidth="1"/>
    <col min="1285" max="1285" width="9.6640625" customWidth="1"/>
    <col min="1286" max="1286" width="11.6640625" customWidth="1"/>
    <col min="1537" max="1537" width="5.77734375" customWidth="1"/>
    <col min="1538" max="1538" width="76.44140625" customWidth="1"/>
    <col min="1539" max="1539" width="5.6640625" customWidth="1"/>
    <col min="1540" max="1540" width="8.6640625" customWidth="1"/>
    <col min="1541" max="1541" width="9.6640625" customWidth="1"/>
    <col min="1542" max="1542" width="11.6640625" customWidth="1"/>
    <col min="1793" max="1793" width="5.77734375" customWidth="1"/>
    <col min="1794" max="1794" width="76.44140625" customWidth="1"/>
    <col min="1795" max="1795" width="5.6640625" customWidth="1"/>
    <col min="1796" max="1796" width="8.6640625" customWidth="1"/>
    <col min="1797" max="1797" width="9.6640625" customWidth="1"/>
    <col min="1798" max="1798" width="11.6640625" customWidth="1"/>
    <col min="2049" max="2049" width="5.77734375" customWidth="1"/>
    <col min="2050" max="2050" width="76.44140625" customWidth="1"/>
    <col min="2051" max="2051" width="5.6640625" customWidth="1"/>
    <col min="2052" max="2052" width="8.6640625" customWidth="1"/>
    <col min="2053" max="2053" width="9.6640625" customWidth="1"/>
    <col min="2054" max="2054" width="11.6640625" customWidth="1"/>
    <col min="2305" max="2305" width="5.77734375" customWidth="1"/>
    <col min="2306" max="2306" width="76.44140625" customWidth="1"/>
    <col min="2307" max="2307" width="5.6640625" customWidth="1"/>
    <col min="2308" max="2308" width="8.6640625" customWidth="1"/>
    <col min="2309" max="2309" width="9.6640625" customWidth="1"/>
    <col min="2310" max="2310" width="11.6640625" customWidth="1"/>
    <col min="2561" max="2561" width="5.77734375" customWidth="1"/>
    <col min="2562" max="2562" width="76.44140625" customWidth="1"/>
    <col min="2563" max="2563" width="5.6640625" customWidth="1"/>
    <col min="2564" max="2564" width="8.6640625" customWidth="1"/>
    <col min="2565" max="2565" width="9.6640625" customWidth="1"/>
    <col min="2566" max="2566" width="11.6640625" customWidth="1"/>
    <col min="2817" max="2817" width="5.77734375" customWidth="1"/>
    <col min="2818" max="2818" width="76.44140625" customWidth="1"/>
    <col min="2819" max="2819" width="5.6640625" customWidth="1"/>
    <col min="2820" max="2820" width="8.6640625" customWidth="1"/>
    <col min="2821" max="2821" width="9.6640625" customWidth="1"/>
    <col min="2822" max="2822" width="11.6640625" customWidth="1"/>
    <col min="3073" max="3073" width="5.77734375" customWidth="1"/>
    <col min="3074" max="3074" width="76.44140625" customWidth="1"/>
    <col min="3075" max="3075" width="5.6640625" customWidth="1"/>
    <col min="3076" max="3076" width="8.6640625" customWidth="1"/>
    <col min="3077" max="3077" width="9.6640625" customWidth="1"/>
    <col min="3078" max="3078" width="11.6640625" customWidth="1"/>
    <col min="3329" max="3329" width="5.77734375" customWidth="1"/>
    <col min="3330" max="3330" width="76.44140625" customWidth="1"/>
    <col min="3331" max="3331" width="5.6640625" customWidth="1"/>
    <col min="3332" max="3332" width="8.6640625" customWidth="1"/>
    <col min="3333" max="3333" width="9.6640625" customWidth="1"/>
    <col min="3334" max="3334" width="11.6640625" customWidth="1"/>
    <col min="3585" max="3585" width="5.77734375" customWidth="1"/>
    <col min="3586" max="3586" width="76.44140625" customWidth="1"/>
    <col min="3587" max="3587" width="5.6640625" customWidth="1"/>
    <col min="3588" max="3588" width="8.6640625" customWidth="1"/>
    <col min="3589" max="3589" width="9.6640625" customWidth="1"/>
    <col min="3590" max="3590" width="11.6640625" customWidth="1"/>
    <col min="3841" max="3841" width="5.77734375" customWidth="1"/>
    <col min="3842" max="3842" width="76.44140625" customWidth="1"/>
    <col min="3843" max="3843" width="5.6640625" customWidth="1"/>
    <col min="3844" max="3844" width="8.6640625" customWidth="1"/>
    <col min="3845" max="3845" width="9.6640625" customWidth="1"/>
    <col min="3846" max="3846" width="11.6640625" customWidth="1"/>
    <col min="4097" max="4097" width="5.77734375" customWidth="1"/>
    <col min="4098" max="4098" width="76.44140625" customWidth="1"/>
    <col min="4099" max="4099" width="5.6640625" customWidth="1"/>
    <col min="4100" max="4100" width="8.6640625" customWidth="1"/>
    <col min="4101" max="4101" width="9.6640625" customWidth="1"/>
    <col min="4102" max="4102" width="11.6640625" customWidth="1"/>
    <col min="4353" max="4353" width="5.77734375" customWidth="1"/>
    <col min="4354" max="4354" width="76.44140625" customWidth="1"/>
    <col min="4355" max="4355" width="5.6640625" customWidth="1"/>
    <col min="4356" max="4356" width="8.6640625" customWidth="1"/>
    <col min="4357" max="4357" width="9.6640625" customWidth="1"/>
    <col min="4358" max="4358" width="11.6640625" customWidth="1"/>
    <col min="4609" max="4609" width="5.77734375" customWidth="1"/>
    <col min="4610" max="4610" width="76.44140625" customWidth="1"/>
    <col min="4611" max="4611" width="5.6640625" customWidth="1"/>
    <col min="4612" max="4612" width="8.6640625" customWidth="1"/>
    <col min="4613" max="4613" width="9.6640625" customWidth="1"/>
    <col min="4614" max="4614" width="11.6640625" customWidth="1"/>
    <col min="4865" max="4865" width="5.77734375" customWidth="1"/>
    <col min="4866" max="4866" width="76.44140625" customWidth="1"/>
    <col min="4867" max="4867" width="5.6640625" customWidth="1"/>
    <col min="4868" max="4868" width="8.6640625" customWidth="1"/>
    <col min="4869" max="4869" width="9.6640625" customWidth="1"/>
    <col min="4870" max="4870" width="11.6640625" customWidth="1"/>
    <col min="5121" max="5121" width="5.77734375" customWidth="1"/>
    <col min="5122" max="5122" width="76.44140625" customWidth="1"/>
    <col min="5123" max="5123" width="5.6640625" customWidth="1"/>
    <col min="5124" max="5124" width="8.6640625" customWidth="1"/>
    <col min="5125" max="5125" width="9.6640625" customWidth="1"/>
    <col min="5126" max="5126" width="11.6640625" customWidth="1"/>
    <col min="5377" max="5377" width="5.77734375" customWidth="1"/>
    <col min="5378" max="5378" width="76.44140625" customWidth="1"/>
    <col min="5379" max="5379" width="5.6640625" customWidth="1"/>
    <col min="5380" max="5380" width="8.6640625" customWidth="1"/>
    <col min="5381" max="5381" width="9.6640625" customWidth="1"/>
    <col min="5382" max="5382" width="11.6640625" customWidth="1"/>
    <col min="5633" max="5633" width="5.77734375" customWidth="1"/>
    <col min="5634" max="5634" width="76.44140625" customWidth="1"/>
    <col min="5635" max="5635" width="5.6640625" customWidth="1"/>
    <col min="5636" max="5636" width="8.6640625" customWidth="1"/>
    <col min="5637" max="5637" width="9.6640625" customWidth="1"/>
    <col min="5638" max="5638" width="11.6640625" customWidth="1"/>
    <col min="5889" max="5889" width="5.77734375" customWidth="1"/>
    <col min="5890" max="5890" width="76.44140625" customWidth="1"/>
    <col min="5891" max="5891" width="5.6640625" customWidth="1"/>
    <col min="5892" max="5892" width="8.6640625" customWidth="1"/>
    <col min="5893" max="5893" width="9.6640625" customWidth="1"/>
    <col min="5894" max="5894" width="11.6640625" customWidth="1"/>
    <col min="6145" max="6145" width="5.77734375" customWidth="1"/>
    <col min="6146" max="6146" width="76.44140625" customWidth="1"/>
    <col min="6147" max="6147" width="5.6640625" customWidth="1"/>
    <col min="6148" max="6148" width="8.6640625" customWidth="1"/>
    <col min="6149" max="6149" width="9.6640625" customWidth="1"/>
    <col min="6150" max="6150" width="11.6640625" customWidth="1"/>
    <col min="6401" max="6401" width="5.77734375" customWidth="1"/>
    <col min="6402" max="6402" width="76.44140625" customWidth="1"/>
    <col min="6403" max="6403" width="5.6640625" customWidth="1"/>
    <col min="6404" max="6404" width="8.6640625" customWidth="1"/>
    <col min="6405" max="6405" width="9.6640625" customWidth="1"/>
    <col min="6406" max="6406" width="11.6640625" customWidth="1"/>
    <col min="6657" max="6657" width="5.77734375" customWidth="1"/>
    <col min="6658" max="6658" width="76.44140625" customWidth="1"/>
    <col min="6659" max="6659" width="5.6640625" customWidth="1"/>
    <col min="6660" max="6660" width="8.6640625" customWidth="1"/>
    <col min="6661" max="6661" width="9.6640625" customWidth="1"/>
    <col min="6662" max="6662" width="11.6640625" customWidth="1"/>
    <col min="6913" max="6913" width="5.77734375" customWidth="1"/>
    <col min="6914" max="6914" width="76.44140625" customWidth="1"/>
    <col min="6915" max="6915" width="5.6640625" customWidth="1"/>
    <col min="6916" max="6916" width="8.6640625" customWidth="1"/>
    <col min="6917" max="6917" width="9.6640625" customWidth="1"/>
    <col min="6918" max="6918" width="11.6640625" customWidth="1"/>
    <col min="7169" max="7169" width="5.77734375" customWidth="1"/>
    <col min="7170" max="7170" width="76.44140625" customWidth="1"/>
    <col min="7171" max="7171" width="5.6640625" customWidth="1"/>
    <col min="7172" max="7172" width="8.6640625" customWidth="1"/>
    <col min="7173" max="7173" width="9.6640625" customWidth="1"/>
    <col min="7174" max="7174" width="11.6640625" customWidth="1"/>
    <col min="7425" max="7425" width="5.77734375" customWidth="1"/>
    <col min="7426" max="7426" width="76.44140625" customWidth="1"/>
    <col min="7427" max="7427" width="5.6640625" customWidth="1"/>
    <col min="7428" max="7428" width="8.6640625" customWidth="1"/>
    <col min="7429" max="7429" width="9.6640625" customWidth="1"/>
    <col min="7430" max="7430" width="11.6640625" customWidth="1"/>
    <col min="7681" max="7681" width="5.77734375" customWidth="1"/>
    <col min="7682" max="7682" width="76.44140625" customWidth="1"/>
    <col min="7683" max="7683" width="5.6640625" customWidth="1"/>
    <col min="7684" max="7684" width="8.6640625" customWidth="1"/>
    <col min="7685" max="7685" width="9.6640625" customWidth="1"/>
    <col min="7686" max="7686" width="11.6640625" customWidth="1"/>
    <col min="7937" max="7937" width="5.77734375" customWidth="1"/>
    <col min="7938" max="7938" width="76.44140625" customWidth="1"/>
    <col min="7939" max="7939" width="5.6640625" customWidth="1"/>
    <col min="7940" max="7940" width="8.6640625" customWidth="1"/>
    <col min="7941" max="7941" width="9.6640625" customWidth="1"/>
    <col min="7942" max="7942" width="11.6640625" customWidth="1"/>
    <col min="8193" max="8193" width="5.77734375" customWidth="1"/>
    <col min="8194" max="8194" width="76.44140625" customWidth="1"/>
    <col min="8195" max="8195" width="5.6640625" customWidth="1"/>
    <col min="8196" max="8196" width="8.6640625" customWidth="1"/>
    <col min="8197" max="8197" width="9.6640625" customWidth="1"/>
    <col min="8198" max="8198" width="11.6640625" customWidth="1"/>
    <col min="8449" max="8449" width="5.77734375" customWidth="1"/>
    <col min="8450" max="8450" width="76.44140625" customWidth="1"/>
    <col min="8451" max="8451" width="5.6640625" customWidth="1"/>
    <col min="8452" max="8452" width="8.6640625" customWidth="1"/>
    <col min="8453" max="8453" width="9.6640625" customWidth="1"/>
    <col min="8454" max="8454" width="11.6640625" customWidth="1"/>
    <col min="8705" max="8705" width="5.77734375" customWidth="1"/>
    <col min="8706" max="8706" width="76.44140625" customWidth="1"/>
    <col min="8707" max="8707" width="5.6640625" customWidth="1"/>
    <col min="8708" max="8708" width="8.6640625" customWidth="1"/>
    <col min="8709" max="8709" width="9.6640625" customWidth="1"/>
    <col min="8710" max="8710" width="11.6640625" customWidth="1"/>
    <col min="8961" max="8961" width="5.77734375" customWidth="1"/>
    <col min="8962" max="8962" width="76.44140625" customWidth="1"/>
    <col min="8963" max="8963" width="5.6640625" customWidth="1"/>
    <col min="8964" max="8964" width="8.6640625" customWidth="1"/>
    <col min="8965" max="8965" width="9.6640625" customWidth="1"/>
    <col min="8966" max="8966" width="11.6640625" customWidth="1"/>
    <col min="9217" max="9217" width="5.77734375" customWidth="1"/>
    <col min="9218" max="9218" width="76.44140625" customWidth="1"/>
    <col min="9219" max="9219" width="5.6640625" customWidth="1"/>
    <col min="9220" max="9220" width="8.6640625" customWidth="1"/>
    <col min="9221" max="9221" width="9.6640625" customWidth="1"/>
    <col min="9222" max="9222" width="11.6640625" customWidth="1"/>
    <col min="9473" max="9473" width="5.77734375" customWidth="1"/>
    <col min="9474" max="9474" width="76.44140625" customWidth="1"/>
    <col min="9475" max="9475" width="5.6640625" customWidth="1"/>
    <col min="9476" max="9476" width="8.6640625" customWidth="1"/>
    <col min="9477" max="9477" width="9.6640625" customWidth="1"/>
    <col min="9478" max="9478" width="11.6640625" customWidth="1"/>
    <col min="9729" max="9729" width="5.77734375" customWidth="1"/>
    <col min="9730" max="9730" width="76.44140625" customWidth="1"/>
    <col min="9731" max="9731" width="5.6640625" customWidth="1"/>
    <col min="9732" max="9732" width="8.6640625" customWidth="1"/>
    <col min="9733" max="9733" width="9.6640625" customWidth="1"/>
    <col min="9734" max="9734" width="11.6640625" customWidth="1"/>
    <col min="9985" max="9985" width="5.77734375" customWidth="1"/>
    <col min="9986" max="9986" width="76.44140625" customWidth="1"/>
    <col min="9987" max="9987" width="5.6640625" customWidth="1"/>
    <col min="9988" max="9988" width="8.6640625" customWidth="1"/>
    <col min="9989" max="9989" width="9.6640625" customWidth="1"/>
    <col min="9990" max="9990" width="11.6640625" customWidth="1"/>
    <col min="10241" max="10241" width="5.77734375" customWidth="1"/>
    <col min="10242" max="10242" width="76.44140625" customWidth="1"/>
    <col min="10243" max="10243" width="5.6640625" customWidth="1"/>
    <col min="10244" max="10244" width="8.6640625" customWidth="1"/>
    <col min="10245" max="10245" width="9.6640625" customWidth="1"/>
    <col min="10246" max="10246" width="11.6640625" customWidth="1"/>
    <col min="10497" max="10497" width="5.77734375" customWidth="1"/>
    <col min="10498" max="10498" width="76.44140625" customWidth="1"/>
    <col min="10499" max="10499" width="5.6640625" customWidth="1"/>
    <col min="10500" max="10500" width="8.6640625" customWidth="1"/>
    <col min="10501" max="10501" width="9.6640625" customWidth="1"/>
    <col min="10502" max="10502" width="11.6640625" customWidth="1"/>
    <col min="10753" max="10753" width="5.77734375" customWidth="1"/>
    <col min="10754" max="10754" width="76.44140625" customWidth="1"/>
    <col min="10755" max="10755" width="5.6640625" customWidth="1"/>
    <col min="10756" max="10756" width="8.6640625" customWidth="1"/>
    <col min="10757" max="10757" width="9.6640625" customWidth="1"/>
    <col min="10758" max="10758" width="11.6640625" customWidth="1"/>
    <col min="11009" max="11009" width="5.77734375" customWidth="1"/>
    <col min="11010" max="11010" width="76.44140625" customWidth="1"/>
    <col min="11011" max="11011" width="5.6640625" customWidth="1"/>
    <col min="11012" max="11012" width="8.6640625" customWidth="1"/>
    <col min="11013" max="11013" width="9.6640625" customWidth="1"/>
    <col min="11014" max="11014" width="11.6640625" customWidth="1"/>
    <col min="11265" max="11265" width="5.77734375" customWidth="1"/>
    <col min="11266" max="11266" width="76.44140625" customWidth="1"/>
    <col min="11267" max="11267" width="5.6640625" customWidth="1"/>
    <col min="11268" max="11268" width="8.6640625" customWidth="1"/>
    <col min="11269" max="11269" width="9.6640625" customWidth="1"/>
    <col min="11270" max="11270" width="11.6640625" customWidth="1"/>
    <col min="11521" max="11521" width="5.77734375" customWidth="1"/>
    <col min="11522" max="11522" width="76.44140625" customWidth="1"/>
    <col min="11523" max="11523" width="5.6640625" customWidth="1"/>
    <col min="11524" max="11524" width="8.6640625" customWidth="1"/>
    <col min="11525" max="11525" width="9.6640625" customWidth="1"/>
    <col min="11526" max="11526" width="11.6640625" customWidth="1"/>
    <col min="11777" max="11777" width="5.77734375" customWidth="1"/>
    <col min="11778" max="11778" width="76.44140625" customWidth="1"/>
    <col min="11779" max="11779" width="5.6640625" customWidth="1"/>
    <col min="11780" max="11780" width="8.6640625" customWidth="1"/>
    <col min="11781" max="11781" width="9.6640625" customWidth="1"/>
    <col min="11782" max="11782" width="11.6640625" customWidth="1"/>
    <col min="12033" max="12033" width="5.77734375" customWidth="1"/>
    <col min="12034" max="12034" width="76.44140625" customWidth="1"/>
    <col min="12035" max="12035" width="5.6640625" customWidth="1"/>
    <col min="12036" max="12036" width="8.6640625" customWidth="1"/>
    <col min="12037" max="12037" width="9.6640625" customWidth="1"/>
    <col min="12038" max="12038" width="11.6640625" customWidth="1"/>
    <col min="12289" max="12289" width="5.77734375" customWidth="1"/>
    <col min="12290" max="12290" width="76.44140625" customWidth="1"/>
    <col min="12291" max="12291" width="5.6640625" customWidth="1"/>
    <col min="12292" max="12292" width="8.6640625" customWidth="1"/>
    <col min="12293" max="12293" width="9.6640625" customWidth="1"/>
    <col min="12294" max="12294" width="11.6640625" customWidth="1"/>
    <col min="12545" max="12545" width="5.77734375" customWidth="1"/>
    <col min="12546" max="12546" width="76.44140625" customWidth="1"/>
    <col min="12547" max="12547" width="5.6640625" customWidth="1"/>
    <col min="12548" max="12548" width="8.6640625" customWidth="1"/>
    <col min="12549" max="12549" width="9.6640625" customWidth="1"/>
    <col min="12550" max="12550" width="11.6640625" customWidth="1"/>
    <col min="12801" max="12801" width="5.77734375" customWidth="1"/>
    <col min="12802" max="12802" width="76.44140625" customWidth="1"/>
    <col min="12803" max="12803" width="5.6640625" customWidth="1"/>
    <col min="12804" max="12804" width="8.6640625" customWidth="1"/>
    <col min="12805" max="12805" width="9.6640625" customWidth="1"/>
    <col min="12806" max="12806" width="11.6640625" customWidth="1"/>
    <col min="13057" max="13057" width="5.77734375" customWidth="1"/>
    <col min="13058" max="13058" width="76.44140625" customWidth="1"/>
    <col min="13059" max="13059" width="5.6640625" customWidth="1"/>
    <col min="13060" max="13060" width="8.6640625" customWidth="1"/>
    <col min="13061" max="13061" width="9.6640625" customWidth="1"/>
    <col min="13062" max="13062" width="11.6640625" customWidth="1"/>
    <col min="13313" max="13313" width="5.77734375" customWidth="1"/>
    <col min="13314" max="13314" width="76.44140625" customWidth="1"/>
    <col min="13315" max="13315" width="5.6640625" customWidth="1"/>
    <col min="13316" max="13316" width="8.6640625" customWidth="1"/>
    <col min="13317" max="13317" width="9.6640625" customWidth="1"/>
    <col min="13318" max="13318" width="11.6640625" customWidth="1"/>
    <col min="13569" max="13569" width="5.77734375" customWidth="1"/>
    <col min="13570" max="13570" width="76.44140625" customWidth="1"/>
    <col min="13571" max="13571" width="5.6640625" customWidth="1"/>
    <col min="13572" max="13572" width="8.6640625" customWidth="1"/>
    <col min="13573" max="13573" width="9.6640625" customWidth="1"/>
    <col min="13574" max="13574" width="11.6640625" customWidth="1"/>
    <col min="13825" max="13825" width="5.77734375" customWidth="1"/>
    <col min="13826" max="13826" width="76.44140625" customWidth="1"/>
    <col min="13827" max="13827" width="5.6640625" customWidth="1"/>
    <col min="13828" max="13828" width="8.6640625" customWidth="1"/>
    <col min="13829" max="13829" width="9.6640625" customWidth="1"/>
    <col min="13830" max="13830" width="11.6640625" customWidth="1"/>
    <col min="14081" max="14081" width="5.77734375" customWidth="1"/>
    <col min="14082" max="14082" width="76.44140625" customWidth="1"/>
    <col min="14083" max="14083" width="5.6640625" customWidth="1"/>
    <col min="14084" max="14084" width="8.6640625" customWidth="1"/>
    <col min="14085" max="14085" width="9.6640625" customWidth="1"/>
    <col min="14086" max="14086" width="11.6640625" customWidth="1"/>
    <col min="14337" max="14337" width="5.77734375" customWidth="1"/>
    <col min="14338" max="14338" width="76.44140625" customWidth="1"/>
    <col min="14339" max="14339" width="5.6640625" customWidth="1"/>
    <col min="14340" max="14340" width="8.6640625" customWidth="1"/>
    <col min="14341" max="14341" width="9.6640625" customWidth="1"/>
    <col min="14342" max="14342" width="11.6640625" customWidth="1"/>
    <col min="14593" max="14593" width="5.77734375" customWidth="1"/>
    <col min="14594" max="14594" width="76.44140625" customWidth="1"/>
    <col min="14595" max="14595" width="5.6640625" customWidth="1"/>
    <col min="14596" max="14596" width="8.6640625" customWidth="1"/>
    <col min="14597" max="14597" width="9.6640625" customWidth="1"/>
    <col min="14598" max="14598" width="11.6640625" customWidth="1"/>
    <col min="14849" max="14849" width="5.77734375" customWidth="1"/>
    <col min="14850" max="14850" width="76.44140625" customWidth="1"/>
    <col min="14851" max="14851" width="5.6640625" customWidth="1"/>
    <col min="14852" max="14852" width="8.6640625" customWidth="1"/>
    <col min="14853" max="14853" width="9.6640625" customWidth="1"/>
    <col min="14854" max="14854" width="11.6640625" customWidth="1"/>
    <col min="15105" max="15105" width="5.77734375" customWidth="1"/>
    <col min="15106" max="15106" width="76.44140625" customWidth="1"/>
    <col min="15107" max="15107" width="5.6640625" customWidth="1"/>
    <col min="15108" max="15108" width="8.6640625" customWidth="1"/>
    <col min="15109" max="15109" width="9.6640625" customWidth="1"/>
    <col min="15110" max="15110" width="11.6640625" customWidth="1"/>
    <col min="15361" max="15361" width="5.77734375" customWidth="1"/>
    <col min="15362" max="15362" width="76.44140625" customWidth="1"/>
    <col min="15363" max="15363" width="5.6640625" customWidth="1"/>
    <col min="15364" max="15364" width="8.6640625" customWidth="1"/>
    <col min="15365" max="15365" width="9.6640625" customWidth="1"/>
    <col min="15366" max="15366" width="11.6640625" customWidth="1"/>
    <col min="15617" max="15617" width="5.77734375" customWidth="1"/>
    <col min="15618" max="15618" width="76.44140625" customWidth="1"/>
    <col min="15619" max="15619" width="5.6640625" customWidth="1"/>
    <col min="15620" max="15620" width="8.6640625" customWidth="1"/>
    <col min="15621" max="15621" width="9.6640625" customWidth="1"/>
    <col min="15622" max="15622" width="11.6640625" customWidth="1"/>
    <col min="15873" max="15873" width="5.77734375" customWidth="1"/>
    <col min="15874" max="15874" width="76.44140625" customWidth="1"/>
    <col min="15875" max="15875" width="5.6640625" customWidth="1"/>
    <col min="15876" max="15876" width="8.6640625" customWidth="1"/>
    <col min="15877" max="15877" width="9.6640625" customWidth="1"/>
    <col min="15878" max="15878" width="11.6640625" customWidth="1"/>
    <col min="16129" max="16129" width="5.77734375" customWidth="1"/>
    <col min="16130" max="16130" width="76.44140625" customWidth="1"/>
    <col min="16131" max="16131" width="5.6640625" customWidth="1"/>
    <col min="16132" max="16132" width="8.6640625" customWidth="1"/>
    <col min="16133" max="16133" width="9.6640625" customWidth="1"/>
    <col min="16134" max="16134" width="11.6640625" customWidth="1"/>
  </cols>
  <sheetData>
    <row r="1" spans="1:6" s="687" customFormat="1" ht="17.399999999999999" x14ac:dyDescent="0.25">
      <c r="B1" s="688" t="s">
        <v>1126</v>
      </c>
      <c r="C1" s="689" t="s">
        <v>1127</v>
      </c>
      <c r="D1" s="690"/>
      <c r="E1" s="691"/>
    </row>
    <row r="2" spans="1:6" s="687" customFormat="1" ht="17.399999999999999" x14ac:dyDescent="0.25">
      <c r="B2" s="688"/>
      <c r="C2" s="689" t="s">
        <v>62</v>
      </c>
      <c r="D2" s="690"/>
      <c r="E2" s="691"/>
    </row>
    <row r="3" spans="1:6" s="687" customFormat="1" ht="7.5" customHeight="1" x14ac:dyDescent="0.25">
      <c r="B3" s="688"/>
      <c r="C3" s="692"/>
      <c r="D3" s="690"/>
      <c r="E3" s="691"/>
    </row>
    <row r="4" spans="1:6" s="687" customFormat="1" ht="13.8" x14ac:dyDescent="0.25">
      <c r="B4" s="688" t="s">
        <v>1128</v>
      </c>
      <c r="C4" s="692" t="s">
        <v>1129</v>
      </c>
      <c r="D4" s="690"/>
      <c r="E4" s="691"/>
    </row>
    <row r="5" spans="1:6" s="687" customFormat="1" ht="13.8" x14ac:dyDescent="0.25">
      <c r="B5" s="688"/>
      <c r="C5" s="692" t="s">
        <v>46</v>
      </c>
      <c r="D5" s="690"/>
      <c r="E5" s="691"/>
    </row>
    <row r="6" spans="1:6" s="687" customFormat="1" ht="13.8" x14ac:dyDescent="0.25">
      <c r="B6" s="688"/>
      <c r="C6" s="692" t="s">
        <v>1130</v>
      </c>
      <c r="D6" s="690"/>
      <c r="E6" s="691"/>
    </row>
    <row r="7" spans="1:6" s="687" customFormat="1" ht="7.5" customHeight="1" x14ac:dyDescent="0.25">
      <c r="B7" s="688"/>
      <c r="C7" s="692"/>
      <c r="D7" s="690"/>
      <c r="E7" s="691"/>
    </row>
    <row r="8" spans="1:6" s="687" customFormat="1" ht="13.8" x14ac:dyDescent="0.25">
      <c r="B8" s="688" t="s">
        <v>1131</v>
      </c>
      <c r="C8" s="693" t="s">
        <v>1132</v>
      </c>
      <c r="D8" s="690"/>
      <c r="E8" s="691"/>
    </row>
    <row r="9" spans="1:6" s="687" customFormat="1" ht="5.55" customHeight="1" x14ac:dyDescent="0.25">
      <c r="B9" s="688"/>
      <c r="C9" s="692"/>
      <c r="D9" s="690"/>
      <c r="E9" s="691"/>
    </row>
    <row r="10" spans="1:6" ht="22.8" x14ac:dyDescent="0.4">
      <c r="A10"/>
      <c r="B10" s="694" t="s">
        <v>1133</v>
      </c>
      <c r="C10" s="15"/>
      <c r="D10" s="15"/>
      <c r="E10" s="695"/>
      <c r="F10"/>
    </row>
    <row r="11" spans="1:6" ht="8.1" customHeight="1" x14ac:dyDescent="0.4">
      <c r="A11"/>
      <c r="B11" s="694"/>
      <c r="C11" s="15"/>
      <c r="D11" s="15"/>
      <c r="E11" s="695"/>
      <c r="F11"/>
    </row>
    <row r="12" spans="1:6" ht="22.8" x14ac:dyDescent="0.4">
      <c r="A12"/>
      <c r="B12" s="694" t="s">
        <v>1134</v>
      </c>
      <c r="C12" s="15"/>
      <c r="D12" s="15"/>
      <c r="E12" s="695"/>
      <c r="F12"/>
    </row>
    <row r="13" spans="1:6" ht="11.25" customHeight="1" x14ac:dyDescent="0.25">
      <c r="A13"/>
      <c r="B13"/>
      <c r="C13" s="15"/>
      <c r="D13" s="15"/>
      <c r="E13" s="695"/>
      <c r="F13"/>
    </row>
    <row r="14" spans="1:6" s="698" customFormat="1" ht="18" customHeight="1" x14ac:dyDescent="0.25">
      <c r="A14" s="15">
        <v>1</v>
      </c>
      <c r="B14" s="696" t="s">
        <v>1135</v>
      </c>
      <c r="C14" s="848">
        <f>F38</f>
        <v>0</v>
      </c>
      <c r="D14" s="848"/>
      <c r="E14" s="18"/>
    </row>
    <row r="15" spans="1:6" s="698" customFormat="1" ht="4.5" customHeight="1" x14ac:dyDescent="0.25">
      <c r="B15" s="696"/>
      <c r="C15" s="697"/>
      <c r="D15" s="699"/>
      <c r="E15" s="18"/>
    </row>
    <row r="16" spans="1:6" s="698" customFormat="1" ht="18" customHeight="1" x14ac:dyDescent="0.25">
      <c r="A16" s="15">
        <v>2</v>
      </c>
      <c r="B16" s="696" t="s">
        <v>1136</v>
      </c>
      <c r="C16" s="848">
        <f>F103</f>
        <v>0</v>
      </c>
      <c r="D16" s="848"/>
      <c r="E16" s="18"/>
    </row>
    <row r="17" spans="1:6" s="698" customFormat="1" ht="4.5" customHeight="1" x14ac:dyDescent="0.25">
      <c r="B17" s="696"/>
      <c r="C17" s="697"/>
      <c r="D17" s="699"/>
      <c r="E17" s="18"/>
    </row>
    <row r="18" spans="1:6" s="698" customFormat="1" ht="18" customHeight="1" x14ac:dyDescent="0.25">
      <c r="A18" s="15">
        <v>3</v>
      </c>
      <c r="B18" s="696" t="s">
        <v>1137</v>
      </c>
      <c r="C18" s="848">
        <f>F115</f>
        <v>0</v>
      </c>
      <c r="D18" s="848"/>
      <c r="E18" s="18"/>
    </row>
    <row r="19" spans="1:6" s="698" customFormat="1" ht="18" customHeight="1" x14ac:dyDescent="0.25">
      <c r="A19" s="15">
        <v>4</v>
      </c>
      <c r="B19" s="696" t="s">
        <v>1138</v>
      </c>
      <c r="C19" s="848">
        <f>F128</f>
        <v>0</v>
      </c>
      <c r="D19" s="848"/>
      <c r="E19" s="18"/>
    </row>
    <row r="20" spans="1:6" s="698" customFormat="1" ht="18" customHeight="1" x14ac:dyDescent="0.25">
      <c r="A20" s="15">
        <v>5</v>
      </c>
      <c r="B20" s="696" t="s">
        <v>1139</v>
      </c>
      <c r="C20" s="848">
        <f>F144</f>
        <v>0</v>
      </c>
      <c r="D20" s="848"/>
      <c r="E20" s="18"/>
    </row>
    <row r="21" spans="1:6" s="698" customFormat="1" ht="18" customHeight="1" x14ac:dyDescent="0.25">
      <c r="A21" s="15">
        <v>6</v>
      </c>
      <c r="B21" s="696" t="s">
        <v>1140</v>
      </c>
      <c r="C21" s="848">
        <f>F160</f>
        <v>0</v>
      </c>
      <c r="D21" s="848"/>
      <c r="E21" s="18"/>
    </row>
    <row r="22" spans="1:6" s="698" customFormat="1" ht="4.5" customHeight="1" x14ac:dyDescent="0.25">
      <c r="B22" s="696"/>
      <c r="C22" s="697"/>
      <c r="D22" s="699"/>
      <c r="E22" s="18"/>
    </row>
    <row r="23" spans="1:6" s="698" customFormat="1" ht="16.5" customHeight="1" x14ac:dyDescent="0.25">
      <c r="A23" s="15">
        <v>7</v>
      </c>
      <c r="B23" s="696" t="s">
        <v>1141</v>
      </c>
      <c r="C23" s="848">
        <f>F200</f>
        <v>0</v>
      </c>
      <c r="D23" s="849"/>
      <c r="E23" s="18"/>
    </row>
    <row r="24" spans="1:6" s="698" customFormat="1" ht="4.5" customHeight="1" x14ac:dyDescent="0.25">
      <c r="B24" s="696"/>
      <c r="C24" s="697"/>
      <c r="D24" s="699"/>
      <c r="E24" s="18"/>
    </row>
    <row r="25" spans="1:6" s="698" customFormat="1" ht="16.5" customHeight="1" x14ac:dyDescent="0.25">
      <c r="A25" s="15">
        <v>8</v>
      </c>
      <c r="B25" s="696" t="s">
        <v>1142</v>
      </c>
      <c r="C25" s="848">
        <f>F229</f>
        <v>0</v>
      </c>
      <c r="D25" s="849"/>
      <c r="E25" s="18"/>
    </row>
    <row r="26" spans="1:6" s="698" customFormat="1" ht="4.5" customHeight="1" x14ac:dyDescent="0.25">
      <c r="B26" s="696"/>
      <c r="C26" s="697"/>
      <c r="D26" s="699"/>
      <c r="E26" s="18"/>
    </row>
    <row r="27" spans="1:6" s="702" customFormat="1" ht="19.5" customHeight="1" x14ac:dyDescent="0.25">
      <c r="A27" s="15">
        <v>9</v>
      </c>
      <c r="B27" s="88" t="s">
        <v>688</v>
      </c>
      <c r="C27" s="850">
        <f>SUM(C14:C26)</f>
        <v>0</v>
      </c>
      <c r="D27" s="851"/>
      <c r="E27" s="701">
        <f>C27</f>
        <v>0</v>
      </c>
    </row>
    <row r="28" spans="1:6" s="702" customFormat="1" ht="24.6" customHeight="1" x14ac:dyDescent="0.25">
      <c r="B28" s="88"/>
      <c r="C28" s="700"/>
      <c r="D28" s="698"/>
    </row>
    <row r="29" spans="1:6" s="703" customFormat="1" ht="28.05" customHeight="1" x14ac:dyDescent="0.25">
      <c r="B29" s="704" t="s">
        <v>1143</v>
      </c>
      <c r="C29" s="690"/>
      <c r="D29" s="690"/>
      <c r="E29" s="705"/>
      <c r="F29" s="690"/>
    </row>
    <row r="30" spans="1:6" s="687" customFormat="1" ht="11.1" customHeight="1" x14ac:dyDescent="0.25">
      <c r="A30" s="706"/>
      <c r="C30" s="690"/>
      <c r="D30" s="690"/>
      <c r="E30" s="703"/>
      <c r="F30" s="690"/>
    </row>
    <row r="31" spans="1:6" s="708" customFormat="1" ht="24" customHeight="1" x14ac:dyDescent="0.25">
      <c r="A31" s="707" t="s">
        <v>1144</v>
      </c>
      <c r="C31" s="709"/>
      <c r="D31" s="709"/>
      <c r="E31" s="709"/>
      <c r="F31" s="709"/>
    </row>
    <row r="32" spans="1:6" s="687" customFormat="1" ht="26.7" customHeight="1" x14ac:dyDescent="0.25">
      <c r="A32" s="710" t="s">
        <v>1145</v>
      </c>
      <c r="B32" s="710" t="s">
        <v>1146</v>
      </c>
      <c r="C32" s="710" t="s">
        <v>1147</v>
      </c>
      <c r="D32" s="710" t="s">
        <v>1148</v>
      </c>
      <c r="E32" s="710" t="s">
        <v>1149</v>
      </c>
      <c r="F32" s="710" t="s">
        <v>1150</v>
      </c>
    </row>
    <row r="33" spans="1:6" s="687" customFormat="1" ht="33" customHeight="1" x14ac:dyDescent="0.25">
      <c r="A33" s="711" t="s">
        <v>851</v>
      </c>
      <c r="B33" s="712" t="s">
        <v>1151</v>
      </c>
      <c r="C33" s="711" t="s">
        <v>853</v>
      </c>
      <c r="D33" s="15">
        <v>18</v>
      </c>
      <c r="E33" s="713">
        <v>0</v>
      </c>
      <c r="F33" s="714">
        <f>D33*E33</f>
        <v>0</v>
      </c>
    </row>
    <row r="34" spans="1:6" s="687" customFormat="1" ht="33" customHeight="1" x14ac:dyDescent="0.25">
      <c r="A34" s="711" t="s">
        <v>859</v>
      </c>
      <c r="B34" s="712" t="s">
        <v>1152</v>
      </c>
      <c r="C34" s="711" t="s">
        <v>853</v>
      </c>
      <c r="D34" s="15">
        <v>3</v>
      </c>
      <c r="E34" s="713">
        <v>0</v>
      </c>
      <c r="F34" s="714">
        <f>D34*E34</f>
        <v>0</v>
      </c>
    </row>
    <row r="35" spans="1:6" s="687" customFormat="1" ht="19.05" customHeight="1" x14ac:dyDescent="0.25">
      <c r="A35" s="711" t="s">
        <v>863</v>
      </c>
      <c r="B35" s="715" t="s">
        <v>1153</v>
      </c>
      <c r="C35" s="690" t="s">
        <v>853</v>
      </c>
      <c r="D35" s="690">
        <v>21</v>
      </c>
      <c r="E35" s="713">
        <v>0</v>
      </c>
      <c r="F35" s="714">
        <f>D35*E35</f>
        <v>0</v>
      </c>
    </row>
    <row r="36" spans="1:6" ht="19.05" customHeight="1" x14ac:dyDescent="0.25">
      <c r="A36" s="711" t="s">
        <v>867</v>
      </c>
      <c r="B36" s="716" t="s">
        <v>1154</v>
      </c>
      <c r="C36" s="15" t="s">
        <v>0</v>
      </c>
      <c r="D36" s="15">
        <v>3</v>
      </c>
      <c r="E36" s="713">
        <v>0</v>
      </c>
      <c r="F36" s="714">
        <f>D36*E36</f>
        <v>0</v>
      </c>
    </row>
    <row r="37" spans="1:6" ht="19.05" customHeight="1" x14ac:dyDescent="0.25">
      <c r="A37" s="711" t="s">
        <v>871</v>
      </c>
      <c r="B37" s="716" t="s">
        <v>1155</v>
      </c>
      <c r="C37" s="15" t="s">
        <v>0</v>
      </c>
      <c r="D37" s="15">
        <v>3</v>
      </c>
      <c r="E37" s="713">
        <v>0</v>
      </c>
      <c r="F37" s="714">
        <f>D37*E37</f>
        <v>0</v>
      </c>
    </row>
    <row r="38" spans="1:6" ht="22.2" customHeight="1" x14ac:dyDescent="0.25">
      <c r="A38" s="711" t="s">
        <v>875</v>
      </c>
      <c r="B38" s="696" t="s">
        <v>29</v>
      </c>
      <c r="C38" s="717"/>
      <c r="D38" s="718"/>
      <c r="E38" s="719"/>
      <c r="F38" s="719">
        <f>SUM(F33:F37)</f>
        <v>0</v>
      </c>
    </row>
    <row r="39" spans="1:6" ht="33" customHeight="1" x14ac:dyDescent="0.25">
      <c r="A39" s="720"/>
      <c r="B39" s="721"/>
      <c r="C39" s="711"/>
      <c r="D39" s="15"/>
      <c r="E39" s="714"/>
      <c r="F39" s="714"/>
    </row>
    <row r="40" spans="1:6" s="708" customFormat="1" ht="24" customHeight="1" x14ac:dyDescent="0.25">
      <c r="A40" s="707" t="s">
        <v>1156</v>
      </c>
      <c r="C40" s="709"/>
      <c r="D40" s="709"/>
      <c r="E40" s="709"/>
      <c r="F40" s="709"/>
    </row>
    <row r="41" spans="1:6" s="708" customFormat="1" ht="19.05" customHeight="1" x14ac:dyDescent="0.25">
      <c r="A41" s="852" t="s">
        <v>1157</v>
      </c>
      <c r="B41" s="853"/>
      <c r="C41" s="853"/>
      <c r="D41" s="853"/>
      <c r="E41" s="853"/>
    </row>
    <row r="42" spans="1:6" s="687" customFormat="1" ht="27" customHeight="1" x14ac:dyDescent="0.25">
      <c r="A42" s="722" t="s">
        <v>1158</v>
      </c>
      <c r="B42" s="710" t="s">
        <v>1159</v>
      </c>
      <c r="C42" s="722" t="s">
        <v>1147</v>
      </c>
      <c r="D42" s="710" t="s">
        <v>1148</v>
      </c>
      <c r="E42" s="723" t="s">
        <v>1149</v>
      </c>
      <c r="F42" s="710" t="s">
        <v>1150</v>
      </c>
    </row>
    <row r="43" spans="1:6" ht="19.05" customHeight="1" x14ac:dyDescent="0.25">
      <c r="A43" s="724" t="s">
        <v>1160</v>
      </c>
      <c r="B43" s="715" t="s">
        <v>1161</v>
      </c>
      <c r="C43" s="690" t="s">
        <v>853</v>
      </c>
      <c r="D43" s="690">
        <v>40</v>
      </c>
      <c r="E43" s="713">
        <v>0</v>
      </c>
      <c r="F43" s="714">
        <f t="shared" ref="F43:F77" si="0">D43*E43</f>
        <v>0</v>
      </c>
    </row>
    <row r="44" spans="1:6" ht="19.05" customHeight="1" x14ac:dyDescent="0.25">
      <c r="A44" s="724" t="s">
        <v>1162</v>
      </c>
      <c r="B44" s="715" t="s">
        <v>1163</v>
      </c>
      <c r="C44" s="690" t="s">
        <v>853</v>
      </c>
      <c r="D44" s="690">
        <v>40</v>
      </c>
      <c r="E44" s="713">
        <v>0</v>
      </c>
      <c r="F44" s="714">
        <f t="shared" si="0"/>
        <v>0</v>
      </c>
    </row>
    <row r="45" spans="1:6" ht="33" customHeight="1" x14ac:dyDescent="0.25">
      <c r="A45" s="724" t="s">
        <v>1164</v>
      </c>
      <c r="B45" s="715" t="s">
        <v>1165</v>
      </c>
      <c r="C45" s="690" t="s">
        <v>853</v>
      </c>
      <c r="D45" s="690">
        <v>15</v>
      </c>
      <c r="E45" s="713">
        <v>0</v>
      </c>
      <c r="F45" s="714">
        <f t="shared" si="0"/>
        <v>0</v>
      </c>
    </row>
    <row r="46" spans="1:6" ht="33" customHeight="1" x14ac:dyDescent="0.25">
      <c r="A46" s="724" t="s">
        <v>1166</v>
      </c>
      <c r="B46" s="715" t="s">
        <v>1167</v>
      </c>
      <c r="C46" s="690" t="s">
        <v>853</v>
      </c>
      <c r="D46" s="690">
        <v>15</v>
      </c>
      <c r="E46" s="713">
        <v>0</v>
      </c>
      <c r="F46" s="714">
        <f t="shared" si="0"/>
        <v>0</v>
      </c>
    </row>
    <row r="47" spans="1:6" ht="33" customHeight="1" x14ac:dyDescent="0.25">
      <c r="A47" s="724" t="s">
        <v>1168</v>
      </c>
      <c r="B47" s="715" t="s">
        <v>1169</v>
      </c>
      <c r="C47" s="690" t="s">
        <v>853</v>
      </c>
      <c r="D47" s="690">
        <v>1</v>
      </c>
      <c r="E47" s="713">
        <v>0</v>
      </c>
      <c r="F47" s="714">
        <f>D47*E47</f>
        <v>0</v>
      </c>
    </row>
    <row r="48" spans="1:6" ht="19.05" customHeight="1" x14ac:dyDescent="0.25">
      <c r="A48" s="724" t="s">
        <v>1170</v>
      </c>
      <c r="B48" s="715" t="s">
        <v>1171</v>
      </c>
      <c r="C48" s="690" t="s">
        <v>853</v>
      </c>
      <c r="D48" s="690">
        <v>1</v>
      </c>
      <c r="E48" s="713">
        <v>0</v>
      </c>
      <c r="F48" s="714">
        <f>D48*E48</f>
        <v>0</v>
      </c>
    </row>
    <row r="49" spans="1:6" ht="33" customHeight="1" x14ac:dyDescent="0.25">
      <c r="A49" s="724" t="s">
        <v>1172</v>
      </c>
      <c r="B49" s="715" t="s">
        <v>1173</v>
      </c>
      <c r="C49" s="690" t="s">
        <v>853</v>
      </c>
      <c r="D49" s="690">
        <v>6</v>
      </c>
      <c r="E49" s="713">
        <v>0</v>
      </c>
      <c r="F49" s="714">
        <f t="shared" si="0"/>
        <v>0</v>
      </c>
    </row>
    <row r="50" spans="1:6" ht="19.05" customHeight="1" x14ac:dyDescent="0.25">
      <c r="A50" s="724" t="s">
        <v>1174</v>
      </c>
      <c r="B50" s="715" t="s">
        <v>1175</v>
      </c>
      <c r="C50" s="690" t="s">
        <v>853</v>
      </c>
      <c r="D50" s="690">
        <v>6</v>
      </c>
      <c r="E50" s="713">
        <v>0</v>
      </c>
      <c r="F50" s="714">
        <f t="shared" si="0"/>
        <v>0</v>
      </c>
    </row>
    <row r="51" spans="1:6" ht="33" customHeight="1" x14ac:dyDescent="0.25">
      <c r="A51" s="724" t="s">
        <v>1176</v>
      </c>
      <c r="B51" s="715" t="s">
        <v>1177</v>
      </c>
      <c r="C51" s="690" t="s">
        <v>853</v>
      </c>
      <c r="D51" s="690">
        <v>2</v>
      </c>
      <c r="E51" s="713">
        <v>0</v>
      </c>
      <c r="F51" s="714">
        <f t="shared" si="0"/>
        <v>0</v>
      </c>
    </row>
    <row r="52" spans="1:6" ht="33" customHeight="1" x14ac:dyDescent="0.25">
      <c r="A52" s="724" t="s">
        <v>1178</v>
      </c>
      <c r="B52" s="715" t="s">
        <v>1179</v>
      </c>
      <c r="C52" s="690" t="s">
        <v>853</v>
      </c>
      <c r="D52" s="690">
        <v>5</v>
      </c>
      <c r="E52" s="713">
        <v>0</v>
      </c>
      <c r="F52" s="714">
        <f>D52*E52</f>
        <v>0</v>
      </c>
    </row>
    <row r="53" spans="1:6" ht="19.05" customHeight="1" x14ac:dyDescent="0.25">
      <c r="A53" s="724" t="s">
        <v>1180</v>
      </c>
      <c r="B53" s="715" t="s">
        <v>1181</v>
      </c>
      <c r="C53" s="690" t="s">
        <v>853</v>
      </c>
      <c r="D53" s="690">
        <v>7</v>
      </c>
      <c r="E53" s="713">
        <v>0</v>
      </c>
      <c r="F53" s="714">
        <f t="shared" si="0"/>
        <v>0</v>
      </c>
    </row>
    <row r="54" spans="1:6" ht="33" customHeight="1" x14ac:dyDescent="0.25">
      <c r="A54" s="724" t="s">
        <v>1182</v>
      </c>
      <c r="B54" s="725" t="s">
        <v>1183</v>
      </c>
      <c r="C54" s="690" t="s">
        <v>853</v>
      </c>
      <c r="D54" s="690">
        <v>1</v>
      </c>
      <c r="E54" s="713">
        <v>0</v>
      </c>
      <c r="F54" s="714">
        <f t="shared" si="0"/>
        <v>0</v>
      </c>
    </row>
    <row r="55" spans="1:6" ht="19.05" customHeight="1" x14ac:dyDescent="0.25">
      <c r="A55" s="724" t="s">
        <v>1184</v>
      </c>
      <c r="B55" s="715" t="s">
        <v>1185</v>
      </c>
      <c r="C55" s="690" t="s">
        <v>853</v>
      </c>
      <c r="D55" s="690">
        <v>1</v>
      </c>
      <c r="E55" s="713">
        <v>0</v>
      </c>
      <c r="F55" s="714">
        <f t="shared" si="0"/>
        <v>0</v>
      </c>
    </row>
    <row r="56" spans="1:6" ht="33" customHeight="1" x14ac:dyDescent="0.25">
      <c r="A56" s="724" t="s">
        <v>1186</v>
      </c>
      <c r="B56" s="725" t="s">
        <v>1187</v>
      </c>
      <c r="C56" s="690" t="s">
        <v>853</v>
      </c>
      <c r="D56" s="690">
        <v>1</v>
      </c>
      <c r="E56" s="713">
        <v>0</v>
      </c>
      <c r="F56" s="714">
        <f t="shared" si="0"/>
        <v>0</v>
      </c>
    </row>
    <row r="57" spans="1:6" ht="19.05" customHeight="1" x14ac:dyDescent="0.25">
      <c r="A57" s="724" t="s">
        <v>1188</v>
      </c>
      <c r="B57" s="715" t="s">
        <v>1189</v>
      </c>
      <c r="C57" s="690" t="s">
        <v>853</v>
      </c>
      <c r="D57" s="690">
        <v>1</v>
      </c>
      <c r="E57" s="713">
        <v>0</v>
      </c>
      <c r="F57" s="714">
        <f t="shared" si="0"/>
        <v>0</v>
      </c>
    </row>
    <row r="58" spans="1:6" ht="33" customHeight="1" x14ac:dyDescent="0.25">
      <c r="A58" s="724" t="s">
        <v>1190</v>
      </c>
      <c r="B58" s="725" t="s">
        <v>1191</v>
      </c>
      <c r="C58" s="690" t="s">
        <v>853</v>
      </c>
      <c r="D58" s="690">
        <v>25</v>
      </c>
      <c r="E58" s="713">
        <v>0</v>
      </c>
      <c r="F58" s="714">
        <f t="shared" si="0"/>
        <v>0</v>
      </c>
    </row>
    <row r="59" spans="1:6" ht="19.05" customHeight="1" x14ac:dyDescent="0.25">
      <c r="A59" s="724" t="s">
        <v>1192</v>
      </c>
      <c r="B59" s="715" t="s">
        <v>1193</v>
      </c>
      <c r="C59" s="690" t="s">
        <v>853</v>
      </c>
      <c r="D59" s="690">
        <v>25</v>
      </c>
      <c r="E59" s="713">
        <v>0</v>
      </c>
      <c r="F59" s="714">
        <f t="shared" si="0"/>
        <v>0</v>
      </c>
    </row>
    <row r="60" spans="1:6" ht="19.05" customHeight="1" x14ac:dyDescent="0.25">
      <c r="A60" s="724" t="s">
        <v>1194</v>
      </c>
      <c r="B60" s="715" t="s">
        <v>1195</v>
      </c>
      <c r="C60" s="690" t="s">
        <v>853</v>
      </c>
      <c r="D60" s="690">
        <v>25</v>
      </c>
      <c r="E60" s="713">
        <v>0</v>
      </c>
      <c r="F60" s="714">
        <f t="shared" si="0"/>
        <v>0</v>
      </c>
    </row>
    <row r="61" spans="1:6" ht="19.05" customHeight="1" x14ac:dyDescent="0.25">
      <c r="A61" s="724" t="s">
        <v>1196</v>
      </c>
      <c r="B61" s="715" t="s">
        <v>1197</v>
      </c>
      <c r="C61" s="690" t="s">
        <v>228</v>
      </c>
      <c r="D61" s="690">
        <v>30</v>
      </c>
      <c r="E61" s="713">
        <v>0</v>
      </c>
      <c r="F61" s="714">
        <f t="shared" si="0"/>
        <v>0</v>
      </c>
    </row>
    <row r="62" spans="1:6" ht="19.05" customHeight="1" x14ac:dyDescent="0.25">
      <c r="A62" s="724" t="s">
        <v>1198</v>
      </c>
      <c r="B62" s="715" t="s">
        <v>1199</v>
      </c>
      <c r="C62" s="690" t="s">
        <v>228</v>
      </c>
      <c r="D62" s="690">
        <v>30</v>
      </c>
      <c r="E62" s="713">
        <v>0</v>
      </c>
      <c r="F62" s="714">
        <f t="shared" si="0"/>
        <v>0</v>
      </c>
    </row>
    <row r="63" spans="1:6" ht="19.05" customHeight="1" x14ac:dyDescent="0.25">
      <c r="A63" s="724" t="s">
        <v>1200</v>
      </c>
      <c r="B63" s="715" t="s">
        <v>1201</v>
      </c>
      <c r="C63" s="690" t="s">
        <v>228</v>
      </c>
      <c r="D63" s="690">
        <v>120</v>
      </c>
      <c r="E63" s="713">
        <v>0</v>
      </c>
      <c r="F63" s="714">
        <f t="shared" si="0"/>
        <v>0</v>
      </c>
    </row>
    <row r="64" spans="1:6" ht="19.05" customHeight="1" x14ac:dyDescent="0.25">
      <c r="A64" s="724" t="s">
        <v>1202</v>
      </c>
      <c r="B64" s="715" t="s">
        <v>1203</v>
      </c>
      <c r="C64" s="690" t="s">
        <v>228</v>
      </c>
      <c r="D64" s="690">
        <v>265</v>
      </c>
      <c r="E64" s="713">
        <v>0</v>
      </c>
      <c r="F64" s="714">
        <f t="shared" si="0"/>
        <v>0</v>
      </c>
    </row>
    <row r="65" spans="1:6" ht="19.05" customHeight="1" x14ac:dyDescent="0.25">
      <c r="A65" s="724" t="s">
        <v>1204</v>
      </c>
      <c r="B65" s="715" t="s">
        <v>1205</v>
      </c>
      <c r="C65" s="690" t="s">
        <v>228</v>
      </c>
      <c r="D65" s="690">
        <v>165</v>
      </c>
      <c r="E65" s="713">
        <v>0</v>
      </c>
      <c r="F65" s="714">
        <f t="shared" si="0"/>
        <v>0</v>
      </c>
    </row>
    <row r="66" spans="1:6" ht="19.05" customHeight="1" x14ac:dyDescent="0.25">
      <c r="A66" s="724" t="s">
        <v>1206</v>
      </c>
      <c r="B66" s="715" t="s">
        <v>1207</v>
      </c>
      <c r="C66" s="690" t="s">
        <v>228</v>
      </c>
      <c r="D66" s="690">
        <v>550</v>
      </c>
      <c r="E66" s="713">
        <v>0</v>
      </c>
      <c r="F66" s="714">
        <f t="shared" si="0"/>
        <v>0</v>
      </c>
    </row>
    <row r="67" spans="1:6" ht="19.05" customHeight="1" x14ac:dyDescent="0.25">
      <c r="A67" s="724" t="s">
        <v>1208</v>
      </c>
      <c r="B67" s="715" t="s">
        <v>1209</v>
      </c>
      <c r="C67" s="690" t="s">
        <v>228</v>
      </c>
      <c r="D67" s="690">
        <v>43</v>
      </c>
      <c r="E67" s="713">
        <v>0</v>
      </c>
      <c r="F67" s="714">
        <f t="shared" si="0"/>
        <v>0</v>
      </c>
    </row>
    <row r="68" spans="1:6" ht="19.05" customHeight="1" x14ac:dyDescent="0.25">
      <c r="A68" s="724" t="s">
        <v>1210</v>
      </c>
      <c r="B68" s="715" t="s">
        <v>1211</v>
      </c>
      <c r="C68" s="690" t="s">
        <v>228</v>
      </c>
      <c r="D68" s="690">
        <v>43</v>
      </c>
      <c r="E68" s="713">
        <v>0</v>
      </c>
      <c r="F68" s="714">
        <f t="shared" si="0"/>
        <v>0</v>
      </c>
    </row>
    <row r="69" spans="1:6" ht="19.05" customHeight="1" x14ac:dyDescent="0.25">
      <c r="A69" s="724" t="s">
        <v>1212</v>
      </c>
      <c r="B69" s="715" t="s">
        <v>1213</v>
      </c>
      <c r="C69" s="690" t="s">
        <v>228</v>
      </c>
      <c r="D69" s="690">
        <v>60</v>
      </c>
      <c r="E69" s="713">
        <v>0</v>
      </c>
      <c r="F69" s="714">
        <f t="shared" si="0"/>
        <v>0</v>
      </c>
    </row>
    <row r="70" spans="1:6" ht="19.05" customHeight="1" x14ac:dyDescent="0.25">
      <c r="A70" s="724" t="s">
        <v>1214</v>
      </c>
      <c r="B70" s="715" t="s">
        <v>1215</v>
      </c>
      <c r="C70" s="690" t="s">
        <v>228</v>
      </c>
      <c r="D70" s="690">
        <v>60</v>
      </c>
      <c r="E70" s="713">
        <v>0</v>
      </c>
      <c r="F70" s="714">
        <f t="shared" si="0"/>
        <v>0</v>
      </c>
    </row>
    <row r="71" spans="1:6" ht="19.05" customHeight="1" x14ac:dyDescent="0.25">
      <c r="A71" s="724" t="s">
        <v>1216</v>
      </c>
      <c r="B71" s="715" t="s">
        <v>1217</v>
      </c>
      <c r="C71" s="690" t="s">
        <v>228</v>
      </c>
      <c r="D71" s="690">
        <v>45</v>
      </c>
      <c r="E71" s="713">
        <v>0</v>
      </c>
      <c r="F71" s="714">
        <f t="shared" si="0"/>
        <v>0</v>
      </c>
    </row>
    <row r="72" spans="1:6" ht="19.05" customHeight="1" x14ac:dyDescent="0.25">
      <c r="A72" s="724" t="s">
        <v>1218</v>
      </c>
      <c r="B72" s="715" t="s">
        <v>1219</v>
      </c>
      <c r="C72" s="690" t="s">
        <v>228</v>
      </c>
      <c r="D72" s="690">
        <v>45</v>
      </c>
      <c r="E72" s="713">
        <v>0</v>
      </c>
      <c r="F72" s="714">
        <f>D72*E72</f>
        <v>0</v>
      </c>
    </row>
    <row r="73" spans="1:6" ht="19.05" customHeight="1" x14ac:dyDescent="0.25">
      <c r="A73" s="724" t="s">
        <v>1220</v>
      </c>
      <c r="B73" s="715" t="s">
        <v>1221</v>
      </c>
      <c r="C73" s="690" t="s">
        <v>853</v>
      </c>
      <c r="D73" s="690">
        <v>1</v>
      </c>
      <c r="E73" s="713">
        <v>0</v>
      </c>
      <c r="F73" s="714">
        <f>D73*E73</f>
        <v>0</v>
      </c>
    </row>
    <row r="74" spans="1:6" ht="19.05" customHeight="1" x14ac:dyDescent="0.25">
      <c r="A74" s="724" t="s">
        <v>1222</v>
      </c>
      <c r="B74" s="715" t="s">
        <v>1223</v>
      </c>
      <c r="C74" s="690" t="s">
        <v>853</v>
      </c>
      <c r="D74" s="690">
        <v>1</v>
      </c>
      <c r="E74" s="713">
        <v>0</v>
      </c>
      <c r="F74" s="714">
        <f>D74*E74</f>
        <v>0</v>
      </c>
    </row>
    <row r="75" spans="1:6" ht="19.05" customHeight="1" x14ac:dyDescent="0.25">
      <c r="A75" s="724" t="s">
        <v>1224</v>
      </c>
      <c r="B75" s="715" t="s">
        <v>1225</v>
      </c>
      <c r="C75" s="690" t="s">
        <v>183</v>
      </c>
      <c r="D75" s="690">
        <v>0.2</v>
      </c>
      <c r="E75" s="713">
        <v>0</v>
      </c>
      <c r="F75" s="714">
        <f t="shared" si="0"/>
        <v>0</v>
      </c>
    </row>
    <row r="76" spans="1:6" ht="19.05" customHeight="1" x14ac:dyDescent="0.25">
      <c r="A76" s="724" t="s">
        <v>1226</v>
      </c>
      <c r="B76" s="715" t="s">
        <v>1227</v>
      </c>
      <c r="C76" s="690" t="s">
        <v>183</v>
      </c>
      <c r="D76" s="690">
        <v>0.2</v>
      </c>
      <c r="E76" s="713">
        <v>0</v>
      </c>
      <c r="F76" s="714">
        <f t="shared" si="0"/>
        <v>0</v>
      </c>
    </row>
    <row r="77" spans="1:6" ht="33" customHeight="1" x14ac:dyDescent="0.25">
      <c r="A77" s="724" t="s">
        <v>1228</v>
      </c>
      <c r="B77" s="725" t="s">
        <v>1229</v>
      </c>
      <c r="C77" s="690" t="s">
        <v>853</v>
      </c>
      <c r="D77" s="690">
        <v>30</v>
      </c>
      <c r="E77" s="713">
        <v>0</v>
      </c>
      <c r="F77" s="714">
        <f t="shared" si="0"/>
        <v>0</v>
      </c>
    </row>
    <row r="78" spans="1:6" ht="19.05" customHeight="1" x14ac:dyDescent="0.25">
      <c r="A78" s="724" t="s">
        <v>1230</v>
      </c>
      <c r="B78" s="715" t="s">
        <v>1231</v>
      </c>
      <c r="C78" s="690" t="s">
        <v>853</v>
      </c>
      <c r="D78" s="690">
        <v>30</v>
      </c>
      <c r="E78" s="713">
        <v>0</v>
      </c>
      <c r="F78" s="714">
        <f>D78*E78</f>
        <v>0</v>
      </c>
    </row>
    <row r="79" spans="1:6" ht="19.05" customHeight="1" x14ac:dyDescent="0.25">
      <c r="A79" s="724" t="s">
        <v>1232</v>
      </c>
      <c r="B79" s="715" t="s">
        <v>1233</v>
      </c>
      <c r="C79" s="690" t="s">
        <v>228</v>
      </c>
      <c r="D79" s="690">
        <v>14</v>
      </c>
      <c r="E79" s="713">
        <v>0</v>
      </c>
      <c r="F79" s="714">
        <f>D79*E79</f>
        <v>0</v>
      </c>
    </row>
    <row r="80" spans="1:6" ht="19.05" customHeight="1" x14ac:dyDescent="0.25">
      <c r="A80" s="724" t="s">
        <v>1234</v>
      </c>
      <c r="B80" s="715" t="s">
        <v>1235</v>
      </c>
      <c r="C80" s="690" t="s">
        <v>228</v>
      </c>
      <c r="D80" s="690">
        <v>14</v>
      </c>
      <c r="E80" s="713">
        <v>0</v>
      </c>
      <c r="F80" s="714">
        <f t="shared" ref="F80:F93" si="1">D80*E80</f>
        <v>0</v>
      </c>
    </row>
    <row r="81" spans="1:6" ht="19.05" customHeight="1" x14ac:dyDescent="0.25">
      <c r="A81" s="724" t="s">
        <v>1236</v>
      </c>
      <c r="B81" s="715" t="s">
        <v>1237</v>
      </c>
      <c r="C81" s="690" t="s">
        <v>228</v>
      </c>
      <c r="D81" s="690">
        <v>125</v>
      </c>
      <c r="E81" s="713">
        <v>0</v>
      </c>
      <c r="F81" s="714">
        <f t="shared" si="1"/>
        <v>0</v>
      </c>
    </row>
    <row r="82" spans="1:6" ht="19.05" customHeight="1" x14ac:dyDescent="0.25">
      <c r="A82" s="724" t="s">
        <v>1238</v>
      </c>
      <c r="B82" s="715" t="s">
        <v>1239</v>
      </c>
      <c r="C82" s="690" t="s">
        <v>228</v>
      </c>
      <c r="D82" s="690">
        <v>125</v>
      </c>
      <c r="E82" s="713">
        <v>0</v>
      </c>
      <c r="F82" s="714">
        <f t="shared" si="1"/>
        <v>0</v>
      </c>
    </row>
    <row r="83" spans="1:6" ht="19.05" customHeight="1" x14ac:dyDescent="0.25">
      <c r="A83" s="724" t="s">
        <v>1240</v>
      </c>
      <c r="B83" s="715" t="s">
        <v>1241</v>
      </c>
      <c r="C83" s="690" t="s">
        <v>228</v>
      </c>
      <c r="D83" s="690">
        <v>68</v>
      </c>
      <c r="E83" s="713">
        <v>0</v>
      </c>
      <c r="F83" s="714">
        <f t="shared" si="1"/>
        <v>0</v>
      </c>
    </row>
    <row r="84" spans="1:6" ht="19.05" customHeight="1" x14ac:dyDescent="0.25">
      <c r="A84" s="724" t="s">
        <v>1242</v>
      </c>
      <c r="B84" s="715" t="s">
        <v>1243</v>
      </c>
      <c r="C84" s="690" t="s">
        <v>228</v>
      </c>
      <c r="D84" s="690">
        <v>68</v>
      </c>
      <c r="E84" s="713">
        <v>0</v>
      </c>
      <c r="F84" s="714">
        <f t="shared" si="1"/>
        <v>0</v>
      </c>
    </row>
    <row r="85" spans="1:6" ht="33" customHeight="1" x14ac:dyDescent="0.25">
      <c r="A85" s="724" t="s">
        <v>1244</v>
      </c>
      <c r="B85" s="725" t="s">
        <v>1245</v>
      </c>
      <c r="C85" s="690" t="s">
        <v>853</v>
      </c>
      <c r="D85" s="690">
        <v>55</v>
      </c>
      <c r="E85" s="713">
        <v>0</v>
      </c>
      <c r="F85" s="714">
        <f t="shared" si="1"/>
        <v>0</v>
      </c>
    </row>
    <row r="86" spans="1:6" ht="19.05" customHeight="1" x14ac:dyDescent="0.25">
      <c r="A86" s="724" t="s">
        <v>1246</v>
      </c>
      <c r="B86" s="715" t="s">
        <v>1247</v>
      </c>
      <c r="C86" s="690" t="s">
        <v>853</v>
      </c>
      <c r="D86" s="690">
        <v>5</v>
      </c>
      <c r="E86" s="713">
        <v>0</v>
      </c>
      <c r="F86" s="714">
        <f t="shared" si="1"/>
        <v>0</v>
      </c>
    </row>
    <row r="87" spans="1:6" ht="19.05" customHeight="1" x14ac:dyDescent="0.25">
      <c r="A87" s="724" t="s">
        <v>1248</v>
      </c>
      <c r="B87" s="715" t="s">
        <v>1249</v>
      </c>
      <c r="C87" s="690" t="s">
        <v>853</v>
      </c>
      <c r="D87" s="690">
        <v>2</v>
      </c>
      <c r="E87" s="713">
        <v>0</v>
      </c>
      <c r="F87" s="714">
        <f t="shared" si="1"/>
        <v>0</v>
      </c>
    </row>
    <row r="88" spans="1:6" ht="19.05" customHeight="1" x14ac:dyDescent="0.25">
      <c r="A88" s="724" t="s">
        <v>1250</v>
      </c>
      <c r="B88" s="715" t="s">
        <v>1251</v>
      </c>
      <c r="C88" s="690" t="s">
        <v>853</v>
      </c>
      <c r="D88" s="690">
        <v>1</v>
      </c>
      <c r="E88" s="713">
        <v>0</v>
      </c>
      <c r="F88" s="714">
        <f t="shared" si="1"/>
        <v>0</v>
      </c>
    </row>
    <row r="89" spans="1:6" ht="19.05" customHeight="1" x14ac:dyDescent="0.25">
      <c r="A89" s="724" t="s">
        <v>1252</v>
      </c>
      <c r="B89" s="715" t="s">
        <v>1253</v>
      </c>
      <c r="C89" s="690" t="s">
        <v>853</v>
      </c>
      <c r="D89" s="690">
        <v>6</v>
      </c>
      <c r="E89" s="713">
        <v>0</v>
      </c>
      <c r="F89" s="714">
        <f t="shared" si="1"/>
        <v>0</v>
      </c>
    </row>
    <row r="90" spans="1:6" ht="19.05" customHeight="1" x14ac:dyDescent="0.25">
      <c r="A90" s="724" t="s">
        <v>1254</v>
      </c>
      <c r="B90" s="715" t="s">
        <v>1255</v>
      </c>
      <c r="C90" s="690" t="s">
        <v>853</v>
      </c>
      <c r="D90" s="690">
        <v>2</v>
      </c>
      <c r="E90" s="713">
        <v>0</v>
      </c>
      <c r="F90" s="714">
        <f t="shared" si="1"/>
        <v>0</v>
      </c>
    </row>
    <row r="91" spans="1:6" ht="19.05" customHeight="1" x14ac:dyDescent="0.25">
      <c r="A91" s="724" t="s">
        <v>1256</v>
      </c>
      <c r="B91" s="715" t="s">
        <v>1257</v>
      </c>
      <c r="C91" s="690" t="s">
        <v>853</v>
      </c>
      <c r="D91" s="690">
        <v>16</v>
      </c>
      <c r="E91" s="713">
        <v>0</v>
      </c>
      <c r="F91" s="714">
        <f t="shared" si="1"/>
        <v>0</v>
      </c>
    </row>
    <row r="92" spans="1:6" ht="19.05" customHeight="1" x14ac:dyDescent="0.25">
      <c r="A92" s="724" t="s">
        <v>1258</v>
      </c>
      <c r="B92" s="715" t="s">
        <v>1259</v>
      </c>
      <c r="C92" s="690" t="s">
        <v>853</v>
      </c>
      <c r="D92" s="690">
        <v>4</v>
      </c>
      <c r="E92" s="713">
        <v>0</v>
      </c>
      <c r="F92" s="714">
        <f t="shared" si="1"/>
        <v>0</v>
      </c>
    </row>
    <row r="93" spans="1:6" ht="19.05" customHeight="1" x14ac:dyDescent="0.25">
      <c r="A93" s="724" t="s">
        <v>1260</v>
      </c>
      <c r="B93" s="715" t="s">
        <v>1261</v>
      </c>
      <c r="C93" s="690" t="s">
        <v>853</v>
      </c>
      <c r="D93" s="690">
        <v>2</v>
      </c>
      <c r="E93" s="713">
        <v>0</v>
      </c>
      <c r="F93" s="714">
        <f t="shared" si="1"/>
        <v>0</v>
      </c>
    </row>
    <row r="94" spans="1:6" ht="19.05" customHeight="1" x14ac:dyDescent="0.25">
      <c r="A94" s="724" t="s">
        <v>1262</v>
      </c>
      <c r="B94" s="715" t="s">
        <v>1154</v>
      </c>
      <c r="C94" s="690" t="s">
        <v>0</v>
      </c>
      <c r="D94" s="690">
        <v>3</v>
      </c>
      <c r="E94" s="713">
        <v>0</v>
      </c>
      <c r="F94" s="714">
        <f>D94*E94</f>
        <v>0</v>
      </c>
    </row>
    <row r="95" spans="1:6" ht="19.05" customHeight="1" x14ac:dyDescent="0.25">
      <c r="A95" s="724" t="s">
        <v>1263</v>
      </c>
      <c r="B95" s="715" t="s">
        <v>1155</v>
      </c>
      <c r="C95" s="690" t="s">
        <v>0</v>
      </c>
      <c r="D95" s="690">
        <v>3</v>
      </c>
      <c r="E95" s="713">
        <v>0</v>
      </c>
      <c r="F95" s="714">
        <f>D95*E95</f>
        <v>0</v>
      </c>
    </row>
    <row r="96" spans="1:6" s="687" customFormat="1" ht="19.05" customHeight="1" x14ac:dyDescent="0.25">
      <c r="A96" s="724" t="s">
        <v>1264</v>
      </c>
      <c r="B96" s="715" t="s">
        <v>1265</v>
      </c>
      <c r="C96" s="690" t="s">
        <v>0</v>
      </c>
      <c r="D96" s="690">
        <v>5</v>
      </c>
      <c r="E96" s="713">
        <v>0</v>
      </c>
      <c r="F96" s="714">
        <f>D96*E96</f>
        <v>0</v>
      </c>
    </row>
    <row r="97" spans="1:6" ht="19.05" customHeight="1" x14ac:dyDescent="0.25">
      <c r="A97" s="724" t="s">
        <v>1266</v>
      </c>
      <c r="B97" s="715" t="s">
        <v>1267</v>
      </c>
      <c r="C97" s="690" t="s">
        <v>1268</v>
      </c>
      <c r="D97" s="690">
        <v>1</v>
      </c>
      <c r="E97" s="713">
        <v>0</v>
      </c>
      <c r="F97" s="714">
        <f t="shared" ref="F97:F102" si="2">D97*E97</f>
        <v>0</v>
      </c>
    </row>
    <row r="98" spans="1:6" ht="19.05" customHeight="1" x14ac:dyDescent="0.25">
      <c r="A98" s="724" t="s">
        <v>1269</v>
      </c>
      <c r="B98" s="715" t="s">
        <v>1270</v>
      </c>
      <c r="C98" s="690" t="s">
        <v>1268</v>
      </c>
      <c r="D98" s="690">
        <v>1</v>
      </c>
      <c r="E98" s="713">
        <v>0</v>
      </c>
      <c r="F98" s="714">
        <f t="shared" si="2"/>
        <v>0</v>
      </c>
    </row>
    <row r="99" spans="1:6" ht="19.05" customHeight="1" x14ac:dyDescent="0.25">
      <c r="A99" s="724" t="s">
        <v>1271</v>
      </c>
      <c r="B99" s="715" t="s">
        <v>1272</v>
      </c>
      <c r="C99" s="690" t="s">
        <v>1268</v>
      </c>
      <c r="D99" s="690">
        <v>1</v>
      </c>
      <c r="E99" s="713">
        <v>0</v>
      </c>
      <c r="F99" s="714">
        <f t="shared" si="2"/>
        <v>0</v>
      </c>
    </row>
    <row r="100" spans="1:6" ht="19.05" customHeight="1" x14ac:dyDescent="0.25">
      <c r="A100" s="724" t="s">
        <v>1273</v>
      </c>
      <c r="B100" s="715" t="s">
        <v>1274</v>
      </c>
      <c r="C100" s="690" t="s">
        <v>1268</v>
      </c>
      <c r="D100" s="690">
        <v>1</v>
      </c>
      <c r="E100" s="713">
        <v>0</v>
      </c>
      <c r="F100" s="714">
        <f t="shared" si="2"/>
        <v>0</v>
      </c>
    </row>
    <row r="101" spans="1:6" ht="19.05" customHeight="1" x14ac:dyDescent="0.25">
      <c r="A101" s="724" t="s">
        <v>1275</v>
      </c>
      <c r="B101" s="715" t="s">
        <v>931</v>
      </c>
      <c r="C101" s="690" t="s">
        <v>1268</v>
      </c>
      <c r="D101" s="690">
        <v>1</v>
      </c>
      <c r="E101" s="713">
        <v>0</v>
      </c>
      <c r="F101" s="714">
        <f t="shared" si="2"/>
        <v>0</v>
      </c>
    </row>
    <row r="102" spans="1:6" ht="19.05" customHeight="1" x14ac:dyDescent="0.25">
      <c r="A102" s="724" t="s">
        <v>1276</v>
      </c>
      <c r="B102" s="715" t="s">
        <v>1277</v>
      </c>
      <c r="C102" s="690" t="s">
        <v>1268</v>
      </c>
      <c r="D102" s="690">
        <v>1</v>
      </c>
      <c r="E102" s="713">
        <v>0</v>
      </c>
      <c r="F102" s="714">
        <f t="shared" si="2"/>
        <v>0</v>
      </c>
    </row>
    <row r="103" spans="1:6" s="687" customFormat="1" ht="21" customHeight="1" x14ac:dyDescent="0.25">
      <c r="A103" s="724" t="s">
        <v>1278</v>
      </c>
      <c r="B103" s="726" t="s">
        <v>1279</v>
      </c>
      <c r="C103" s="718"/>
      <c r="D103" s="718"/>
      <c r="E103" s="727"/>
      <c r="F103" s="728">
        <f>SUM(F43:F102)</f>
        <v>0</v>
      </c>
    </row>
    <row r="104" spans="1:6" ht="22.5" customHeight="1" x14ac:dyDescent="0.25">
      <c r="A104" s="720"/>
      <c r="B104" s="721"/>
      <c r="C104" s="711"/>
      <c r="D104" s="15"/>
      <c r="E104" s="714"/>
      <c r="F104" s="714"/>
    </row>
    <row r="105" spans="1:6" s="708" customFormat="1" ht="24" customHeight="1" x14ac:dyDescent="0.25">
      <c r="A105" s="707" t="s">
        <v>1137</v>
      </c>
      <c r="C105" s="709"/>
      <c r="D105" s="709"/>
      <c r="E105" s="709"/>
      <c r="F105" s="709"/>
    </row>
    <row r="106" spans="1:6" s="687" customFormat="1" ht="27" customHeight="1" x14ac:dyDescent="0.25">
      <c r="A106" s="710" t="s">
        <v>1158</v>
      </c>
      <c r="B106" s="710" t="s">
        <v>1159</v>
      </c>
      <c r="C106" s="722" t="s">
        <v>1147</v>
      </c>
      <c r="D106" s="710" t="s">
        <v>1148</v>
      </c>
      <c r="E106" s="723" t="s">
        <v>1149</v>
      </c>
      <c r="F106" s="710" t="s">
        <v>1150</v>
      </c>
    </row>
    <row r="107" spans="1:6" ht="19.05" customHeight="1" x14ac:dyDescent="0.25">
      <c r="A107" s="724" t="s">
        <v>908</v>
      </c>
      <c r="B107" s="715" t="s">
        <v>1280</v>
      </c>
      <c r="C107" s="690" t="s">
        <v>853</v>
      </c>
      <c r="D107" s="690">
        <v>1</v>
      </c>
      <c r="E107" s="713">
        <v>0</v>
      </c>
      <c r="F107" s="714">
        <f>D107*E107</f>
        <v>0</v>
      </c>
    </row>
    <row r="108" spans="1:6" ht="19.05" customHeight="1" x14ac:dyDescent="0.25">
      <c r="A108" s="724" t="s">
        <v>911</v>
      </c>
      <c r="B108" s="715" t="s">
        <v>1281</v>
      </c>
      <c r="C108" s="690" t="s">
        <v>853</v>
      </c>
      <c r="D108" s="690">
        <v>1</v>
      </c>
      <c r="E108" s="713">
        <v>0</v>
      </c>
      <c r="F108" s="714">
        <f>D108*E108</f>
        <v>0</v>
      </c>
    </row>
    <row r="109" spans="1:6" s="708" customFormat="1" ht="19.05" customHeight="1" x14ac:dyDescent="0.25">
      <c r="A109" s="724" t="s">
        <v>914</v>
      </c>
      <c r="B109" s="716" t="s">
        <v>1282</v>
      </c>
      <c r="C109" s="709" t="s">
        <v>853</v>
      </c>
      <c r="D109" s="709">
        <v>3</v>
      </c>
      <c r="E109" s="713">
        <v>0</v>
      </c>
      <c r="F109" s="714">
        <f>D109*E109</f>
        <v>0</v>
      </c>
    </row>
    <row r="110" spans="1:6" s="708" customFormat="1" ht="19.05" customHeight="1" x14ac:dyDescent="0.25">
      <c r="A110" s="724" t="s">
        <v>917</v>
      </c>
      <c r="B110" s="729" t="s">
        <v>1283</v>
      </c>
      <c r="C110" s="709"/>
      <c r="D110" s="709"/>
      <c r="E110" s="714"/>
      <c r="F110" s="714">
        <f>SUM(F107:F109)</f>
        <v>0</v>
      </c>
    </row>
    <row r="111" spans="1:6" s="708" customFormat="1" ht="19.05" customHeight="1" x14ac:dyDescent="0.25">
      <c r="A111" s="724" t="s">
        <v>920</v>
      </c>
      <c r="B111" s="729" t="s">
        <v>1284</v>
      </c>
      <c r="C111" s="709" t="s">
        <v>0</v>
      </c>
      <c r="D111" s="709">
        <v>10</v>
      </c>
      <c r="E111" s="714">
        <f>F110*0.01</f>
        <v>0</v>
      </c>
      <c r="F111" s="714">
        <f>D111*E111</f>
        <v>0</v>
      </c>
    </row>
    <row r="112" spans="1:6" s="708" customFormat="1" ht="19.05" customHeight="1" x14ac:dyDescent="0.25">
      <c r="A112" s="724" t="s">
        <v>923</v>
      </c>
      <c r="B112" s="729" t="s">
        <v>1285</v>
      </c>
      <c r="C112" s="709" t="s">
        <v>0</v>
      </c>
      <c r="D112" s="709">
        <v>2.5</v>
      </c>
      <c r="E112" s="714">
        <f>F110*0.01</f>
        <v>0</v>
      </c>
      <c r="F112" s="714">
        <f>D112*E112</f>
        <v>0</v>
      </c>
    </row>
    <row r="113" spans="1:6" s="708" customFormat="1" ht="19.05" customHeight="1" x14ac:dyDescent="0.25">
      <c r="A113" s="724" t="s">
        <v>926</v>
      </c>
      <c r="B113" s="716" t="s">
        <v>1286</v>
      </c>
      <c r="C113" s="690" t="s">
        <v>364</v>
      </c>
      <c r="D113" s="690">
        <v>5</v>
      </c>
      <c r="E113" s="713">
        <v>0</v>
      </c>
      <c r="F113" s="730">
        <f>D113*E113</f>
        <v>0</v>
      </c>
    </row>
    <row r="114" spans="1:6" s="708" customFormat="1" ht="19.05" customHeight="1" x14ac:dyDescent="0.25">
      <c r="A114" s="724" t="s">
        <v>928</v>
      </c>
      <c r="B114" s="729" t="s">
        <v>1287</v>
      </c>
      <c r="C114" s="709" t="s">
        <v>853</v>
      </c>
      <c r="D114" s="709">
        <v>1</v>
      </c>
      <c r="E114" s="713">
        <v>0</v>
      </c>
      <c r="F114" s="714">
        <f>D114*E114</f>
        <v>0</v>
      </c>
    </row>
    <row r="115" spans="1:6" s="708" customFormat="1" ht="19.05" customHeight="1" x14ac:dyDescent="0.25">
      <c r="A115" s="724" t="s">
        <v>930</v>
      </c>
      <c r="B115" s="731" t="s">
        <v>1279</v>
      </c>
      <c r="C115" s="732"/>
      <c r="D115" s="732"/>
      <c r="E115" s="728"/>
      <c r="F115" s="733">
        <f>SUM(F110:F114)</f>
        <v>0</v>
      </c>
    </row>
    <row r="116" spans="1:6" s="687" customFormat="1" ht="29.4" customHeight="1" x14ac:dyDescent="0.25"/>
    <row r="117" spans="1:6" s="708" customFormat="1" ht="24" customHeight="1" x14ac:dyDescent="0.25">
      <c r="A117" s="707" t="s">
        <v>1138</v>
      </c>
      <c r="C117" s="709"/>
      <c r="D117" s="709"/>
      <c r="E117" s="709"/>
      <c r="F117" s="709"/>
    </row>
    <row r="118" spans="1:6" s="687" customFormat="1" ht="27" customHeight="1" x14ac:dyDescent="0.25">
      <c r="A118" s="710" t="s">
        <v>1158</v>
      </c>
      <c r="B118" s="710" t="s">
        <v>1159</v>
      </c>
      <c r="C118" s="722" t="s">
        <v>1147</v>
      </c>
      <c r="D118" s="710" t="s">
        <v>1148</v>
      </c>
      <c r="E118" s="723" t="s">
        <v>1149</v>
      </c>
      <c r="F118" s="710" t="s">
        <v>1150</v>
      </c>
    </row>
    <row r="119" spans="1:6" ht="19.05" customHeight="1" x14ac:dyDescent="0.25">
      <c r="A119" s="724" t="s">
        <v>1288</v>
      </c>
      <c r="B119" s="715" t="s">
        <v>1280</v>
      </c>
      <c r="C119" s="690" t="s">
        <v>853</v>
      </c>
      <c r="D119" s="690">
        <v>1</v>
      </c>
      <c r="E119" s="713">
        <v>0</v>
      </c>
      <c r="F119" s="714">
        <f>D119*E119</f>
        <v>0</v>
      </c>
    </row>
    <row r="120" spans="1:6" ht="19.05" customHeight="1" x14ac:dyDescent="0.25">
      <c r="A120" s="724" t="s">
        <v>1289</v>
      </c>
      <c r="B120" s="715" t="s">
        <v>1290</v>
      </c>
      <c r="C120" s="690" t="s">
        <v>853</v>
      </c>
      <c r="D120" s="690">
        <v>1</v>
      </c>
      <c r="E120" s="713">
        <v>0</v>
      </c>
      <c r="F120" s="714">
        <f>D120*E120</f>
        <v>0</v>
      </c>
    </row>
    <row r="121" spans="1:6" ht="19.05" customHeight="1" x14ac:dyDescent="0.25">
      <c r="A121" s="724" t="s">
        <v>1291</v>
      </c>
      <c r="B121" s="715" t="s">
        <v>1281</v>
      </c>
      <c r="C121" s="690" t="s">
        <v>853</v>
      </c>
      <c r="D121" s="690">
        <v>1</v>
      </c>
      <c r="E121" s="713">
        <v>0</v>
      </c>
      <c r="F121" s="714">
        <f>D121*E121</f>
        <v>0</v>
      </c>
    </row>
    <row r="122" spans="1:6" s="708" customFormat="1" ht="19.05" customHeight="1" x14ac:dyDescent="0.25">
      <c r="A122" s="724" t="s">
        <v>1292</v>
      </c>
      <c r="B122" s="716" t="s">
        <v>1282</v>
      </c>
      <c r="C122" s="709" t="s">
        <v>853</v>
      </c>
      <c r="D122" s="709">
        <v>5</v>
      </c>
      <c r="E122" s="713">
        <v>0</v>
      </c>
      <c r="F122" s="714">
        <f>D122*E122</f>
        <v>0</v>
      </c>
    </row>
    <row r="123" spans="1:6" s="708" customFormat="1" ht="19.05" customHeight="1" x14ac:dyDescent="0.25">
      <c r="A123" s="724" t="s">
        <v>1293</v>
      </c>
      <c r="B123" s="729" t="s">
        <v>1283</v>
      </c>
      <c r="C123" s="709"/>
      <c r="D123" s="709"/>
      <c r="E123" s="714"/>
      <c r="F123" s="714">
        <f>SUM(F119:F122)</f>
        <v>0</v>
      </c>
    </row>
    <row r="124" spans="1:6" s="708" customFormat="1" ht="19.05" customHeight="1" x14ac:dyDescent="0.25">
      <c r="A124" s="724" t="s">
        <v>1294</v>
      </c>
      <c r="B124" s="729" t="s">
        <v>1284</v>
      </c>
      <c r="C124" s="709" t="s">
        <v>0</v>
      </c>
      <c r="D124" s="709">
        <v>10</v>
      </c>
      <c r="E124" s="714">
        <f>F123*0.01</f>
        <v>0</v>
      </c>
      <c r="F124" s="714">
        <f>D124*E124</f>
        <v>0</v>
      </c>
    </row>
    <row r="125" spans="1:6" s="708" customFormat="1" ht="19.05" customHeight="1" x14ac:dyDescent="0.25">
      <c r="A125" s="724" t="s">
        <v>1295</v>
      </c>
      <c r="B125" s="729" t="s">
        <v>1285</v>
      </c>
      <c r="C125" s="709" t="s">
        <v>0</v>
      </c>
      <c r="D125" s="709">
        <v>2.5</v>
      </c>
      <c r="E125" s="714">
        <f>F123*0.01</f>
        <v>0</v>
      </c>
      <c r="F125" s="714">
        <f>D125*E125</f>
        <v>0</v>
      </c>
    </row>
    <row r="126" spans="1:6" s="708" customFormat="1" ht="19.05" customHeight="1" x14ac:dyDescent="0.25">
      <c r="A126" s="724" t="s">
        <v>1296</v>
      </c>
      <c r="B126" s="716" t="s">
        <v>1286</v>
      </c>
      <c r="C126" s="690" t="s">
        <v>364</v>
      </c>
      <c r="D126" s="690">
        <v>5</v>
      </c>
      <c r="E126" s="713">
        <v>0</v>
      </c>
      <c r="F126" s="730">
        <f>D126*E126</f>
        <v>0</v>
      </c>
    </row>
    <row r="127" spans="1:6" s="708" customFormat="1" ht="19.05" customHeight="1" x14ac:dyDescent="0.25">
      <c r="A127" s="724" t="s">
        <v>1297</v>
      </c>
      <c r="B127" s="729" t="s">
        <v>1287</v>
      </c>
      <c r="C127" s="709" t="s">
        <v>853</v>
      </c>
      <c r="D127" s="709">
        <v>1</v>
      </c>
      <c r="E127" s="713">
        <v>0</v>
      </c>
      <c r="F127" s="714">
        <f>D127*E127</f>
        <v>0</v>
      </c>
    </row>
    <row r="128" spans="1:6" s="708" customFormat="1" ht="19.05" customHeight="1" x14ac:dyDescent="0.25">
      <c r="A128" s="724" t="s">
        <v>1298</v>
      </c>
      <c r="B128" s="731" t="s">
        <v>1279</v>
      </c>
      <c r="C128" s="732"/>
      <c r="D128" s="732"/>
      <c r="E128" s="728"/>
      <c r="F128" s="733">
        <f>SUM(F123:F127)</f>
        <v>0</v>
      </c>
    </row>
    <row r="129" spans="1:6" s="687" customFormat="1" ht="29.4" customHeight="1" x14ac:dyDescent="0.25"/>
    <row r="130" spans="1:6" s="708" customFormat="1" ht="24" customHeight="1" x14ac:dyDescent="0.25">
      <c r="A130" s="707" t="s">
        <v>1299</v>
      </c>
      <c r="C130" s="709"/>
      <c r="D130" s="709"/>
      <c r="E130" s="709"/>
      <c r="F130" s="709"/>
    </row>
    <row r="131" spans="1:6" s="687" customFormat="1" ht="27" customHeight="1" x14ac:dyDescent="0.25">
      <c r="A131" s="710" t="s">
        <v>1158</v>
      </c>
      <c r="B131" s="710" t="s">
        <v>1159</v>
      </c>
      <c r="C131" s="722" t="s">
        <v>1147</v>
      </c>
      <c r="D131" s="710" t="s">
        <v>1148</v>
      </c>
      <c r="E131" s="723" t="s">
        <v>1149</v>
      </c>
      <c r="F131" s="710" t="s">
        <v>1150</v>
      </c>
    </row>
    <row r="132" spans="1:6" s="702" customFormat="1" ht="33" customHeight="1" x14ac:dyDescent="0.25">
      <c r="A132" s="724" t="s">
        <v>1300</v>
      </c>
      <c r="B132" s="716" t="s">
        <v>1301</v>
      </c>
      <c r="C132" s="709" t="s">
        <v>853</v>
      </c>
      <c r="D132" s="709">
        <v>1</v>
      </c>
      <c r="E132" s="713">
        <v>0</v>
      </c>
      <c r="F132" s="714">
        <f t="shared" ref="F132:F137" si="3">D132*E132</f>
        <v>0</v>
      </c>
    </row>
    <row r="133" spans="1:6" ht="19.05" customHeight="1" x14ac:dyDescent="0.25">
      <c r="A133" s="724" t="s">
        <v>1302</v>
      </c>
      <c r="B133" s="715" t="s">
        <v>1280</v>
      </c>
      <c r="C133" s="690" t="s">
        <v>853</v>
      </c>
      <c r="D133" s="690">
        <v>1</v>
      </c>
      <c r="E133" s="713">
        <v>0</v>
      </c>
      <c r="F133" s="714">
        <f t="shared" si="3"/>
        <v>0</v>
      </c>
    </row>
    <row r="134" spans="1:6" ht="19.05" customHeight="1" x14ac:dyDescent="0.25">
      <c r="A134" s="724" t="s">
        <v>1303</v>
      </c>
      <c r="B134" s="715" t="s">
        <v>1304</v>
      </c>
      <c r="C134" s="690" t="s">
        <v>853</v>
      </c>
      <c r="D134" s="690">
        <v>3</v>
      </c>
      <c r="E134" s="713">
        <v>0</v>
      </c>
      <c r="F134" s="714">
        <f t="shared" si="3"/>
        <v>0</v>
      </c>
    </row>
    <row r="135" spans="1:6" ht="19.05" customHeight="1" x14ac:dyDescent="0.25">
      <c r="A135" s="724" t="s">
        <v>1305</v>
      </c>
      <c r="B135" s="715" t="s">
        <v>1306</v>
      </c>
      <c r="C135" s="690" t="s">
        <v>853</v>
      </c>
      <c r="D135" s="690">
        <v>5</v>
      </c>
      <c r="E135" s="713">
        <v>0</v>
      </c>
      <c r="F135" s="714">
        <f t="shared" si="3"/>
        <v>0</v>
      </c>
    </row>
    <row r="136" spans="1:6" ht="19.05" customHeight="1" x14ac:dyDescent="0.25">
      <c r="A136" s="724" t="s">
        <v>1307</v>
      </c>
      <c r="B136" s="715" t="s">
        <v>1308</v>
      </c>
      <c r="C136" s="690" t="s">
        <v>853</v>
      </c>
      <c r="D136" s="690">
        <v>1</v>
      </c>
      <c r="E136" s="713">
        <v>0</v>
      </c>
      <c r="F136" s="714">
        <f t="shared" si="3"/>
        <v>0</v>
      </c>
    </row>
    <row r="137" spans="1:6" s="708" customFormat="1" ht="19.05" customHeight="1" x14ac:dyDescent="0.25">
      <c r="A137" s="724" t="s">
        <v>1309</v>
      </c>
      <c r="B137" s="716" t="s">
        <v>1282</v>
      </c>
      <c r="C137" s="709" t="s">
        <v>853</v>
      </c>
      <c r="D137" s="709">
        <v>20</v>
      </c>
      <c r="E137" s="713">
        <v>0</v>
      </c>
      <c r="F137" s="714">
        <f t="shared" si="3"/>
        <v>0</v>
      </c>
    </row>
    <row r="138" spans="1:6" s="708" customFormat="1" ht="19.05" customHeight="1" x14ac:dyDescent="0.25">
      <c r="A138" s="724" t="s">
        <v>1310</v>
      </c>
      <c r="B138" s="729" t="s">
        <v>1283</v>
      </c>
      <c r="C138" s="709"/>
      <c r="D138" s="709"/>
      <c r="E138" s="714"/>
      <c r="F138" s="714">
        <f>SUM(F132:F137)</f>
        <v>0</v>
      </c>
    </row>
    <row r="139" spans="1:6" s="708" customFormat="1" ht="19.05" customHeight="1" x14ac:dyDescent="0.25">
      <c r="A139" s="724" t="s">
        <v>1311</v>
      </c>
      <c r="B139" s="729" t="s">
        <v>1154</v>
      </c>
      <c r="C139" s="709" t="s">
        <v>0</v>
      </c>
      <c r="D139" s="709">
        <v>3</v>
      </c>
      <c r="E139" s="714">
        <f>F138*0.01</f>
        <v>0</v>
      </c>
      <c r="F139" s="714">
        <f>D139*E139</f>
        <v>0</v>
      </c>
    </row>
    <row r="140" spans="1:6" s="708" customFormat="1" ht="19.05" customHeight="1" x14ac:dyDescent="0.25">
      <c r="A140" s="724" t="s">
        <v>1312</v>
      </c>
      <c r="B140" s="729" t="s">
        <v>1313</v>
      </c>
      <c r="C140" s="709" t="s">
        <v>0</v>
      </c>
      <c r="D140" s="709">
        <v>5</v>
      </c>
      <c r="E140" s="714">
        <f>F138/100</f>
        <v>0</v>
      </c>
      <c r="F140" s="714">
        <f>D140*E140</f>
        <v>0</v>
      </c>
    </row>
    <row r="141" spans="1:6" s="708" customFormat="1" ht="19.05" customHeight="1" x14ac:dyDescent="0.25">
      <c r="A141" s="724" t="s">
        <v>1314</v>
      </c>
      <c r="B141" s="716" t="s">
        <v>1315</v>
      </c>
      <c r="C141" s="690" t="s">
        <v>0</v>
      </c>
      <c r="D141" s="690">
        <v>30</v>
      </c>
      <c r="E141" s="714">
        <f>F138/100</f>
        <v>0</v>
      </c>
      <c r="F141" s="714">
        <f>D141*E141</f>
        <v>0</v>
      </c>
    </row>
    <row r="142" spans="1:6" s="708" customFormat="1" ht="19.05" customHeight="1" x14ac:dyDescent="0.25">
      <c r="A142" s="724" t="s">
        <v>1316</v>
      </c>
      <c r="B142" s="729" t="s">
        <v>1287</v>
      </c>
      <c r="C142" s="709" t="s">
        <v>853</v>
      </c>
      <c r="D142" s="709">
        <v>1</v>
      </c>
      <c r="E142" s="713">
        <v>0</v>
      </c>
      <c r="F142" s="714">
        <f>D142*E142</f>
        <v>0</v>
      </c>
    </row>
    <row r="143" spans="1:6" s="708" customFormat="1" ht="19.05" customHeight="1" x14ac:dyDescent="0.25">
      <c r="A143" s="724" t="s">
        <v>1317</v>
      </c>
      <c r="B143" s="716" t="s">
        <v>1318</v>
      </c>
      <c r="C143" s="709" t="s">
        <v>853</v>
      </c>
      <c r="D143" s="709">
        <v>1</v>
      </c>
      <c r="E143" s="713">
        <v>0</v>
      </c>
      <c r="F143" s="714">
        <f>D143*E143</f>
        <v>0</v>
      </c>
    </row>
    <row r="144" spans="1:6" s="708" customFormat="1" ht="19.05" customHeight="1" x14ac:dyDescent="0.25">
      <c r="A144" s="724" t="s">
        <v>1319</v>
      </c>
      <c r="B144" s="731" t="s">
        <v>1279</v>
      </c>
      <c r="C144" s="709"/>
      <c r="D144" s="709"/>
      <c r="E144" s="714"/>
      <c r="F144" s="733">
        <f>SUM(F138:F143)</f>
        <v>0</v>
      </c>
    </row>
    <row r="145" spans="1:6" s="708" customFormat="1" ht="23.25" customHeight="1" x14ac:dyDescent="0.25">
      <c r="A145" s="709"/>
      <c r="B145" s="726"/>
      <c r="C145" s="718"/>
      <c r="D145" s="718"/>
      <c r="E145" s="734"/>
      <c r="F145" s="719"/>
    </row>
    <row r="146" spans="1:6" s="708" customFormat="1" ht="24" customHeight="1" x14ac:dyDescent="0.25">
      <c r="A146" s="707" t="s">
        <v>1320</v>
      </c>
      <c r="C146" s="709"/>
      <c r="D146" s="709"/>
      <c r="E146" s="709"/>
      <c r="F146" s="709"/>
    </row>
    <row r="147" spans="1:6" s="687" customFormat="1" ht="27" customHeight="1" x14ac:dyDescent="0.25">
      <c r="A147" s="710" t="s">
        <v>1158</v>
      </c>
      <c r="B147" s="710" t="s">
        <v>1159</v>
      </c>
      <c r="C147" s="722" t="s">
        <v>1147</v>
      </c>
      <c r="D147" s="710" t="s">
        <v>1148</v>
      </c>
      <c r="E147" s="723" t="s">
        <v>1149</v>
      </c>
      <c r="F147" s="710" t="s">
        <v>1150</v>
      </c>
    </row>
    <row r="148" spans="1:6" s="702" customFormat="1" ht="33" customHeight="1" x14ac:dyDescent="0.25">
      <c r="A148" s="724" t="s">
        <v>1300</v>
      </c>
      <c r="B148" s="716" t="s">
        <v>1301</v>
      </c>
      <c r="C148" s="709" t="s">
        <v>853</v>
      </c>
      <c r="D148" s="709">
        <v>1</v>
      </c>
      <c r="E148" s="713">
        <v>0</v>
      </c>
      <c r="F148" s="714">
        <f t="shared" ref="F148:F153" si="4">D148*E148</f>
        <v>0</v>
      </c>
    </row>
    <row r="149" spans="1:6" ht="19.05" customHeight="1" x14ac:dyDescent="0.25">
      <c r="A149" s="724" t="s">
        <v>1302</v>
      </c>
      <c r="B149" s="715" t="s">
        <v>1280</v>
      </c>
      <c r="C149" s="690" t="s">
        <v>853</v>
      </c>
      <c r="D149" s="690">
        <v>1</v>
      </c>
      <c r="E149" s="713">
        <v>0</v>
      </c>
      <c r="F149" s="714">
        <f t="shared" si="4"/>
        <v>0</v>
      </c>
    </row>
    <row r="150" spans="1:6" ht="19.05" customHeight="1" x14ac:dyDescent="0.25">
      <c r="A150" s="724" t="s">
        <v>1303</v>
      </c>
      <c r="B150" s="715" t="s">
        <v>1304</v>
      </c>
      <c r="C150" s="690" t="s">
        <v>853</v>
      </c>
      <c r="D150" s="690">
        <v>4</v>
      </c>
      <c r="E150" s="713">
        <v>0</v>
      </c>
      <c r="F150" s="714">
        <f t="shared" si="4"/>
        <v>0</v>
      </c>
    </row>
    <row r="151" spans="1:6" ht="19.05" customHeight="1" x14ac:dyDescent="0.25">
      <c r="A151" s="724" t="s">
        <v>1305</v>
      </c>
      <c r="B151" s="715" t="s">
        <v>1306</v>
      </c>
      <c r="C151" s="690" t="s">
        <v>853</v>
      </c>
      <c r="D151" s="690">
        <v>7</v>
      </c>
      <c r="E151" s="713">
        <v>0</v>
      </c>
      <c r="F151" s="714">
        <f t="shared" si="4"/>
        <v>0</v>
      </c>
    </row>
    <row r="152" spans="1:6" ht="19.05" customHeight="1" x14ac:dyDescent="0.25">
      <c r="A152" s="724" t="s">
        <v>1307</v>
      </c>
      <c r="B152" s="715" t="s">
        <v>1308</v>
      </c>
      <c r="C152" s="690" t="s">
        <v>853</v>
      </c>
      <c r="D152" s="690">
        <v>1</v>
      </c>
      <c r="E152" s="713">
        <v>0</v>
      </c>
      <c r="F152" s="714">
        <f t="shared" si="4"/>
        <v>0</v>
      </c>
    </row>
    <row r="153" spans="1:6" s="708" customFormat="1" ht="19.05" customHeight="1" x14ac:dyDescent="0.25">
      <c r="A153" s="724" t="s">
        <v>1309</v>
      </c>
      <c r="B153" s="716" t="s">
        <v>1282</v>
      </c>
      <c r="C153" s="709" t="s">
        <v>853</v>
      </c>
      <c r="D153" s="709">
        <v>25</v>
      </c>
      <c r="E153" s="713">
        <v>0</v>
      </c>
      <c r="F153" s="714">
        <f t="shared" si="4"/>
        <v>0</v>
      </c>
    </row>
    <row r="154" spans="1:6" s="708" customFormat="1" ht="19.05" customHeight="1" x14ac:dyDescent="0.25">
      <c r="A154" s="724" t="s">
        <v>1310</v>
      </c>
      <c r="B154" s="729" t="s">
        <v>1283</v>
      </c>
      <c r="C154" s="709"/>
      <c r="D154" s="709"/>
      <c r="E154" s="714"/>
      <c r="F154" s="714">
        <f>SUM(F148:F153)</f>
        <v>0</v>
      </c>
    </row>
    <row r="155" spans="1:6" s="708" customFormat="1" ht="19.05" customHeight="1" x14ac:dyDescent="0.25">
      <c r="A155" s="724" t="s">
        <v>1311</v>
      </c>
      <c r="B155" s="729" t="s">
        <v>1154</v>
      </c>
      <c r="C155" s="709" t="s">
        <v>0</v>
      </c>
      <c r="D155" s="709">
        <v>3</v>
      </c>
      <c r="E155" s="714">
        <f>F154*0.01</f>
        <v>0</v>
      </c>
      <c r="F155" s="714">
        <f>D155*E155</f>
        <v>0</v>
      </c>
    </row>
    <row r="156" spans="1:6" s="708" customFormat="1" ht="19.05" customHeight="1" x14ac:dyDescent="0.25">
      <c r="A156" s="724" t="s">
        <v>1312</v>
      </c>
      <c r="B156" s="729" t="s">
        <v>1313</v>
      </c>
      <c r="C156" s="709" t="s">
        <v>0</v>
      </c>
      <c r="D156" s="709">
        <v>5</v>
      </c>
      <c r="E156" s="714">
        <f>F154/100</f>
        <v>0</v>
      </c>
      <c r="F156" s="714">
        <f>D156*E156</f>
        <v>0</v>
      </c>
    </row>
    <row r="157" spans="1:6" s="708" customFormat="1" ht="19.05" customHeight="1" x14ac:dyDescent="0.25">
      <c r="A157" s="724" t="s">
        <v>1314</v>
      </c>
      <c r="B157" s="716" t="s">
        <v>1315</v>
      </c>
      <c r="C157" s="690" t="s">
        <v>0</v>
      </c>
      <c r="D157" s="690">
        <v>30</v>
      </c>
      <c r="E157" s="714">
        <f>F154/100</f>
        <v>0</v>
      </c>
      <c r="F157" s="714">
        <f>D157*E157</f>
        <v>0</v>
      </c>
    </row>
    <row r="158" spans="1:6" s="708" customFormat="1" ht="19.05" customHeight="1" x14ac:dyDescent="0.25">
      <c r="A158" s="724" t="s">
        <v>1316</v>
      </c>
      <c r="B158" s="729" t="s">
        <v>1287</v>
      </c>
      <c r="C158" s="709" t="s">
        <v>853</v>
      </c>
      <c r="D158" s="709">
        <v>1</v>
      </c>
      <c r="E158" s="713">
        <v>0</v>
      </c>
      <c r="F158" s="714">
        <f>D158*E158</f>
        <v>0</v>
      </c>
    </row>
    <row r="159" spans="1:6" s="708" customFormat="1" ht="19.05" customHeight="1" x14ac:dyDescent="0.25">
      <c r="A159" s="724" t="s">
        <v>1317</v>
      </c>
      <c r="B159" s="716" t="s">
        <v>1318</v>
      </c>
      <c r="C159" s="709" t="s">
        <v>853</v>
      </c>
      <c r="D159" s="709">
        <v>1</v>
      </c>
      <c r="E159" s="713">
        <v>0</v>
      </c>
      <c r="F159" s="714">
        <f>D159*E159</f>
        <v>0</v>
      </c>
    </row>
    <row r="160" spans="1:6" s="708" customFormat="1" ht="19.05" customHeight="1" x14ac:dyDescent="0.25">
      <c r="A160" s="724" t="s">
        <v>1319</v>
      </c>
      <c r="B160" s="731" t="s">
        <v>1279</v>
      </c>
      <c r="C160" s="709"/>
      <c r="D160" s="709"/>
      <c r="E160" s="714"/>
      <c r="F160" s="733">
        <f>SUM(F154:F159)</f>
        <v>0</v>
      </c>
    </row>
    <row r="161" spans="1:6" s="708" customFormat="1" ht="23.25" customHeight="1" x14ac:dyDescent="0.25">
      <c r="A161" s="709"/>
      <c r="B161" s="726"/>
      <c r="C161" s="718"/>
      <c r="D161" s="718"/>
      <c r="E161" s="734"/>
      <c r="F161" s="719"/>
    </row>
    <row r="162" spans="1:6" s="708" customFormat="1" ht="24" customHeight="1" x14ac:dyDescent="0.25">
      <c r="A162" s="707" t="s">
        <v>1321</v>
      </c>
      <c r="C162" s="709"/>
      <c r="D162" s="709"/>
      <c r="E162" s="709"/>
      <c r="F162" s="709"/>
    </row>
    <row r="163" spans="1:6" ht="24" customHeight="1" x14ac:dyDescent="0.25">
      <c r="A163" s="710" t="s">
        <v>1158</v>
      </c>
      <c r="B163" s="710" t="s">
        <v>1159</v>
      </c>
      <c r="C163" s="722" t="s">
        <v>1147</v>
      </c>
      <c r="D163" s="710" t="s">
        <v>1148</v>
      </c>
      <c r="E163" s="710" t="s">
        <v>1149</v>
      </c>
      <c r="F163" s="710" t="s">
        <v>1150</v>
      </c>
    </row>
    <row r="164" spans="1:6" ht="19.05" customHeight="1" x14ac:dyDescent="0.25">
      <c r="A164" s="724" t="s">
        <v>1322</v>
      </c>
      <c r="B164" s="715" t="s">
        <v>1323</v>
      </c>
      <c r="C164" s="690" t="s">
        <v>853</v>
      </c>
      <c r="D164" s="690">
        <v>3</v>
      </c>
      <c r="E164" s="713">
        <v>0</v>
      </c>
      <c r="F164" s="714">
        <f t="shared" ref="F164:F199" si="5">D164*E164</f>
        <v>0</v>
      </c>
    </row>
    <row r="165" spans="1:6" ht="19.05" customHeight="1" x14ac:dyDescent="0.25">
      <c r="A165" s="724" t="s">
        <v>1324</v>
      </c>
      <c r="B165" s="715" t="s">
        <v>1325</v>
      </c>
      <c r="C165" s="690" t="s">
        <v>853</v>
      </c>
      <c r="D165" s="690">
        <v>3</v>
      </c>
      <c r="E165" s="713">
        <v>0</v>
      </c>
      <c r="F165" s="714">
        <f t="shared" si="5"/>
        <v>0</v>
      </c>
    </row>
    <row r="166" spans="1:6" ht="19.05" customHeight="1" x14ac:dyDescent="0.25">
      <c r="A166" s="724" t="s">
        <v>1326</v>
      </c>
      <c r="B166" s="715" t="s">
        <v>1327</v>
      </c>
      <c r="C166" s="690" t="s">
        <v>853</v>
      </c>
      <c r="D166" s="690">
        <v>3</v>
      </c>
      <c r="E166" s="713">
        <v>0</v>
      </c>
      <c r="F166" s="714">
        <f t="shared" si="5"/>
        <v>0</v>
      </c>
    </row>
    <row r="167" spans="1:6" ht="19.05" customHeight="1" x14ac:dyDescent="0.25">
      <c r="A167" s="724" t="s">
        <v>1328</v>
      </c>
      <c r="B167" s="715" t="s">
        <v>1329</v>
      </c>
      <c r="C167" s="690" t="s">
        <v>853</v>
      </c>
      <c r="D167" s="690">
        <v>3</v>
      </c>
      <c r="E167" s="713">
        <v>0</v>
      </c>
      <c r="F167" s="714">
        <f t="shared" si="5"/>
        <v>0</v>
      </c>
    </row>
    <row r="168" spans="1:6" ht="19.05" customHeight="1" x14ac:dyDescent="0.25">
      <c r="A168" s="724" t="s">
        <v>1330</v>
      </c>
      <c r="B168" s="715" t="s">
        <v>1331</v>
      </c>
      <c r="C168" s="690" t="s">
        <v>853</v>
      </c>
      <c r="D168" s="690">
        <v>3</v>
      </c>
      <c r="E168" s="713">
        <v>0</v>
      </c>
      <c r="F168" s="714">
        <f t="shared" si="5"/>
        <v>0</v>
      </c>
    </row>
    <row r="169" spans="1:6" ht="19.05" customHeight="1" x14ac:dyDescent="0.25">
      <c r="A169" s="724" t="s">
        <v>1332</v>
      </c>
      <c r="B169" s="715" t="s">
        <v>1333</v>
      </c>
      <c r="C169" s="690" t="s">
        <v>853</v>
      </c>
      <c r="D169" s="690">
        <v>3</v>
      </c>
      <c r="E169" s="713">
        <v>0</v>
      </c>
      <c r="F169" s="714">
        <f t="shared" si="5"/>
        <v>0</v>
      </c>
    </row>
    <row r="170" spans="1:6" ht="19.05" customHeight="1" x14ac:dyDescent="0.25">
      <c r="A170" s="724" t="s">
        <v>1334</v>
      </c>
      <c r="B170" s="715" t="s">
        <v>1161</v>
      </c>
      <c r="C170" s="690" t="s">
        <v>853</v>
      </c>
      <c r="D170" s="690">
        <v>3</v>
      </c>
      <c r="E170" s="713">
        <v>0</v>
      </c>
      <c r="F170" s="714">
        <f t="shared" si="5"/>
        <v>0</v>
      </c>
    </row>
    <row r="171" spans="1:6" ht="19.05" customHeight="1" x14ac:dyDescent="0.25">
      <c r="A171" s="724" t="s">
        <v>1335</v>
      </c>
      <c r="B171" s="715" t="s">
        <v>1163</v>
      </c>
      <c r="C171" s="690" t="s">
        <v>853</v>
      </c>
      <c r="D171" s="690">
        <v>3</v>
      </c>
      <c r="E171" s="713">
        <v>0</v>
      </c>
      <c r="F171" s="714">
        <f t="shared" si="5"/>
        <v>0</v>
      </c>
    </row>
    <row r="172" spans="1:6" ht="33" customHeight="1" x14ac:dyDescent="0.25">
      <c r="A172" s="724" t="s">
        <v>1336</v>
      </c>
      <c r="B172" s="715" t="s">
        <v>1165</v>
      </c>
      <c r="C172" s="690" t="s">
        <v>853</v>
      </c>
      <c r="D172" s="690">
        <v>2</v>
      </c>
      <c r="E172" s="713">
        <v>0</v>
      </c>
      <c r="F172" s="714">
        <f t="shared" si="5"/>
        <v>0</v>
      </c>
    </row>
    <row r="173" spans="1:6" ht="33" customHeight="1" x14ac:dyDescent="0.25">
      <c r="A173" s="724" t="s">
        <v>1337</v>
      </c>
      <c r="B173" s="715" t="s">
        <v>1167</v>
      </c>
      <c r="C173" s="690" t="s">
        <v>853</v>
      </c>
      <c r="D173" s="690">
        <v>2</v>
      </c>
      <c r="E173" s="713">
        <v>0</v>
      </c>
      <c r="F173" s="714">
        <f t="shared" si="5"/>
        <v>0</v>
      </c>
    </row>
    <row r="174" spans="1:6" ht="19.05" customHeight="1" x14ac:dyDescent="0.25">
      <c r="A174" s="724" t="s">
        <v>1338</v>
      </c>
      <c r="B174" s="715" t="s">
        <v>1339</v>
      </c>
      <c r="C174" s="690" t="s">
        <v>853</v>
      </c>
      <c r="D174" s="690">
        <v>5</v>
      </c>
      <c r="E174" s="713">
        <v>0</v>
      </c>
      <c r="F174" s="714">
        <f t="shared" si="5"/>
        <v>0</v>
      </c>
    </row>
    <row r="175" spans="1:6" ht="19.05" customHeight="1" x14ac:dyDescent="0.25">
      <c r="A175" s="724" t="s">
        <v>1340</v>
      </c>
      <c r="B175" s="715" t="s">
        <v>1341</v>
      </c>
      <c r="C175" s="690" t="s">
        <v>853</v>
      </c>
      <c r="D175" s="690">
        <v>5</v>
      </c>
      <c r="E175" s="713">
        <v>0</v>
      </c>
      <c r="F175" s="714">
        <f t="shared" si="5"/>
        <v>0</v>
      </c>
    </row>
    <row r="176" spans="1:6" ht="19.05" customHeight="1" x14ac:dyDescent="0.25">
      <c r="A176" s="724" t="s">
        <v>1342</v>
      </c>
      <c r="B176" s="715" t="s">
        <v>1197</v>
      </c>
      <c r="C176" s="690" t="s">
        <v>228</v>
      </c>
      <c r="D176" s="690">
        <v>75</v>
      </c>
      <c r="E176" s="713">
        <v>0</v>
      </c>
      <c r="F176" s="714">
        <f t="shared" si="5"/>
        <v>0</v>
      </c>
    </row>
    <row r="177" spans="1:6" ht="19.05" customHeight="1" x14ac:dyDescent="0.25">
      <c r="A177" s="724" t="s">
        <v>1343</v>
      </c>
      <c r="B177" s="715" t="s">
        <v>1199</v>
      </c>
      <c r="C177" s="690" t="s">
        <v>228</v>
      </c>
      <c r="D177" s="690">
        <v>75</v>
      </c>
      <c r="E177" s="713">
        <v>0</v>
      </c>
      <c r="F177" s="714">
        <f t="shared" si="5"/>
        <v>0</v>
      </c>
    </row>
    <row r="178" spans="1:6" ht="19.05" customHeight="1" x14ac:dyDescent="0.25">
      <c r="A178" s="724" t="s">
        <v>1344</v>
      </c>
      <c r="B178" s="715" t="s">
        <v>1345</v>
      </c>
      <c r="C178" s="690" t="s">
        <v>228</v>
      </c>
      <c r="D178" s="690">
        <v>115</v>
      </c>
      <c r="E178" s="713">
        <v>0</v>
      </c>
      <c r="F178" s="714">
        <f t="shared" si="5"/>
        <v>0</v>
      </c>
    </row>
    <row r="179" spans="1:6" ht="19.05" customHeight="1" x14ac:dyDescent="0.25">
      <c r="A179" s="724" t="s">
        <v>1346</v>
      </c>
      <c r="B179" s="715" t="s">
        <v>1347</v>
      </c>
      <c r="C179" s="690" t="s">
        <v>228</v>
      </c>
      <c r="D179" s="690">
        <v>115</v>
      </c>
      <c r="E179" s="713">
        <v>0</v>
      </c>
      <c r="F179" s="714">
        <f t="shared" si="5"/>
        <v>0</v>
      </c>
    </row>
    <row r="180" spans="1:6" ht="19.05" customHeight="1" x14ac:dyDescent="0.25">
      <c r="A180" s="724" t="s">
        <v>1348</v>
      </c>
      <c r="B180" s="715" t="s">
        <v>1225</v>
      </c>
      <c r="C180" s="690" t="s">
        <v>183</v>
      </c>
      <c r="D180" s="690">
        <v>0.2</v>
      </c>
      <c r="E180" s="713">
        <v>0</v>
      </c>
      <c r="F180" s="714">
        <f t="shared" si="5"/>
        <v>0</v>
      </c>
    </row>
    <row r="181" spans="1:6" ht="19.05" customHeight="1" x14ac:dyDescent="0.25">
      <c r="A181" s="724" t="s">
        <v>1349</v>
      </c>
      <c r="B181" s="715" t="s">
        <v>1227</v>
      </c>
      <c r="C181" s="690" t="s">
        <v>183</v>
      </c>
      <c r="D181" s="690">
        <v>0.2</v>
      </c>
      <c r="E181" s="713">
        <v>0</v>
      </c>
      <c r="F181" s="714">
        <f t="shared" si="5"/>
        <v>0</v>
      </c>
    </row>
    <row r="182" spans="1:6" ht="33" customHeight="1" x14ac:dyDescent="0.25">
      <c r="A182" s="724" t="s">
        <v>1350</v>
      </c>
      <c r="B182" s="725" t="s">
        <v>1229</v>
      </c>
      <c r="C182" s="690" t="s">
        <v>853</v>
      </c>
      <c r="D182" s="690">
        <v>20</v>
      </c>
      <c r="E182" s="713">
        <v>0</v>
      </c>
      <c r="F182" s="714">
        <f t="shared" si="5"/>
        <v>0</v>
      </c>
    </row>
    <row r="183" spans="1:6" ht="19.05" customHeight="1" x14ac:dyDescent="0.25">
      <c r="A183" s="724" t="s">
        <v>1351</v>
      </c>
      <c r="B183" s="715" t="s">
        <v>1231</v>
      </c>
      <c r="C183" s="690" t="s">
        <v>853</v>
      </c>
      <c r="D183" s="690">
        <v>20</v>
      </c>
      <c r="E183" s="713">
        <v>0</v>
      </c>
      <c r="F183" s="714">
        <f t="shared" si="5"/>
        <v>0</v>
      </c>
    </row>
    <row r="184" spans="1:6" ht="19.05" customHeight="1" x14ac:dyDescent="0.25">
      <c r="A184" s="724" t="s">
        <v>1352</v>
      </c>
      <c r="B184" s="715" t="s">
        <v>1353</v>
      </c>
      <c r="C184" s="690" t="s">
        <v>228</v>
      </c>
      <c r="D184" s="690">
        <v>55</v>
      </c>
      <c r="E184" s="713">
        <v>0</v>
      </c>
      <c r="F184" s="714">
        <f t="shared" si="5"/>
        <v>0</v>
      </c>
    </row>
    <row r="185" spans="1:6" ht="19.05" customHeight="1" x14ac:dyDescent="0.25">
      <c r="A185" s="724" t="s">
        <v>1354</v>
      </c>
      <c r="B185" s="715" t="s">
        <v>1355</v>
      </c>
      <c r="C185" s="690" t="s">
        <v>228</v>
      </c>
      <c r="D185" s="690">
        <v>55</v>
      </c>
      <c r="E185" s="713">
        <v>0</v>
      </c>
      <c r="F185" s="714">
        <f t="shared" si="5"/>
        <v>0</v>
      </c>
    </row>
    <row r="186" spans="1:6" ht="19.05" customHeight="1" x14ac:dyDescent="0.25">
      <c r="A186" s="724" t="s">
        <v>1356</v>
      </c>
      <c r="B186" s="715" t="s">
        <v>1233</v>
      </c>
      <c r="C186" s="690" t="s">
        <v>228</v>
      </c>
      <c r="D186" s="690">
        <v>14</v>
      </c>
      <c r="E186" s="713">
        <v>0</v>
      </c>
      <c r="F186" s="714">
        <f t="shared" si="5"/>
        <v>0</v>
      </c>
    </row>
    <row r="187" spans="1:6" ht="19.05" customHeight="1" x14ac:dyDescent="0.25">
      <c r="A187" s="724" t="s">
        <v>1357</v>
      </c>
      <c r="B187" s="715" t="s">
        <v>1235</v>
      </c>
      <c r="C187" s="690" t="s">
        <v>228</v>
      </c>
      <c r="D187" s="690">
        <v>14</v>
      </c>
      <c r="E187" s="713">
        <v>0</v>
      </c>
      <c r="F187" s="714">
        <f t="shared" si="5"/>
        <v>0</v>
      </c>
    </row>
    <row r="188" spans="1:6" ht="19.05" customHeight="1" x14ac:dyDescent="0.25">
      <c r="A188" s="724" t="s">
        <v>1358</v>
      </c>
      <c r="B188" s="715" t="s">
        <v>1237</v>
      </c>
      <c r="C188" s="690" t="s">
        <v>228</v>
      </c>
      <c r="D188" s="690">
        <v>60</v>
      </c>
      <c r="E188" s="713">
        <v>0</v>
      </c>
      <c r="F188" s="714">
        <f t="shared" si="5"/>
        <v>0</v>
      </c>
    </row>
    <row r="189" spans="1:6" ht="19.05" customHeight="1" x14ac:dyDescent="0.25">
      <c r="A189" s="724" t="s">
        <v>1359</v>
      </c>
      <c r="B189" s="715" t="s">
        <v>1239</v>
      </c>
      <c r="C189" s="690" t="s">
        <v>228</v>
      </c>
      <c r="D189" s="690">
        <v>60</v>
      </c>
      <c r="E189" s="713">
        <v>0</v>
      </c>
      <c r="F189" s="714">
        <f t="shared" si="5"/>
        <v>0</v>
      </c>
    </row>
    <row r="190" spans="1:6" ht="33" customHeight="1" x14ac:dyDescent="0.25">
      <c r="A190" s="724" t="s">
        <v>1360</v>
      </c>
      <c r="B190" s="725" t="s">
        <v>1245</v>
      </c>
      <c r="C190" s="690" t="s">
        <v>853</v>
      </c>
      <c r="D190" s="690">
        <v>5</v>
      </c>
      <c r="E190" s="713">
        <v>0</v>
      </c>
      <c r="F190" s="714">
        <f t="shared" si="5"/>
        <v>0</v>
      </c>
    </row>
    <row r="191" spans="1:6" ht="19.05" customHeight="1" x14ac:dyDescent="0.25">
      <c r="A191" s="724" t="s">
        <v>1361</v>
      </c>
      <c r="B191" s="715" t="s">
        <v>1247</v>
      </c>
      <c r="C191" s="690" t="s">
        <v>853</v>
      </c>
      <c r="D191" s="690">
        <v>6</v>
      </c>
      <c r="E191" s="713">
        <v>0</v>
      </c>
      <c r="F191" s="714">
        <f t="shared" si="5"/>
        <v>0</v>
      </c>
    </row>
    <row r="192" spans="1:6" ht="19.05" customHeight="1" x14ac:dyDescent="0.25">
      <c r="A192" s="724" t="s">
        <v>1362</v>
      </c>
      <c r="B192" s="715" t="s">
        <v>1363</v>
      </c>
      <c r="C192" s="690" t="s">
        <v>853</v>
      </c>
      <c r="D192" s="690">
        <v>1</v>
      </c>
      <c r="E192" s="713">
        <v>0</v>
      </c>
      <c r="F192" s="714">
        <f t="shared" si="5"/>
        <v>0</v>
      </c>
    </row>
    <row r="193" spans="1:6" ht="19.05" customHeight="1" x14ac:dyDescent="0.25">
      <c r="A193" s="724" t="s">
        <v>1364</v>
      </c>
      <c r="B193" s="715" t="s">
        <v>1154</v>
      </c>
      <c r="C193" s="690" t="s">
        <v>0</v>
      </c>
      <c r="D193" s="690">
        <v>3</v>
      </c>
      <c r="E193" s="713">
        <v>0</v>
      </c>
      <c r="F193" s="714">
        <f t="shared" si="5"/>
        <v>0</v>
      </c>
    </row>
    <row r="194" spans="1:6" ht="19.05" customHeight="1" x14ac:dyDescent="0.25">
      <c r="A194" s="724" t="s">
        <v>1365</v>
      </c>
      <c r="B194" s="715" t="s">
        <v>1155</v>
      </c>
      <c r="C194" s="690" t="s">
        <v>0</v>
      </c>
      <c r="D194" s="690">
        <v>3</v>
      </c>
      <c r="E194" s="713">
        <v>0</v>
      </c>
      <c r="F194" s="714">
        <f t="shared" si="5"/>
        <v>0</v>
      </c>
    </row>
    <row r="195" spans="1:6" s="687" customFormat="1" ht="19.05" customHeight="1" x14ac:dyDescent="0.25">
      <c r="A195" s="724" t="s">
        <v>1366</v>
      </c>
      <c r="B195" s="715" t="s">
        <v>1265</v>
      </c>
      <c r="C195" s="690" t="s">
        <v>0</v>
      </c>
      <c r="D195" s="690">
        <v>5</v>
      </c>
      <c r="E195" s="713">
        <v>0</v>
      </c>
      <c r="F195" s="714">
        <f t="shared" si="5"/>
        <v>0</v>
      </c>
    </row>
    <row r="196" spans="1:6" ht="19.05" customHeight="1" x14ac:dyDescent="0.25">
      <c r="A196" s="724" t="s">
        <v>1367</v>
      </c>
      <c r="B196" s="715" t="s">
        <v>1267</v>
      </c>
      <c r="C196" s="690" t="s">
        <v>1268</v>
      </c>
      <c r="D196" s="690">
        <v>1</v>
      </c>
      <c r="E196" s="713">
        <v>0</v>
      </c>
      <c r="F196" s="714">
        <f t="shared" si="5"/>
        <v>0</v>
      </c>
    </row>
    <row r="197" spans="1:6" ht="19.05" customHeight="1" x14ac:dyDescent="0.25">
      <c r="A197" s="724" t="s">
        <v>1368</v>
      </c>
      <c r="B197" s="715" t="s">
        <v>1369</v>
      </c>
      <c r="C197" s="690" t="s">
        <v>1268</v>
      </c>
      <c r="D197" s="690">
        <v>1</v>
      </c>
      <c r="E197" s="713">
        <v>0</v>
      </c>
      <c r="F197" s="714">
        <f t="shared" si="5"/>
        <v>0</v>
      </c>
    </row>
    <row r="198" spans="1:6" ht="19.05" customHeight="1" x14ac:dyDescent="0.25">
      <c r="A198" s="724" t="s">
        <v>1370</v>
      </c>
      <c r="B198" s="715" t="s">
        <v>931</v>
      </c>
      <c r="C198" s="690" t="s">
        <v>1268</v>
      </c>
      <c r="D198" s="690">
        <v>1</v>
      </c>
      <c r="E198" s="713">
        <v>0</v>
      </c>
      <c r="F198" s="714">
        <f t="shared" si="5"/>
        <v>0</v>
      </c>
    </row>
    <row r="199" spans="1:6" ht="19.05" customHeight="1" x14ac:dyDescent="0.25">
      <c r="A199" s="724" t="s">
        <v>1371</v>
      </c>
      <c r="B199" s="715" t="s">
        <v>1277</v>
      </c>
      <c r="C199" s="690" t="s">
        <v>1268</v>
      </c>
      <c r="D199" s="690">
        <v>1</v>
      </c>
      <c r="E199" s="713">
        <v>0</v>
      </c>
      <c r="F199" s="714">
        <f t="shared" si="5"/>
        <v>0</v>
      </c>
    </row>
    <row r="200" spans="1:6" s="687" customFormat="1" ht="21" customHeight="1" x14ac:dyDescent="0.25">
      <c r="A200" s="724" t="s">
        <v>1372</v>
      </c>
      <c r="B200" s="726" t="s">
        <v>1279</v>
      </c>
      <c r="C200" s="718"/>
      <c r="D200" s="718"/>
      <c r="E200" s="727"/>
      <c r="F200" s="728">
        <f>SUM(F164:F199)</f>
        <v>0</v>
      </c>
    </row>
    <row r="201" spans="1:6" s="708" customFormat="1" ht="23.25" customHeight="1" x14ac:dyDescent="0.25">
      <c r="A201" s="709"/>
      <c r="B201" s="726"/>
      <c r="C201" s="718"/>
      <c r="D201" s="718"/>
      <c r="E201" s="734"/>
      <c r="F201" s="719"/>
    </row>
    <row r="202" spans="1:6" s="708" customFormat="1" ht="24" customHeight="1" x14ac:dyDescent="0.25">
      <c r="A202" s="707" t="s">
        <v>1373</v>
      </c>
      <c r="C202" s="709"/>
      <c r="D202" s="709"/>
      <c r="E202" s="709"/>
      <c r="F202" s="709"/>
    </row>
    <row r="203" spans="1:6" ht="24" customHeight="1" x14ac:dyDescent="0.25">
      <c r="A203" s="710" t="s">
        <v>1158</v>
      </c>
      <c r="B203" s="710" t="s">
        <v>1159</v>
      </c>
      <c r="C203" s="722" t="s">
        <v>1147</v>
      </c>
      <c r="D203" s="710" t="s">
        <v>1148</v>
      </c>
      <c r="E203" s="710" t="s">
        <v>1149</v>
      </c>
      <c r="F203" s="710" t="s">
        <v>1150</v>
      </c>
    </row>
    <row r="204" spans="1:6" ht="19.05" customHeight="1" x14ac:dyDescent="0.25">
      <c r="A204" s="724" t="s">
        <v>1374</v>
      </c>
      <c r="B204" s="715" t="s">
        <v>1375</v>
      </c>
      <c r="C204" s="690" t="s">
        <v>853</v>
      </c>
      <c r="D204" s="690">
        <v>7</v>
      </c>
      <c r="E204" s="713">
        <v>0</v>
      </c>
      <c r="F204" s="714">
        <f t="shared" ref="F204:F213" si="6">D204*E204</f>
        <v>0</v>
      </c>
    </row>
    <row r="205" spans="1:6" ht="19.05" customHeight="1" x14ac:dyDescent="0.25">
      <c r="A205" s="724" t="s">
        <v>1376</v>
      </c>
      <c r="B205" s="715" t="s">
        <v>1377</v>
      </c>
      <c r="C205" s="690" t="s">
        <v>853</v>
      </c>
      <c r="D205" s="690">
        <v>7</v>
      </c>
      <c r="E205" s="713">
        <v>0</v>
      </c>
      <c r="F205" s="714">
        <f t="shared" si="6"/>
        <v>0</v>
      </c>
    </row>
    <row r="206" spans="1:6" ht="19.05" customHeight="1" x14ac:dyDescent="0.25">
      <c r="A206" s="724" t="s">
        <v>1378</v>
      </c>
      <c r="B206" s="715" t="s">
        <v>1379</v>
      </c>
      <c r="C206" s="690" t="s">
        <v>228</v>
      </c>
      <c r="D206" s="690">
        <v>110</v>
      </c>
      <c r="E206" s="713">
        <v>0</v>
      </c>
      <c r="F206" s="714">
        <f t="shared" si="6"/>
        <v>0</v>
      </c>
    </row>
    <row r="207" spans="1:6" ht="19.05" customHeight="1" x14ac:dyDescent="0.25">
      <c r="A207" s="724" t="s">
        <v>1380</v>
      </c>
      <c r="B207" s="715" t="s">
        <v>1381</v>
      </c>
      <c r="C207" s="690" t="s">
        <v>228</v>
      </c>
      <c r="D207" s="690">
        <v>110</v>
      </c>
      <c r="E207" s="713">
        <v>0</v>
      </c>
      <c r="F207" s="714">
        <f t="shared" si="6"/>
        <v>0</v>
      </c>
    </row>
    <row r="208" spans="1:6" ht="19.05" customHeight="1" x14ac:dyDescent="0.25">
      <c r="A208" s="724" t="s">
        <v>1382</v>
      </c>
      <c r="B208" s="715" t="s">
        <v>1383</v>
      </c>
      <c r="C208" s="690" t="s">
        <v>853</v>
      </c>
      <c r="D208" s="690">
        <v>2</v>
      </c>
      <c r="E208" s="713">
        <v>0</v>
      </c>
      <c r="F208" s="714">
        <f t="shared" si="6"/>
        <v>0</v>
      </c>
    </row>
    <row r="209" spans="1:6" ht="19.05" customHeight="1" x14ac:dyDescent="0.25">
      <c r="A209" s="724" t="s">
        <v>1384</v>
      </c>
      <c r="B209" s="715" t="s">
        <v>1385</v>
      </c>
      <c r="C209" s="690" t="s">
        <v>853</v>
      </c>
      <c r="D209" s="690">
        <v>2</v>
      </c>
      <c r="E209" s="713">
        <v>0</v>
      </c>
      <c r="F209" s="714">
        <f t="shared" si="6"/>
        <v>0</v>
      </c>
    </row>
    <row r="210" spans="1:6" ht="19.05" customHeight="1" x14ac:dyDescent="0.25">
      <c r="A210" s="724" t="s">
        <v>1386</v>
      </c>
      <c r="B210" s="715" t="s">
        <v>1387</v>
      </c>
      <c r="C210" s="690" t="s">
        <v>853</v>
      </c>
      <c r="D210" s="690">
        <v>110</v>
      </c>
      <c r="E210" s="713">
        <v>0</v>
      </c>
      <c r="F210" s="714">
        <f t="shared" si="6"/>
        <v>0</v>
      </c>
    </row>
    <row r="211" spans="1:6" ht="19.05" customHeight="1" x14ac:dyDescent="0.25">
      <c r="A211" s="724" t="s">
        <v>1388</v>
      </c>
      <c r="B211" s="715" t="s">
        <v>1389</v>
      </c>
      <c r="C211" s="690" t="s">
        <v>853</v>
      </c>
      <c r="D211" s="690">
        <v>110</v>
      </c>
      <c r="E211" s="713">
        <v>0</v>
      </c>
      <c r="F211" s="714">
        <f t="shared" si="6"/>
        <v>0</v>
      </c>
    </row>
    <row r="212" spans="1:6" ht="19.05" customHeight="1" x14ac:dyDescent="0.25">
      <c r="A212" s="724" t="s">
        <v>1390</v>
      </c>
      <c r="B212" s="715" t="s">
        <v>1353</v>
      </c>
      <c r="C212" s="690" t="s">
        <v>228</v>
      </c>
      <c r="D212" s="690">
        <v>25</v>
      </c>
      <c r="E212" s="713">
        <v>0</v>
      </c>
      <c r="F212" s="714">
        <f t="shared" si="6"/>
        <v>0</v>
      </c>
    </row>
    <row r="213" spans="1:6" ht="19.05" customHeight="1" x14ac:dyDescent="0.25">
      <c r="A213" s="724" t="s">
        <v>1391</v>
      </c>
      <c r="B213" s="715" t="s">
        <v>1355</v>
      </c>
      <c r="C213" s="690" t="s">
        <v>228</v>
      </c>
      <c r="D213" s="690">
        <v>25</v>
      </c>
      <c r="E213" s="713">
        <v>0</v>
      </c>
      <c r="F213" s="714">
        <f t="shared" si="6"/>
        <v>0</v>
      </c>
    </row>
    <row r="214" spans="1:6" ht="19.05" customHeight="1" x14ac:dyDescent="0.25">
      <c r="A214" s="724" t="s">
        <v>1392</v>
      </c>
      <c r="B214" s="715" t="s">
        <v>1233</v>
      </c>
      <c r="C214" s="690" t="s">
        <v>228</v>
      </c>
      <c r="D214" s="690">
        <v>14</v>
      </c>
      <c r="E214" s="713">
        <v>0</v>
      </c>
      <c r="F214" s="714">
        <f>D214*E214</f>
        <v>0</v>
      </c>
    </row>
    <row r="215" spans="1:6" ht="19.05" customHeight="1" x14ac:dyDescent="0.25">
      <c r="A215" s="724" t="s">
        <v>1393</v>
      </c>
      <c r="B215" s="715" t="s">
        <v>1235</v>
      </c>
      <c r="C215" s="690" t="s">
        <v>228</v>
      </c>
      <c r="D215" s="690">
        <v>14</v>
      </c>
      <c r="E215" s="713">
        <v>0</v>
      </c>
      <c r="F215" s="714">
        <f t="shared" ref="F215:F220" si="7">D215*E215</f>
        <v>0</v>
      </c>
    </row>
    <row r="216" spans="1:6" ht="19.05" customHeight="1" x14ac:dyDescent="0.25">
      <c r="A216" s="724" t="s">
        <v>1394</v>
      </c>
      <c r="B216" s="715" t="s">
        <v>1225</v>
      </c>
      <c r="C216" s="690" t="s">
        <v>183</v>
      </c>
      <c r="D216" s="690">
        <v>0.2</v>
      </c>
      <c r="E216" s="713">
        <v>0</v>
      </c>
      <c r="F216" s="714">
        <f t="shared" si="7"/>
        <v>0</v>
      </c>
    </row>
    <row r="217" spans="1:6" ht="19.05" customHeight="1" x14ac:dyDescent="0.25">
      <c r="A217" s="724" t="s">
        <v>1395</v>
      </c>
      <c r="B217" s="715" t="s">
        <v>1227</v>
      </c>
      <c r="C217" s="690" t="s">
        <v>183</v>
      </c>
      <c r="D217" s="690">
        <v>0.2</v>
      </c>
      <c r="E217" s="713">
        <v>0</v>
      </c>
      <c r="F217" s="714">
        <f t="shared" si="7"/>
        <v>0</v>
      </c>
    </row>
    <row r="218" spans="1:6" ht="19.05" customHeight="1" x14ac:dyDescent="0.25">
      <c r="A218" s="724" t="s">
        <v>1396</v>
      </c>
      <c r="B218" s="715" t="s">
        <v>1237</v>
      </c>
      <c r="C218" s="690" t="s">
        <v>228</v>
      </c>
      <c r="D218" s="690">
        <v>20</v>
      </c>
      <c r="E218" s="713">
        <v>0</v>
      </c>
      <c r="F218" s="714">
        <f t="shared" si="7"/>
        <v>0</v>
      </c>
    </row>
    <row r="219" spans="1:6" ht="19.05" customHeight="1" x14ac:dyDescent="0.25">
      <c r="A219" s="724" t="s">
        <v>1397</v>
      </c>
      <c r="B219" s="715" t="s">
        <v>1239</v>
      </c>
      <c r="C219" s="690" t="s">
        <v>228</v>
      </c>
      <c r="D219" s="690">
        <v>20</v>
      </c>
      <c r="E219" s="713">
        <v>0</v>
      </c>
      <c r="F219" s="714">
        <f t="shared" si="7"/>
        <v>0</v>
      </c>
    </row>
    <row r="220" spans="1:6" ht="19.05" customHeight="1" x14ac:dyDescent="0.25">
      <c r="A220" s="724" t="s">
        <v>1398</v>
      </c>
      <c r="B220" s="715" t="s">
        <v>1247</v>
      </c>
      <c r="C220" s="690" t="s">
        <v>853</v>
      </c>
      <c r="D220" s="690">
        <v>6</v>
      </c>
      <c r="E220" s="713">
        <v>0</v>
      </c>
      <c r="F220" s="714">
        <f t="shared" si="7"/>
        <v>0</v>
      </c>
    </row>
    <row r="221" spans="1:6" ht="19.05" customHeight="1" x14ac:dyDescent="0.25">
      <c r="A221" s="724" t="s">
        <v>1399</v>
      </c>
      <c r="B221" s="715" t="s">
        <v>1154</v>
      </c>
      <c r="C221" s="690" t="s">
        <v>0</v>
      </c>
      <c r="D221" s="690">
        <v>3</v>
      </c>
      <c r="E221" s="713">
        <v>0</v>
      </c>
      <c r="F221" s="714">
        <f>D221*E221</f>
        <v>0</v>
      </c>
    </row>
    <row r="222" spans="1:6" ht="19.05" customHeight="1" x14ac:dyDescent="0.25">
      <c r="A222" s="724" t="s">
        <v>1400</v>
      </c>
      <c r="B222" s="715" t="s">
        <v>1155</v>
      </c>
      <c r="C222" s="690" t="s">
        <v>0</v>
      </c>
      <c r="D222" s="690">
        <v>3</v>
      </c>
      <c r="E222" s="713">
        <v>0</v>
      </c>
      <c r="F222" s="714">
        <f t="shared" ref="F222:F228" si="8">D222*E222</f>
        <v>0</v>
      </c>
    </row>
    <row r="223" spans="1:6" ht="19.05" customHeight="1" x14ac:dyDescent="0.25">
      <c r="A223" s="724" t="s">
        <v>1401</v>
      </c>
      <c r="B223" s="715" t="s">
        <v>1265</v>
      </c>
      <c r="C223" s="690" t="s">
        <v>0</v>
      </c>
      <c r="D223" s="690">
        <v>5</v>
      </c>
      <c r="E223" s="713">
        <v>0</v>
      </c>
      <c r="F223" s="714">
        <f t="shared" si="8"/>
        <v>0</v>
      </c>
    </row>
    <row r="224" spans="1:6" ht="19.05" customHeight="1" x14ac:dyDescent="0.25">
      <c r="A224" s="724" t="s">
        <v>1402</v>
      </c>
      <c r="B224" s="715" t="s">
        <v>1267</v>
      </c>
      <c r="C224" s="690" t="s">
        <v>1268</v>
      </c>
      <c r="D224" s="690">
        <v>1</v>
      </c>
      <c r="E224" s="713">
        <v>0</v>
      </c>
      <c r="F224" s="714">
        <f t="shared" si="8"/>
        <v>0</v>
      </c>
    </row>
    <row r="225" spans="1:6" ht="19.05" customHeight="1" x14ac:dyDescent="0.25">
      <c r="A225" s="724" t="s">
        <v>1403</v>
      </c>
      <c r="B225" s="715" t="s">
        <v>1404</v>
      </c>
      <c r="C225" s="690" t="s">
        <v>1268</v>
      </c>
      <c r="D225" s="690">
        <v>1</v>
      </c>
      <c r="E225" s="713">
        <v>0</v>
      </c>
      <c r="F225" s="714">
        <f>D225*E225</f>
        <v>0</v>
      </c>
    </row>
    <row r="226" spans="1:6" ht="19.05" customHeight="1" x14ac:dyDescent="0.25">
      <c r="A226" s="724" t="s">
        <v>1405</v>
      </c>
      <c r="B226" s="715" t="s">
        <v>1406</v>
      </c>
      <c r="C226" s="690" t="s">
        <v>1268</v>
      </c>
      <c r="D226" s="690">
        <v>1</v>
      </c>
      <c r="E226" s="713">
        <v>0</v>
      </c>
      <c r="F226" s="714">
        <f t="shared" si="8"/>
        <v>0</v>
      </c>
    </row>
    <row r="227" spans="1:6" ht="19.05" customHeight="1" x14ac:dyDescent="0.25">
      <c r="A227" s="724" t="s">
        <v>1407</v>
      </c>
      <c r="B227" s="715" t="s">
        <v>931</v>
      </c>
      <c r="C227" s="690" t="s">
        <v>1268</v>
      </c>
      <c r="D227" s="690">
        <v>1</v>
      </c>
      <c r="E227" s="713">
        <v>0</v>
      </c>
      <c r="F227" s="714">
        <f t="shared" si="8"/>
        <v>0</v>
      </c>
    </row>
    <row r="228" spans="1:6" ht="19.05" customHeight="1" x14ac:dyDescent="0.25">
      <c r="A228" s="724" t="s">
        <v>1408</v>
      </c>
      <c r="B228" s="715" t="s">
        <v>1409</v>
      </c>
      <c r="C228" s="690" t="s">
        <v>1268</v>
      </c>
      <c r="D228" s="690">
        <v>1</v>
      </c>
      <c r="E228" s="713">
        <v>0</v>
      </c>
      <c r="F228" s="714">
        <f t="shared" si="8"/>
        <v>0</v>
      </c>
    </row>
    <row r="229" spans="1:6" s="687" customFormat="1" ht="21" customHeight="1" x14ac:dyDescent="0.25">
      <c r="A229" s="724" t="s">
        <v>1410</v>
      </c>
      <c r="B229" s="726" t="s">
        <v>1279</v>
      </c>
      <c r="C229" s="718"/>
      <c r="D229" s="718"/>
      <c r="E229" s="727"/>
      <c r="F229" s="728">
        <f>SUM(F204:F228)</f>
        <v>0</v>
      </c>
    </row>
    <row r="230" spans="1:6" ht="15.6" x14ac:dyDescent="0.25">
      <c r="A230" s="720"/>
      <c r="B230" s="735"/>
      <c r="C230" s="711"/>
      <c r="D230" s="15"/>
      <c r="E230" s="714"/>
      <c r="F230" s="714"/>
    </row>
    <row r="231" spans="1:6" ht="15.6" x14ac:dyDescent="0.25">
      <c r="A231" s="720"/>
      <c r="B231" s="735"/>
      <c r="C231" s="711"/>
      <c r="D231" s="15"/>
      <c r="E231" s="714"/>
      <c r="F231" s="714"/>
    </row>
    <row r="232" spans="1:6" x14ac:dyDescent="0.25">
      <c r="A232" s="690"/>
      <c r="B232" s="716"/>
      <c r="C232" s="709"/>
      <c r="D232" s="709"/>
      <c r="E232" s="730"/>
      <c r="F232" s="730"/>
    </row>
    <row r="233" spans="1:6" ht="13.8" x14ac:dyDescent="0.25">
      <c r="A233" s="690"/>
      <c r="B233" s="696"/>
      <c r="C233" s="717"/>
      <c r="D233" s="718"/>
      <c r="E233" s="719"/>
      <c r="F233" s="719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</sheetData>
  <sheetProtection algorithmName="SHA-512" hashValue="gg0Whpb5EWQb0+2c0ABwSe5yRoLESQWqHKi4/rpkX0e7RGu+QaYvDeMS4hGpNvQ51EAdX5M019EetqtLygTOEg==" saltValue="2SG4QbMzDp+dc1CdJ6Q4xA==" spinCount="100000" sheet="1"/>
  <protectedRanges>
    <protectedRange sqref="E155:E157" name="Oblast10"/>
    <protectedRange sqref="E139:E141" name="Oblast8"/>
    <protectedRange sqref="E124:E125" name="Oblast6"/>
    <protectedRange sqref="E111:E112" name="Oblast4"/>
    <protectedRange sqref="E43:E102 E33:E37 E107:E109 E113:E114 E119:E122 E126:E127 E132:E137 E142:E143 E148:E153 E158:E159 E164:E199 E204:E228" name="Oblast1"/>
  </protectedRanges>
  <mergeCells count="10">
    <mergeCell ref="C23:D23"/>
    <mergeCell ref="C25:D25"/>
    <mergeCell ref="C27:D27"/>
    <mergeCell ref="A41:E41"/>
    <mergeCell ref="C14:D14"/>
    <mergeCell ref="C16:D16"/>
    <mergeCell ref="C18:D18"/>
    <mergeCell ref="C19:D19"/>
    <mergeCell ref="C20:D20"/>
    <mergeCell ref="C21:D21"/>
  </mergeCells>
  <pageMargins left="0.59055118110236227" right="0.39370078740157483" top="0.78740157480314965" bottom="0.59055118110236227" header="0.31496062992125984" footer="0.31496062992125984"/>
  <pageSetup paperSize="9" scale="8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36</v>
      </c>
      <c r="B1" s="772" t="s">
        <v>41</v>
      </c>
      <c r="C1" s="773"/>
      <c r="D1" s="773"/>
      <c r="E1" s="773"/>
      <c r="F1" s="773"/>
      <c r="G1" s="773"/>
      <c r="H1" s="773"/>
      <c r="I1" s="773"/>
      <c r="J1" s="774"/>
    </row>
    <row r="2" spans="1:15" ht="36" customHeight="1" x14ac:dyDescent="0.25">
      <c r="A2" s="2"/>
      <c r="B2" s="72" t="s">
        <v>22</v>
      </c>
      <c r="C2" s="73"/>
      <c r="D2" s="74" t="s">
        <v>43</v>
      </c>
      <c r="E2" s="778" t="s">
        <v>44</v>
      </c>
      <c r="F2" s="779"/>
      <c r="G2" s="779"/>
      <c r="H2" s="779"/>
      <c r="I2" s="779"/>
      <c r="J2" s="780"/>
      <c r="O2" s="1"/>
    </row>
    <row r="3" spans="1:15" ht="27" hidden="1" customHeight="1" x14ac:dyDescent="0.25">
      <c r="A3" s="2"/>
      <c r="B3" s="75"/>
      <c r="C3" s="73"/>
      <c r="D3" s="76"/>
      <c r="E3" s="781"/>
      <c r="F3" s="782"/>
      <c r="G3" s="782"/>
      <c r="H3" s="782"/>
      <c r="I3" s="782"/>
      <c r="J3" s="783"/>
    </row>
    <row r="4" spans="1:15" ht="23.25" customHeight="1" x14ac:dyDescent="0.25">
      <c r="A4" s="2"/>
      <c r="B4" s="77"/>
      <c r="C4" s="78"/>
      <c r="D4" s="79"/>
      <c r="E4" s="762"/>
      <c r="F4" s="762"/>
      <c r="G4" s="762"/>
      <c r="H4" s="762"/>
      <c r="I4" s="762"/>
      <c r="J4" s="763"/>
    </row>
    <row r="5" spans="1:15" ht="24" customHeight="1" x14ac:dyDescent="0.25">
      <c r="A5" s="2"/>
      <c r="B5" s="30" t="s">
        <v>42</v>
      </c>
      <c r="D5" s="766" t="s">
        <v>45</v>
      </c>
      <c r="E5" s="767"/>
      <c r="F5" s="767"/>
      <c r="G5" s="767"/>
      <c r="H5" s="18" t="s">
        <v>40</v>
      </c>
      <c r="I5" s="82" t="s">
        <v>49</v>
      </c>
      <c r="J5" s="8"/>
    </row>
    <row r="6" spans="1:15" ht="15.75" customHeight="1" x14ac:dyDescent="0.25">
      <c r="A6" s="2"/>
      <c r="B6" s="27"/>
      <c r="C6" s="52"/>
      <c r="D6" s="768" t="s">
        <v>46</v>
      </c>
      <c r="E6" s="769"/>
      <c r="F6" s="769"/>
      <c r="G6" s="769"/>
      <c r="H6" s="18" t="s">
        <v>34</v>
      </c>
      <c r="I6" s="82" t="s">
        <v>50</v>
      </c>
      <c r="J6" s="8"/>
    </row>
    <row r="7" spans="1:15" ht="15.75" customHeight="1" x14ac:dyDescent="0.25">
      <c r="A7" s="2"/>
      <c r="B7" s="28"/>
      <c r="C7" s="53"/>
      <c r="D7" s="81" t="s">
        <v>48</v>
      </c>
      <c r="E7" s="770" t="s">
        <v>47</v>
      </c>
      <c r="F7" s="771"/>
      <c r="G7" s="771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80" t="s">
        <v>51</v>
      </c>
      <c r="H8" s="18" t="s">
        <v>40</v>
      </c>
      <c r="I8" s="82" t="s">
        <v>55</v>
      </c>
      <c r="J8" s="8"/>
    </row>
    <row r="9" spans="1:15" ht="15.75" hidden="1" customHeight="1" x14ac:dyDescent="0.25">
      <c r="A9" s="2"/>
      <c r="B9" s="2"/>
      <c r="D9" s="80" t="s">
        <v>52</v>
      </c>
      <c r="H9" s="18" t="s">
        <v>34</v>
      </c>
      <c r="I9" s="82" t="s">
        <v>56</v>
      </c>
      <c r="J9" s="8"/>
    </row>
    <row r="10" spans="1:15" ht="15.75" hidden="1" customHeight="1" x14ac:dyDescent="0.25">
      <c r="A10" s="2"/>
      <c r="B10" s="34"/>
      <c r="C10" s="53"/>
      <c r="D10" s="81" t="s">
        <v>54</v>
      </c>
      <c r="E10" s="83" t="s">
        <v>53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785"/>
      <c r="E11" s="785"/>
      <c r="F11" s="785"/>
      <c r="G11" s="785"/>
      <c r="H11" s="18" t="s">
        <v>40</v>
      </c>
      <c r="I11" s="84"/>
      <c r="J11" s="8"/>
    </row>
    <row r="12" spans="1:15" ht="15.75" customHeight="1" x14ac:dyDescent="0.25">
      <c r="A12" s="2"/>
      <c r="B12" s="27"/>
      <c r="C12" s="52"/>
      <c r="D12" s="761"/>
      <c r="E12" s="761"/>
      <c r="F12" s="761"/>
      <c r="G12" s="761"/>
      <c r="H12" s="18" t="s">
        <v>34</v>
      </c>
      <c r="I12" s="84"/>
      <c r="J12" s="8"/>
    </row>
    <row r="13" spans="1:15" ht="15.75" customHeight="1" x14ac:dyDescent="0.25">
      <c r="A13" s="2"/>
      <c r="B13" s="28"/>
      <c r="C13" s="53"/>
      <c r="D13" s="85"/>
      <c r="E13" s="764"/>
      <c r="F13" s="765"/>
      <c r="G13" s="765"/>
      <c r="H13" s="19"/>
      <c r="I13" s="22"/>
      <c r="J13" s="33"/>
    </row>
    <row r="14" spans="1:15" ht="24" customHeight="1" x14ac:dyDescent="0.25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32</v>
      </c>
      <c r="C15" s="57"/>
      <c r="D15" s="51"/>
      <c r="E15" s="784"/>
      <c r="F15" s="784"/>
      <c r="G15" s="786"/>
      <c r="H15" s="786"/>
      <c r="I15" s="786" t="s">
        <v>29</v>
      </c>
      <c r="J15" s="787"/>
    </row>
    <row r="16" spans="1:15" ht="23.25" customHeight="1" x14ac:dyDescent="0.25">
      <c r="A16" s="138" t="s">
        <v>24</v>
      </c>
      <c r="B16" s="37" t="s">
        <v>24</v>
      </c>
      <c r="C16" s="58"/>
      <c r="D16" s="59"/>
      <c r="E16" s="750"/>
      <c r="F16" s="751"/>
      <c r="G16" s="750"/>
      <c r="H16" s="751"/>
      <c r="I16" s="750">
        <f>SUMIF(F55:F79,A16,I55:I79)+SUMIF(F55:F79,"PSU",I55:I79)</f>
        <v>0</v>
      </c>
      <c r="J16" s="752"/>
    </row>
    <row r="17" spans="1:10" ht="23.25" customHeight="1" x14ac:dyDescent="0.25">
      <c r="A17" s="138" t="s">
        <v>25</v>
      </c>
      <c r="B17" s="37" t="s">
        <v>25</v>
      </c>
      <c r="C17" s="58"/>
      <c r="D17" s="59"/>
      <c r="E17" s="750"/>
      <c r="F17" s="751"/>
      <c r="G17" s="750"/>
      <c r="H17" s="751"/>
      <c r="I17" s="750">
        <f>SUMIF(F55:F79,A17,I55:I79)</f>
        <v>0</v>
      </c>
      <c r="J17" s="752"/>
    </row>
    <row r="18" spans="1:10" ht="23.25" customHeight="1" x14ac:dyDescent="0.25">
      <c r="A18" s="138" t="s">
        <v>26</v>
      </c>
      <c r="B18" s="37" t="s">
        <v>26</v>
      </c>
      <c r="C18" s="58"/>
      <c r="D18" s="59"/>
      <c r="E18" s="750"/>
      <c r="F18" s="751"/>
      <c r="G18" s="750"/>
      <c r="H18" s="751"/>
      <c r="I18" s="750">
        <f>SUMIF(F55:F79,A18,I55:I79)</f>
        <v>0</v>
      </c>
      <c r="J18" s="752"/>
    </row>
    <row r="19" spans="1:10" ht="23.25" customHeight="1" x14ac:dyDescent="0.25">
      <c r="A19" s="138" t="s">
        <v>125</v>
      </c>
      <c r="B19" s="37" t="s">
        <v>27</v>
      </c>
      <c r="C19" s="58"/>
      <c r="D19" s="59"/>
      <c r="E19" s="750"/>
      <c r="F19" s="751"/>
      <c r="G19" s="750"/>
      <c r="H19" s="751"/>
      <c r="I19" s="750">
        <f>SUMIF(F55:F79,A19,I55:I79)</f>
        <v>0</v>
      </c>
      <c r="J19" s="752"/>
    </row>
    <row r="20" spans="1:10" ht="23.25" customHeight="1" x14ac:dyDescent="0.25">
      <c r="A20" s="138" t="s">
        <v>126</v>
      </c>
      <c r="B20" s="37" t="s">
        <v>28</v>
      </c>
      <c r="C20" s="58"/>
      <c r="D20" s="59"/>
      <c r="E20" s="750"/>
      <c r="F20" s="751"/>
      <c r="G20" s="750"/>
      <c r="H20" s="751"/>
      <c r="I20" s="750">
        <f>SUMIF(F55:F79,A20,I55:I79)</f>
        <v>0</v>
      </c>
      <c r="J20" s="752"/>
    </row>
    <row r="21" spans="1:10" ht="23.25" customHeight="1" x14ac:dyDescent="0.25">
      <c r="A21" s="2"/>
      <c r="B21" s="47" t="s">
        <v>29</v>
      </c>
      <c r="C21" s="60"/>
      <c r="D21" s="61"/>
      <c r="E21" s="753"/>
      <c r="F21" s="788"/>
      <c r="G21" s="753"/>
      <c r="H21" s="788"/>
      <c r="I21" s="753">
        <f>SUM(I16:J20)</f>
        <v>0</v>
      </c>
      <c r="J21" s="754"/>
    </row>
    <row r="22" spans="1:10" ht="33" customHeight="1" x14ac:dyDescent="0.25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748">
        <f>ZakladDPHSniVypocet</f>
        <v>0</v>
      </c>
      <c r="H23" s="749"/>
      <c r="I23" s="749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746">
        <f>A23</f>
        <v>0</v>
      </c>
      <c r="H24" s="747"/>
      <c r="I24" s="747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748">
        <f>ZakladDPHZaklVypocet</f>
        <v>0</v>
      </c>
      <c r="H25" s="749"/>
      <c r="I25" s="749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75">
        <f>A25</f>
        <v>0</v>
      </c>
      <c r="H26" s="776"/>
      <c r="I26" s="776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77">
        <f>CenaCelkem-(ZakladDPHSni+DPHSni+ZakladDPHZakl+DPHZakl)</f>
        <v>0</v>
      </c>
      <c r="H27" s="777"/>
      <c r="I27" s="777"/>
      <c r="J27" s="40" t="str">
        <f t="shared" si="0"/>
        <v>CZK</v>
      </c>
    </row>
    <row r="28" spans="1:10" ht="27.75" hidden="1" customHeight="1" thickBot="1" x14ac:dyDescent="0.3">
      <c r="A28" s="2"/>
      <c r="B28" s="111" t="s">
        <v>23</v>
      </c>
      <c r="C28" s="112"/>
      <c r="D28" s="112"/>
      <c r="E28" s="113"/>
      <c r="F28" s="114"/>
      <c r="G28" s="756">
        <f>ZakladDPHSniVypocet+ZakladDPHZaklVypocet</f>
        <v>0</v>
      </c>
      <c r="H28" s="756"/>
      <c r="I28" s="756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35</v>
      </c>
      <c r="C29" s="116"/>
      <c r="D29" s="116"/>
      <c r="E29" s="116"/>
      <c r="F29" s="117"/>
      <c r="G29" s="755">
        <f>A27</f>
        <v>0</v>
      </c>
      <c r="H29" s="755"/>
      <c r="I29" s="755"/>
      <c r="J29" s="118" t="s">
        <v>66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757"/>
      <c r="E34" s="758"/>
      <c r="G34" s="759"/>
      <c r="H34" s="760"/>
      <c r="I34" s="760"/>
      <c r="J34" s="24"/>
    </row>
    <row r="35" spans="1:10" ht="12.75" customHeight="1" x14ac:dyDescent="0.25">
      <c r="A35" s="2"/>
      <c r="B35" s="2"/>
      <c r="D35" s="745" t="s">
        <v>2</v>
      </c>
      <c r="E35" s="745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57</v>
      </c>
      <c r="C39" s="743"/>
      <c r="D39" s="743"/>
      <c r="E39" s="743"/>
      <c r="F39" s="98">
        <f>'D.1.1. 1.01 Pol'!AE571+'D.1.1. 2.00 Pol'!AE125</f>
        <v>0</v>
      </c>
      <c r="G39" s="99">
        <f>'D.1.1. 1.01 Pol'!AF571+'D.1.1. 2.00 Pol'!AF125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5">
      <c r="A40" s="87">
        <v>2</v>
      </c>
      <c r="B40" s="102"/>
      <c r="C40" s="744" t="s">
        <v>58</v>
      </c>
      <c r="D40" s="744"/>
      <c r="E40" s="744"/>
      <c r="F40" s="103"/>
      <c r="G40" s="104"/>
      <c r="H40" s="104">
        <f>(F40*SazbaDPH1/100)+(G40*SazbaDPH2/100)</f>
        <v>0</v>
      </c>
      <c r="I40" s="104"/>
      <c r="J40" s="105"/>
    </row>
    <row r="41" spans="1:10" ht="25.5" customHeight="1" x14ac:dyDescent="0.25">
      <c r="A41" s="87">
        <v>2</v>
      </c>
      <c r="B41" s="102" t="s">
        <v>59</v>
      </c>
      <c r="C41" s="744" t="s">
        <v>60</v>
      </c>
      <c r="D41" s="744"/>
      <c r="E41" s="744"/>
      <c r="F41" s="103">
        <f>'D.1.1. 1.01 Pol'!AE571+'D.1.1. 2.00 Pol'!AE125</f>
        <v>0</v>
      </c>
      <c r="G41" s="104">
        <f>'D.1.1. 1.01 Pol'!AF571+'D.1.1. 2.00 Pol'!AF125</f>
        <v>0</v>
      </c>
      <c r="H41" s="104">
        <f>(F41*SazbaDPH1/100)+(G41*SazbaDPH2/100)</f>
        <v>0</v>
      </c>
      <c r="I41" s="104">
        <f>F41+G41+H41</f>
        <v>0</v>
      </c>
      <c r="J41" s="105" t="str">
        <f>IF(_xlfn.SINGLE(CenaCelkemVypocet)=0,"",I41/_xlfn.SINGLE(CenaCelkemVypocet)*100)</f>
        <v/>
      </c>
    </row>
    <row r="42" spans="1:10" ht="25.5" customHeight="1" x14ac:dyDescent="0.25">
      <c r="A42" s="87">
        <v>3</v>
      </c>
      <c r="B42" s="106" t="s">
        <v>61</v>
      </c>
      <c r="C42" s="743" t="s">
        <v>62</v>
      </c>
      <c r="D42" s="743"/>
      <c r="E42" s="743"/>
      <c r="F42" s="107">
        <f>'D.1.1. 1.01 Pol'!AE571</f>
        <v>0</v>
      </c>
      <c r="G42" s="100">
        <f>'D.1.1. 1.01 Pol'!AF571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5">
      <c r="A43" s="87">
        <v>3</v>
      </c>
      <c r="B43" s="106" t="s">
        <v>63</v>
      </c>
      <c r="C43" s="743" t="s">
        <v>64</v>
      </c>
      <c r="D43" s="743"/>
      <c r="E43" s="743"/>
      <c r="F43" s="107">
        <f>'D.1.1. 2.00 Pol'!AE125</f>
        <v>0</v>
      </c>
      <c r="G43" s="100">
        <f>'D.1.1. 2.00 Pol'!AF125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5">
      <c r="A44" s="87"/>
      <c r="B44" s="740" t="s">
        <v>65</v>
      </c>
      <c r="C44" s="741"/>
      <c r="D44" s="741"/>
      <c r="E44" s="742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6" spans="1:10" x14ac:dyDescent="0.25">
      <c r="A46" t="s">
        <v>67</v>
      </c>
      <c r="B46" t="s">
        <v>68</v>
      </c>
    </row>
    <row r="47" spans="1:10" x14ac:dyDescent="0.25">
      <c r="A47" t="s">
        <v>69</v>
      </c>
      <c r="B47" t="s">
        <v>70</v>
      </c>
    </row>
    <row r="48" spans="1:10" x14ac:dyDescent="0.25">
      <c r="A48" t="s">
        <v>71</v>
      </c>
      <c r="B48" t="s">
        <v>72</v>
      </c>
    </row>
    <row r="49" spans="1:10" x14ac:dyDescent="0.25">
      <c r="A49" t="s">
        <v>71</v>
      </c>
      <c r="B49" t="s">
        <v>73</v>
      </c>
    </row>
    <row r="52" spans="1:10" ht="15.6" x14ac:dyDescent="0.3">
      <c r="B52" s="119" t="s">
        <v>74</v>
      </c>
    </row>
    <row r="54" spans="1:10" ht="25.5" customHeight="1" x14ac:dyDescent="0.25">
      <c r="A54" s="121"/>
      <c r="B54" s="124" t="s">
        <v>17</v>
      </c>
      <c r="C54" s="124" t="s">
        <v>5</v>
      </c>
      <c r="D54" s="125"/>
      <c r="E54" s="125"/>
      <c r="F54" s="126" t="s">
        <v>75</v>
      </c>
      <c r="G54" s="126"/>
      <c r="H54" s="126"/>
      <c r="I54" s="126" t="s">
        <v>29</v>
      </c>
      <c r="J54" s="126" t="s">
        <v>0</v>
      </c>
    </row>
    <row r="55" spans="1:10" ht="36.75" customHeight="1" x14ac:dyDescent="0.25">
      <c r="A55" s="122"/>
      <c r="B55" s="127" t="s">
        <v>76</v>
      </c>
      <c r="C55" s="738" t="s">
        <v>77</v>
      </c>
      <c r="D55" s="739"/>
      <c r="E55" s="739"/>
      <c r="F55" s="134" t="s">
        <v>24</v>
      </c>
      <c r="G55" s="135"/>
      <c r="H55" s="135"/>
      <c r="I55" s="135">
        <f>'D.1.1. 1.01 Pol'!G8</f>
        <v>0</v>
      </c>
      <c r="J55" s="131" t="str">
        <f>IF(I80=0,"",I55/I80*100)</f>
        <v/>
      </c>
    </row>
    <row r="56" spans="1:10" ht="36.75" customHeight="1" x14ac:dyDescent="0.25">
      <c r="A56" s="122"/>
      <c r="B56" s="127" t="s">
        <v>78</v>
      </c>
      <c r="C56" s="738" t="s">
        <v>79</v>
      </c>
      <c r="D56" s="739"/>
      <c r="E56" s="739"/>
      <c r="F56" s="134" t="s">
        <v>24</v>
      </c>
      <c r="G56" s="135"/>
      <c r="H56" s="135"/>
      <c r="I56" s="135">
        <f>'D.1.1. 1.01 Pol'!G36</f>
        <v>0</v>
      </c>
      <c r="J56" s="131" t="str">
        <f>IF(I80=0,"",I56/I80*100)</f>
        <v/>
      </c>
    </row>
    <row r="57" spans="1:10" ht="36.75" customHeight="1" x14ac:dyDescent="0.25">
      <c r="A57" s="122"/>
      <c r="B57" s="127" t="s">
        <v>80</v>
      </c>
      <c r="C57" s="738" t="s">
        <v>81</v>
      </c>
      <c r="D57" s="739"/>
      <c r="E57" s="739"/>
      <c r="F57" s="134" t="s">
        <v>24</v>
      </c>
      <c r="G57" s="135"/>
      <c r="H57" s="135"/>
      <c r="I57" s="135">
        <f>'D.1.1. 1.01 Pol'!G61</f>
        <v>0</v>
      </c>
      <c r="J57" s="131" t="str">
        <f>IF(I80=0,"",I57/I80*100)</f>
        <v/>
      </c>
    </row>
    <row r="58" spans="1:10" ht="36.75" customHeight="1" x14ac:dyDescent="0.25">
      <c r="A58" s="122"/>
      <c r="B58" s="127" t="s">
        <v>82</v>
      </c>
      <c r="C58" s="738" t="s">
        <v>83</v>
      </c>
      <c r="D58" s="739"/>
      <c r="E58" s="739"/>
      <c r="F58" s="134" t="s">
        <v>24</v>
      </c>
      <c r="G58" s="135"/>
      <c r="H58" s="135"/>
      <c r="I58" s="135">
        <f>'D.1.1. 1.01 Pol'!G168</f>
        <v>0</v>
      </c>
      <c r="J58" s="131" t="str">
        <f>IF(I80=0,"",I58/I80*100)</f>
        <v/>
      </c>
    </row>
    <row r="59" spans="1:10" ht="36.75" customHeight="1" x14ac:dyDescent="0.25">
      <c r="A59" s="122"/>
      <c r="B59" s="127" t="s">
        <v>84</v>
      </c>
      <c r="C59" s="738" t="s">
        <v>85</v>
      </c>
      <c r="D59" s="739"/>
      <c r="E59" s="739"/>
      <c r="F59" s="134" t="s">
        <v>24</v>
      </c>
      <c r="G59" s="135"/>
      <c r="H59" s="135"/>
      <c r="I59" s="135">
        <f>'D.1.1. 1.01 Pol'!G195</f>
        <v>0</v>
      </c>
      <c r="J59" s="131" t="str">
        <f>IF(I80=0,"",I59/I80*100)</f>
        <v/>
      </c>
    </row>
    <row r="60" spans="1:10" ht="36.75" customHeight="1" x14ac:dyDescent="0.25">
      <c r="A60" s="122"/>
      <c r="B60" s="127" t="s">
        <v>86</v>
      </c>
      <c r="C60" s="738" t="s">
        <v>87</v>
      </c>
      <c r="D60" s="739"/>
      <c r="E60" s="739"/>
      <c r="F60" s="134" t="s">
        <v>24</v>
      </c>
      <c r="G60" s="135"/>
      <c r="H60" s="135"/>
      <c r="I60" s="135">
        <f>'D.1.1. 1.01 Pol'!G257</f>
        <v>0</v>
      </c>
      <c r="J60" s="131" t="str">
        <f>IF(I80=0,"",I60/I80*100)</f>
        <v/>
      </c>
    </row>
    <row r="61" spans="1:10" ht="36.75" customHeight="1" x14ac:dyDescent="0.25">
      <c r="A61" s="122"/>
      <c r="B61" s="127" t="s">
        <v>88</v>
      </c>
      <c r="C61" s="738" t="s">
        <v>89</v>
      </c>
      <c r="D61" s="739"/>
      <c r="E61" s="739"/>
      <c r="F61" s="134" t="s">
        <v>24</v>
      </c>
      <c r="G61" s="135"/>
      <c r="H61" s="135"/>
      <c r="I61" s="135">
        <f>'D.1.1. 1.01 Pol'!G268</f>
        <v>0</v>
      </c>
      <c r="J61" s="131" t="str">
        <f>IF(I80=0,"",I61/I80*100)</f>
        <v/>
      </c>
    </row>
    <row r="62" spans="1:10" ht="36.75" customHeight="1" x14ac:dyDescent="0.25">
      <c r="A62" s="122"/>
      <c r="B62" s="127" t="s">
        <v>90</v>
      </c>
      <c r="C62" s="738" t="s">
        <v>91</v>
      </c>
      <c r="D62" s="739"/>
      <c r="E62" s="739"/>
      <c r="F62" s="134" t="s">
        <v>24</v>
      </c>
      <c r="G62" s="135"/>
      <c r="H62" s="135"/>
      <c r="I62" s="135">
        <f>'D.1.1. 1.01 Pol'!G280</f>
        <v>0</v>
      </c>
      <c r="J62" s="131" t="str">
        <f>IF(I80=0,"",I62/I80*100)</f>
        <v/>
      </c>
    </row>
    <row r="63" spans="1:10" ht="36.75" customHeight="1" x14ac:dyDescent="0.25">
      <c r="A63" s="122"/>
      <c r="B63" s="127" t="s">
        <v>92</v>
      </c>
      <c r="C63" s="738" t="s">
        <v>93</v>
      </c>
      <c r="D63" s="739"/>
      <c r="E63" s="739"/>
      <c r="F63" s="134" t="s">
        <v>24</v>
      </c>
      <c r="G63" s="135"/>
      <c r="H63" s="135"/>
      <c r="I63" s="135">
        <f>'D.1.1. 1.01 Pol'!G291</f>
        <v>0</v>
      </c>
      <c r="J63" s="131" t="str">
        <f>IF(I80=0,"",I63/I80*100)</f>
        <v/>
      </c>
    </row>
    <row r="64" spans="1:10" ht="36.75" customHeight="1" x14ac:dyDescent="0.25">
      <c r="A64" s="122"/>
      <c r="B64" s="127" t="s">
        <v>94</v>
      </c>
      <c r="C64" s="738" t="s">
        <v>95</v>
      </c>
      <c r="D64" s="739"/>
      <c r="E64" s="739"/>
      <c r="F64" s="134" t="s">
        <v>24</v>
      </c>
      <c r="G64" s="135"/>
      <c r="H64" s="135"/>
      <c r="I64" s="135">
        <f>'D.1.1. 1.01 Pol'!G306+'D.1.1. 2.00 Pol'!G8</f>
        <v>0</v>
      </c>
      <c r="J64" s="131" t="str">
        <f>IF(I80=0,"",I64/I80*100)</f>
        <v/>
      </c>
    </row>
    <row r="65" spans="1:10" ht="36.75" customHeight="1" x14ac:dyDescent="0.25">
      <c r="A65" s="122"/>
      <c r="B65" s="127" t="s">
        <v>96</v>
      </c>
      <c r="C65" s="738" t="s">
        <v>97</v>
      </c>
      <c r="D65" s="739"/>
      <c r="E65" s="739"/>
      <c r="F65" s="134" t="s">
        <v>24</v>
      </c>
      <c r="G65" s="135"/>
      <c r="H65" s="135"/>
      <c r="I65" s="135">
        <f>'D.1.1. 1.01 Pol'!G376</f>
        <v>0</v>
      </c>
      <c r="J65" s="131" t="str">
        <f>IF(I80=0,"",I65/I80*100)</f>
        <v/>
      </c>
    </row>
    <row r="66" spans="1:10" ht="36.75" customHeight="1" x14ac:dyDescent="0.25">
      <c r="A66" s="122"/>
      <c r="B66" s="127" t="s">
        <v>98</v>
      </c>
      <c r="C66" s="738" t="s">
        <v>99</v>
      </c>
      <c r="D66" s="739"/>
      <c r="E66" s="739"/>
      <c r="F66" s="134" t="s">
        <v>25</v>
      </c>
      <c r="G66" s="135"/>
      <c r="H66" s="135"/>
      <c r="I66" s="135">
        <f>'D.1.1. 1.01 Pol'!G379</f>
        <v>0</v>
      </c>
      <c r="J66" s="131" t="str">
        <f>IF(I80=0,"",I66/I80*100)</f>
        <v/>
      </c>
    </row>
    <row r="67" spans="1:10" ht="36.75" customHeight="1" x14ac:dyDescent="0.25">
      <c r="A67" s="122"/>
      <c r="B67" s="127" t="s">
        <v>100</v>
      </c>
      <c r="C67" s="738" t="s">
        <v>101</v>
      </c>
      <c r="D67" s="739"/>
      <c r="E67" s="739"/>
      <c r="F67" s="134" t="s">
        <v>25</v>
      </c>
      <c r="G67" s="135"/>
      <c r="H67" s="135"/>
      <c r="I67" s="135">
        <f>'D.1.1. 1.01 Pol'!G384</f>
        <v>0</v>
      </c>
      <c r="J67" s="131" t="str">
        <f>IF(I80=0,"",I67/I80*100)</f>
        <v/>
      </c>
    </row>
    <row r="68" spans="1:10" ht="36.75" customHeight="1" x14ac:dyDescent="0.25">
      <c r="A68" s="122"/>
      <c r="B68" s="127" t="s">
        <v>102</v>
      </c>
      <c r="C68" s="738" t="s">
        <v>103</v>
      </c>
      <c r="D68" s="739"/>
      <c r="E68" s="739"/>
      <c r="F68" s="134" t="s">
        <v>25</v>
      </c>
      <c r="G68" s="135"/>
      <c r="H68" s="135"/>
      <c r="I68" s="135">
        <f>'D.1.1. 1.01 Pol'!G403</f>
        <v>0</v>
      </c>
      <c r="J68" s="131" t="str">
        <f>IF(I80=0,"",I68/I80*100)</f>
        <v/>
      </c>
    </row>
    <row r="69" spans="1:10" ht="36.75" customHeight="1" x14ac:dyDescent="0.25">
      <c r="A69" s="122"/>
      <c r="B69" s="127" t="s">
        <v>104</v>
      </c>
      <c r="C69" s="738" t="s">
        <v>105</v>
      </c>
      <c r="D69" s="739"/>
      <c r="E69" s="739"/>
      <c r="F69" s="134" t="s">
        <v>25</v>
      </c>
      <c r="G69" s="135"/>
      <c r="H69" s="135"/>
      <c r="I69" s="135">
        <f>'D.1.1. 1.01 Pol'!G405</f>
        <v>0</v>
      </c>
      <c r="J69" s="131" t="str">
        <f>IF(I80=0,"",I69/I80*100)</f>
        <v/>
      </c>
    </row>
    <row r="70" spans="1:10" ht="36.75" customHeight="1" x14ac:dyDescent="0.25">
      <c r="A70" s="122"/>
      <c r="B70" s="127" t="s">
        <v>106</v>
      </c>
      <c r="C70" s="738" t="s">
        <v>107</v>
      </c>
      <c r="D70" s="739"/>
      <c r="E70" s="739"/>
      <c r="F70" s="134" t="s">
        <v>25</v>
      </c>
      <c r="G70" s="135"/>
      <c r="H70" s="135"/>
      <c r="I70" s="135">
        <f>'D.1.1. 1.01 Pol'!G407</f>
        <v>0</v>
      </c>
      <c r="J70" s="131" t="str">
        <f>IF(I80=0,"",I70/I80*100)</f>
        <v/>
      </c>
    </row>
    <row r="71" spans="1:10" ht="36.75" customHeight="1" x14ac:dyDescent="0.25">
      <c r="A71" s="122"/>
      <c r="B71" s="127" t="s">
        <v>108</v>
      </c>
      <c r="C71" s="738" t="s">
        <v>109</v>
      </c>
      <c r="D71" s="739"/>
      <c r="E71" s="739"/>
      <c r="F71" s="134" t="s">
        <v>25</v>
      </c>
      <c r="G71" s="135"/>
      <c r="H71" s="135"/>
      <c r="I71" s="135">
        <f>'D.1.1. 1.01 Pol'!G409</f>
        <v>0</v>
      </c>
      <c r="J71" s="131" t="str">
        <f>IF(I80=0,"",I71/I80*100)</f>
        <v/>
      </c>
    </row>
    <row r="72" spans="1:10" ht="36.75" customHeight="1" x14ac:dyDescent="0.25">
      <c r="A72" s="122"/>
      <c r="B72" s="127" t="s">
        <v>110</v>
      </c>
      <c r="C72" s="738" t="s">
        <v>111</v>
      </c>
      <c r="D72" s="739"/>
      <c r="E72" s="739"/>
      <c r="F72" s="134" t="s">
        <v>25</v>
      </c>
      <c r="G72" s="135"/>
      <c r="H72" s="135"/>
      <c r="I72" s="135">
        <f>'D.1.1. 1.01 Pol'!G443+'D.1.1. 2.00 Pol'!G25</f>
        <v>0</v>
      </c>
      <c r="J72" s="131" t="str">
        <f>IF(I80=0,"",I72/I80*100)</f>
        <v/>
      </c>
    </row>
    <row r="73" spans="1:10" ht="36.75" customHeight="1" x14ac:dyDescent="0.25">
      <c r="A73" s="122"/>
      <c r="B73" s="127" t="s">
        <v>112</v>
      </c>
      <c r="C73" s="738" t="s">
        <v>113</v>
      </c>
      <c r="D73" s="739"/>
      <c r="E73" s="739"/>
      <c r="F73" s="134" t="s">
        <v>25</v>
      </c>
      <c r="G73" s="135"/>
      <c r="H73" s="135"/>
      <c r="I73" s="135">
        <f>'D.1.1. 1.01 Pol'!G448+'D.1.1. 2.00 Pol'!G63</f>
        <v>0</v>
      </c>
      <c r="J73" s="131" t="str">
        <f>IF(I80=0,"",I73/I80*100)</f>
        <v/>
      </c>
    </row>
    <row r="74" spans="1:10" ht="36.75" customHeight="1" x14ac:dyDescent="0.25">
      <c r="A74" s="122"/>
      <c r="B74" s="127" t="s">
        <v>114</v>
      </c>
      <c r="C74" s="738" t="s">
        <v>115</v>
      </c>
      <c r="D74" s="739"/>
      <c r="E74" s="739"/>
      <c r="F74" s="134" t="s">
        <v>25</v>
      </c>
      <c r="G74" s="135"/>
      <c r="H74" s="135"/>
      <c r="I74" s="135">
        <f>'D.1.1. 1.01 Pol'!G499</f>
        <v>0</v>
      </c>
      <c r="J74" s="131" t="str">
        <f>IF(I80=0,"",I74/I80*100)</f>
        <v/>
      </c>
    </row>
    <row r="75" spans="1:10" ht="36.75" customHeight="1" x14ac:dyDescent="0.25">
      <c r="A75" s="122"/>
      <c r="B75" s="127" t="s">
        <v>116</v>
      </c>
      <c r="C75" s="738" t="s">
        <v>117</v>
      </c>
      <c r="D75" s="739"/>
      <c r="E75" s="739"/>
      <c r="F75" s="134" t="s">
        <v>25</v>
      </c>
      <c r="G75" s="135"/>
      <c r="H75" s="135"/>
      <c r="I75" s="135">
        <f>'D.1.1. 1.01 Pol'!G510+'D.1.1. 2.00 Pol'!G93</f>
        <v>0</v>
      </c>
      <c r="J75" s="131" t="str">
        <f>IF(I80=0,"",I75/I80*100)</f>
        <v/>
      </c>
    </row>
    <row r="76" spans="1:10" ht="36.75" customHeight="1" x14ac:dyDescent="0.25">
      <c r="A76" s="122"/>
      <c r="B76" s="127" t="s">
        <v>118</v>
      </c>
      <c r="C76" s="738" t="s">
        <v>119</v>
      </c>
      <c r="D76" s="739"/>
      <c r="E76" s="739"/>
      <c r="F76" s="134" t="s">
        <v>25</v>
      </c>
      <c r="G76" s="135"/>
      <c r="H76" s="135"/>
      <c r="I76" s="135">
        <f>'D.1.1. 1.01 Pol'!G515</f>
        <v>0</v>
      </c>
      <c r="J76" s="131" t="str">
        <f>IF(I80=0,"",I76/I80*100)</f>
        <v/>
      </c>
    </row>
    <row r="77" spans="1:10" ht="36.75" customHeight="1" x14ac:dyDescent="0.25">
      <c r="A77" s="122"/>
      <c r="B77" s="127" t="s">
        <v>120</v>
      </c>
      <c r="C77" s="738" t="s">
        <v>121</v>
      </c>
      <c r="D77" s="739"/>
      <c r="E77" s="739"/>
      <c r="F77" s="134" t="s">
        <v>26</v>
      </c>
      <c r="G77" s="135"/>
      <c r="H77" s="135"/>
      <c r="I77" s="135">
        <f>'D.1.1. 1.01 Pol'!G539</f>
        <v>0</v>
      </c>
      <c r="J77" s="131" t="str">
        <f>IF(I80=0,"",I77/I80*100)</f>
        <v/>
      </c>
    </row>
    <row r="78" spans="1:10" ht="36.75" customHeight="1" x14ac:dyDescent="0.25">
      <c r="A78" s="122"/>
      <c r="B78" s="127" t="s">
        <v>122</v>
      </c>
      <c r="C78" s="738" t="s">
        <v>123</v>
      </c>
      <c r="D78" s="739"/>
      <c r="E78" s="739"/>
      <c r="F78" s="134" t="s">
        <v>124</v>
      </c>
      <c r="G78" s="135"/>
      <c r="H78" s="135"/>
      <c r="I78" s="135">
        <f>'D.1.1. 1.01 Pol'!G541+'D.1.1. 2.00 Pol'!G105</f>
        <v>0</v>
      </c>
      <c r="J78" s="131" t="str">
        <f>IF(I80=0,"",I78/I80*100)</f>
        <v/>
      </c>
    </row>
    <row r="79" spans="1:10" ht="36.75" customHeight="1" x14ac:dyDescent="0.25">
      <c r="A79" s="122"/>
      <c r="B79" s="127" t="s">
        <v>125</v>
      </c>
      <c r="C79" s="738" t="s">
        <v>27</v>
      </c>
      <c r="D79" s="739"/>
      <c r="E79" s="739"/>
      <c r="F79" s="134" t="s">
        <v>125</v>
      </c>
      <c r="G79" s="135"/>
      <c r="H79" s="135"/>
      <c r="I79" s="135">
        <f>'D.1.1. 1.01 Pol'!G564</f>
        <v>0</v>
      </c>
      <c r="J79" s="131" t="str">
        <f>IF(I80=0,"",I79/I80*100)</f>
        <v/>
      </c>
    </row>
    <row r="80" spans="1:10" ht="25.5" customHeight="1" x14ac:dyDescent="0.25">
      <c r="A80" s="123"/>
      <c r="B80" s="128" t="s">
        <v>1</v>
      </c>
      <c r="C80" s="129"/>
      <c r="D80" s="130"/>
      <c r="E80" s="130"/>
      <c r="F80" s="136"/>
      <c r="G80" s="137"/>
      <c r="H80" s="137"/>
      <c r="I80" s="137">
        <f>SUM(I55:I79)</f>
        <v>0</v>
      </c>
      <c r="J80" s="132">
        <f>SUM(J55:J79)</f>
        <v>0</v>
      </c>
    </row>
    <row r="81" spans="6:10" x14ac:dyDescent="0.25">
      <c r="F81" s="86"/>
      <c r="G81" s="86"/>
      <c r="H81" s="86"/>
      <c r="I81" s="86"/>
      <c r="J81" s="133"/>
    </row>
    <row r="82" spans="6:10" x14ac:dyDescent="0.25">
      <c r="F82" s="86"/>
      <c r="G82" s="86"/>
      <c r="H82" s="86"/>
      <c r="I82" s="86"/>
      <c r="J82" s="133"/>
    </row>
    <row r="83" spans="6:10" x14ac:dyDescent="0.25">
      <c r="F83" s="86"/>
      <c r="G83" s="86"/>
      <c r="H83" s="86"/>
      <c r="I83" s="86"/>
      <c r="J83" s="133"/>
    </row>
  </sheetData>
  <sheetProtection algorithmName="SHA-512" hashValue="VBARNTPXqN+Me0U/Zq4+W+GsnmbXu6+baMcXcMOgeMLDJ0QZE1gE4U0TvwnPrWK1tNHlFcotNK7EfzFgzaC1Rw==" saltValue="UKSXxI3mnw81AboBeks1p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9:E79"/>
    <mergeCell ref="C74:E74"/>
    <mergeCell ref="C75:E75"/>
    <mergeCell ref="C76:E76"/>
    <mergeCell ref="C77:E77"/>
    <mergeCell ref="C78:E7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789" t="s">
        <v>6</v>
      </c>
      <c r="B1" s="789"/>
      <c r="C1" s="790"/>
      <c r="D1" s="789"/>
      <c r="E1" s="789"/>
      <c r="F1" s="789"/>
      <c r="G1" s="789"/>
    </row>
    <row r="2" spans="1:7" ht="24.9" customHeight="1" x14ac:dyDescent="0.25">
      <c r="A2" s="49" t="s">
        <v>7</v>
      </c>
      <c r="B2" s="48"/>
      <c r="C2" s="791"/>
      <c r="D2" s="791"/>
      <c r="E2" s="791"/>
      <c r="F2" s="791"/>
      <c r="G2" s="792"/>
    </row>
    <row r="3" spans="1:7" ht="24.9" customHeight="1" x14ac:dyDescent="0.25">
      <c r="A3" s="49" t="s">
        <v>8</v>
      </c>
      <c r="B3" s="48"/>
      <c r="C3" s="791"/>
      <c r="D3" s="791"/>
      <c r="E3" s="791"/>
      <c r="F3" s="791"/>
      <c r="G3" s="792"/>
    </row>
    <row r="4" spans="1:7" ht="24.9" customHeight="1" x14ac:dyDescent="0.25">
      <c r="A4" s="49" t="s">
        <v>9</v>
      </c>
      <c r="B4" s="48"/>
      <c r="C4" s="791"/>
      <c r="D4" s="791"/>
      <c r="E4" s="791"/>
      <c r="F4" s="791"/>
      <c r="G4" s="792"/>
    </row>
    <row r="5" spans="1:7" x14ac:dyDescent="0.25">
      <c r="B5" s="4"/>
      <c r="C5" s="5"/>
      <c r="D5" s="6"/>
    </row>
  </sheetData>
  <sheetProtection algorithmName="SHA-512" hashValue="LGqX9WCJ2K9cvOXI5cesBfoINi7vuXgTzJ5QfeDHHum0izBhZnA/jytCEDYsr8Cgn20SBxTj3p0p+o6c5XZbmA==" saltValue="cZSDqriwmFhmeM3wG6cY9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2AF1-6AF3-4463-932B-87945AAA535C}">
  <sheetPr>
    <outlinePr summaryBelow="0"/>
  </sheetPr>
  <dimension ref="A1:BH5000"/>
  <sheetViews>
    <sheetView workbookViewId="0">
      <pane ySplit="7" topLeftCell="A431" activePane="bottomLeft" state="frozen"/>
      <selection pane="bottomLeft" activeCell="C546" sqref="C546:G546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799" t="s">
        <v>127</v>
      </c>
      <c r="B1" s="799"/>
      <c r="C1" s="799"/>
      <c r="D1" s="799"/>
      <c r="E1" s="799"/>
      <c r="F1" s="799"/>
      <c r="G1" s="799"/>
      <c r="AG1" t="s">
        <v>128</v>
      </c>
    </row>
    <row r="2" spans="1:60" ht="25.05" customHeight="1" x14ac:dyDescent="0.25">
      <c r="A2" s="49" t="s">
        <v>7</v>
      </c>
      <c r="B2" s="48" t="s">
        <v>43</v>
      </c>
      <c r="C2" s="800" t="s">
        <v>44</v>
      </c>
      <c r="D2" s="801"/>
      <c r="E2" s="801"/>
      <c r="F2" s="801"/>
      <c r="G2" s="802"/>
      <c r="AG2" t="s">
        <v>129</v>
      </c>
    </row>
    <row r="3" spans="1:60" ht="25.05" customHeight="1" x14ac:dyDescent="0.25">
      <c r="A3" s="49" t="s">
        <v>8</v>
      </c>
      <c r="B3" s="48" t="s">
        <v>59</v>
      </c>
      <c r="C3" s="800" t="s">
        <v>60</v>
      </c>
      <c r="D3" s="801"/>
      <c r="E3" s="801"/>
      <c r="F3" s="801"/>
      <c r="G3" s="802"/>
      <c r="AC3" s="120" t="s">
        <v>129</v>
      </c>
      <c r="AG3" t="s">
        <v>130</v>
      </c>
    </row>
    <row r="4" spans="1:60" ht="25.05" customHeight="1" x14ac:dyDescent="0.25">
      <c r="A4" s="139" t="s">
        <v>9</v>
      </c>
      <c r="B4" s="140" t="s">
        <v>61</v>
      </c>
      <c r="C4" s="803" t="s">
        <v>62</v>
      </c>
      <c r="D4" s="804"/>
      <c r="E4" s="804"/>
      <c r="F4" s="804"/>
      <c r="G4" s="805"/>
      <c r="AG4" t="s">
        <v>131</v>
      </c>
    </row>
    <row r="5" spans="1:60" x14ac:dyDescent="0.25">
      <c r="D5" s="10"/>
    </row>
    <row r="6" spans="1:60" ht="39.6" x14ac:dyDescent="0.25">
      <c r="A6" s="142" t="s">
        <v>132</v>
      </c>
      <c r="B6" s="144" t="s">
        <v>133</v>
      </c>
      <c r="C6" s="144" t="s">
        <v>134</v>
      </c>
      <c r="D6" s="143" t="s">
        <v>135</v>
      </c>
      <c r="E6" s="142" t="s">
        <v>136</v>
      </c>
      <c r="F6" s="141" t="s">
        <v>137</v>
      </c>
      <c r="G6" s="142" t="s">
        <v>29</v>
      </c>
      <c r="H6" s="145" t="s">
        <v>30</v>
      </c>
      <c r="I6" s="145" t="s">
        <v>138</v>
      </c>
      <c r="J6" s="145" t="s">
        <v>31</v>
      </c>
      <c r="K6" s="145" t="s">
        <v>139</v>
      </c>
      <c r="L6" s="145" t="s">
        <v>140</v>
      </c>
      <c r="M6" s="145" t="s">
        <v>141</v>
      </c>
      <c r="N6" s="145" t="s">
        <v>142</v>
      </c>
      <c r="O6" s="145" t="s">
        <v>143</v>
      </c>
      <c r="P6" s="145" t="s">
        <v>144</v>
      </c>
      <c r="Q6" s="145" t="s">
        <v>145</v>
      </c>
      <c r="R6" s="145" t="s">
        <v>146</v>
      </c>
      <c r="S6" s="145" t="s">
        <v>147</v>
      </c>
      <c r="T6" s="145" t="s">
        <v>148</v>
      </c>
      <c r="U6" s="145" t="s">
        <v>149</v>
      </c>
      <c r="V6" s="145" t="s">
        <v>150</v>
      </c>
      <c r="W6" s="145" t="s">
        <v>151</v>
      </c>
      <c r="X6" s="145" t="s">
        <v>152</v>
      </c>
      <c r="Y6" s="145" t="s">
        <v>153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154</v>
      </c>
      <c r="B8" s="168" t="s">
        <v>76</v>
      </c>
      <c r="C8" s="189" t="s">
        <v>77</v>
      </c>
      <c r="D8" s="169"/>
      <c r="E8" s="170"/>
      <c r="F8" s="171"/>
      <c r="G8" s="171">
        <f>SUMIF(AG9:AG35,"&lt;&gt;NOR",G9:G35)</f>
        <v>0</v>
      </c>
      <c r="H8" s="171"/>
      <c r="I8" s="171">
        <f>SUM(I9:I35)</f>
        <v>0</v>
      </c>
      <c r="J8" s="171"/>
      <c r="K8" s="171">
        <f>SUM(K9:K35)</f>
        <v>0</v>
      </c>
      <c r="L8" s="171"/>
      <c r="M8" s="171">
        <f>SUM(M9:M35)</f>
        <v>0</v>
      </c>
      <c r="N8" s="170"/>
      <c r="O8" s="170">
        <f>SUM(O9:O35)</f>
        <v>1.28</v>
      </c>
      <c r="P8" s="170"/>
      <c r="Q8" s="170">
        <f>SUM(Q9:Q35)</f>
        <v>0</v>
      </c>
      <c r="R8" s="171"/>
      <c r="S8" s="171"/>
      <c r="T8" s="172"/>
      <c r="U8" s="166"/>
      <c r="V8" s="166">
        <f>SUM(V9:V35)</f>
        <v>6.82</v>
      </c>
      <c r="W8" s="166"/>
      <c r="X8" s="166"/>
      <c r="Y8" s="166"/>
      <c r="AG8" t="s">
        <v>155</v>
      </c>
    </row>
    <row r="9" spans="1:60" ht="30.6" outlineLevel="1" x14ac:dyDescent="0.25">
      <c r="A9" s="174">
        <v>1</v>
      </c>
      <c r="B9" s="175" t="s">
        <v>156</v>
      </c>
      <c r="C9" s="190" t="s">
        <v>157</v>
      </c>
      <c r="D9" s="176" t="s">
        <v>158</v>
      </c>
      <c r="E9" s="177">
        <v>0.41399999999999998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1.6820900000000001</v>
      </c>
      <c r="O9" s="177">
        <f>ROUND(E9*N9,2)</f>
        <v>0.7</v>
      </c>
      <c r="P9" s="177">
        <v>0</v>
      </c>
      <c r="Q9" s="177">
        <f>ROUND(E9*P9,2)</f>
        <v>0</v>
      </c>
      <c r="R9" s="179" t="s">
        <v>159</v>
      </c>
      <c r="S9" s="179" t="s">
        <v>160</v>
      </c>
      <c r="T9" s="180" t="s">
        <v>160</v>
      </c>
      <c r="U9" s="156">
        <v>3.9407000000000001</v>
      </c>
      <c r="V9" s="156">
        <f>ROUND(E9*U9,2)</f>
        <v>1.63</v>
      </c>
      <c r="W9" s="156"/>
      <c r="X9" s="156" t="s">
        <v>161</v>
      </c>
      <c r="Y9" s="156" t="s">
        <v>162</v>
      </c>
      <c r="Z9" s="146"/>
      <c r="AA9" s="146"/>
      <c r="AB9" s="146"/>
      <c r="AC9" s="146"/>
      <c r="AD9" s="146"/>
      <c r="AE9" s="146"/>
      <c r="AF9" s="146"/>
      <c r="AG9" s="146" t="s">
        <v>163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797" t="s">
        <v>164</v>
      </c>
      <c r="D10" s="798"/>
      <c r="E10" s="798"/>
      <c r="F10" s="798"/>
      <c r="G10" s="798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5">
      <c r="A11" s="153"/>
      <c r="B11" s="154"/>
      <c r="C11" s="191" t="s">
        <v>166</v>
      </c>
      <c r="D11" s="157"/>
      <c r="E11" s="158"/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5">
      <c r="A12" s="153"/>
      <c r="B12" s="154"/>
      <c r="C12" s="191" t="s">
        <v>168</v>
      </c>
      <c r="D12" s="157"/>
      <c r="E12" s="158"/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5">
      <c r="A13" s="153"/>
      <c r="B13" s="154"/>
      <c r="C13" s="191" t="s">
        <v>169</v>
      </c>
      <c r="D13" s="157"/>
      <c r="E13" s="158">
        <v>0.41399999999999998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167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0.399999999999999" outlineLevel="1" x14ac:dyDescent="0.25">
      <c r="A14" s="174">
        <v>2</v>
      </c>
      <c r="B14" s="175" t="s">
        <v>170</v>
      </c>
      <c r="C14" s="190" t="s">
        <v>171</v>
      </c>
      <c r="D14" s="176" t="s">
        <v>158</v>
      </c>
      <c r="E14" s="177">
        <v>0.156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1.7676000000000001</v>
      </c>
      <c r="O14" s="177">
        <f>ROUND(E14*N14,2)</f>
        <v>0.28000000000000003</v>
      </c>
      <c r="P14" s="177">
        <v>0</v>
      </c>
      <c r="Q14" s="177">
        <f>ROUND(E14*P14,2)</f>
        <v>0</v>
      </c>
      <c r="R14" s="179" t="s">
        <v>159</v>
      </c>
      <c r="S14" s="179" t="s">
        <v>160</v>
      </c>
      <c r="T14" s="180" t="s">
        <v>160</v>
      </c>
      <c r="U14" s="156">
        <v>6.87</v>
      </c>
      <c r="V14" s="156">
        <f>ROUND(E14*U14,2)</f>
        <v>1.07</v>
      </c>
      <c r="W14" s="156"/>
      <c r="X14" s="156" t="s">
        <v>161</v>
      </c>
      <c r="Y14" s="156" t="s">
        <v>162</v>
      </c>
      <c r="Z14" s="146"/>
      <c r="AA14" s="146"/>
      <c r="AB14" s="146"/>
      <c r="AC14" s="146"/>
      <c r="AD14" s="146"/>
      <c r="AE14" s="146"/>
      <c r="AF14" s="146"/>
      <c r="AG14" s="146" t="s">
        <v>163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797" t="s">
        <v>172</v>
      </c>
      <c r="D15" s="798"/>
      <c r="E15" s="798"/>
      <c r="F15" s="798"/>
      <c r="G15" s="798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165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91" t="s">
        <v>173</v>
      </c>
      <c r="D16" s="157"/>
      <c r="E16" s="158"/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5">
      <c r="A17" s="153"/>
      <c r="B17" s="154"/>
      <c r="C17" s="191" t="s">
        <v>166</v>
      </c>
      <c r="D17" s="157"/>
      <c r="E17" s="158"/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5">
      <c r="A18" s="153"/>
      <c r="B18" s="154"/>
      <c r="C18" s="191" t="s">
        <v>174</v>
      </c>
      <c r="D18" s="157"/>
      <c r="E18" s="158"/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167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5">
      <c r="A19" s="153"/>
      <c r="B19" s="154"/>
      <c r="C19" s="191" t="s">
        <v>175</v>
      </c>
      <c r="D19" s="157"/>
      <c r="E19" s="158">
        <v>0.156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30.6" outlineLevel="1" x14ac:dyDescent="0.25">
      <c r="A20" s="174">
        <v>3</v>
      </c>
      <c r="B20" s="175" t="s">
        <v>176</v>
      </c>
      <c r="C20" s="190" t="s">
        <v>177</v>
      </c>
      <c r="D20" s="176" t="s">
        <v>178</v>
      </c>
      <c r="E20" s="177">
        <v>8.0640000000000003E-2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7">
        <v>1.0900000000000001</v>
      </c>
      <c r="O20" s="177">
        <f>ROUND(E20*N20,2)</f>
        <v>0.09</v>
      </c>
      <c r="P20" s="177">
        <v>0</v>
      </c>
      <c r="Q20" s="177">
        <f>ROUND(E20*P20,2)</f>
        <v>0</v>
      </c>
      <c r="R20" s="179" t="s">
        <v>159</v>
      </c>
      <c r="S20" s="179" t="s">
        <v>160</v>
      </c>
      <c r="T20" s="180" t="s">
        <v>160</v>
      </c>
      <c r="U20" s="156">
        <v>18.8</v>
      </c>
      <c r="V20" s="156">
        <f>ROUND(E20*U20,2)</f>
        <v>1.52</v>
      </c>
      <c r="W20" s="156"/>
      <c r="X20" s="156" t="s">
        <v>161</v>
      </c>
      <c r="Y20" s="156" t="s">
        <v>162</v>
      </c>
      <c r="Z20" s="146"/>
      <c r="AA20" s="146"/>
      <c r="AB20" s="146"/>
      <c r="AC20" s="146"/>
      <c r="AD20" s="146"/>
      <c r="AE20" s="146"/>
      <c r="AF20" s="146"/>
      <c r="AG20" s="146" t="s">
        <v>163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5">
      <c r="A21" s="153"/>
      <c r="B21" s="154"/>
      <c r="C21" s="797" t="s">
        <v>179</v>
      </c>
      <c r="D21" s="798"/>
      <c r="E21" s="798"/>
      <c r="F21" s="798"/>
      <c r="G21" s="798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165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191" t="s">
        <v>173</v>
      </c>
      <c r="D22" s="157"/>
      <c r="E22" s="158"/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5">
      <c r="A23" s="153"/>
      <c r="B23" s="154"/>
      <c r="C23" s="191" t="s">
        <v>166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5">
      <c r="A24" s="153"/>
      <c r="B24" s="154"/>
      <c r="C24" s="191" t="s">
        <v>174</v>
      </c>
      <c r="D24" s="157"/>
      <c r="E24" s="158"/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5">
      <c r="A25" s="153"/>
      <c r="B25" s="154"/>
      <c r="C25" s="191" t="s">
        <v>180</v>
      </c>
      <c r="D25" s="157"/>
      <c r="E25" s="158">
        <v>8.0640000000000003E-2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167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0.399999999999999" outlineLevel="1" x14ac:dyDescent="0.25">
      <c r="A26" s="174">
        <v>4</v>
      </c>
      <c r="B26" s="175" t="s">
        <v>181</v>
      </c>
      <c r="C26" s="190" t="s">
        <v>182</v>
      </c>
      <c r="D26" s="176" t="s">
        <v>183</v>
      </c>
      <c r="E26" s="177">
        <v>3.77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4.3319999999999997E-2</v>
      </c>
      <c r="O26" s="177">
        <f>ROUND(E26*N26,2)</f>
        <v>0.16</v>
      </c>
      <c r="P26" s="177">
        <v>0</v>
      </c>
      <c r="Q26" s="177">
        <f>ROUND(E26*P26,2)</f>
        <v>0</v>
      </c>
      <c r="R26" s="179" t="s">
        <v>184</v>
      </c>
      <c r="S26" s="179" t="s">
        <v>160</v>
      </c>
      <c r="T26" s="180" t="s">
        <v>160</v>
      </c>
      <c r="U26" s="156">
        <v>0.57999999999999996</v>
      </c>
      <c r="V26" s="156">
        <f>ROUND(E26*U26,2)</f>
        <v>2.19</v>
      </c>
      <c r="W26" s="156"/>
      <c r="X26" s="156" t="s">
        <v>161</v>
      </c>
      <c r="Y26" s="156" t="s">
        <v>162</v>
      </c>
      <c r="Z26" s="146"/>
      <c r="AA26" s="146"/>
      <c r="AB26" s="146"/>
      <c r="AC26" s="146"/>
      <c r="AD26" s="146"/>
      <c r="AE26" s="146"/>
      <c r="AF26" s="146"/>
      <c r="AG26" s="146" t="s">
        <v>163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797" t="s">
        <v>185</v>
      </c>
      <c r="D27" s="798"/>
      <c r="E27" s="798"/>
      <c r="F27" s="798"/>
      <c r="G27" s="798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165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191" t="s">
        <v>166</v>
      </c>
      <c r="D28" s="157"/>
      <c r="E28" s="158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5">
      <c r="A29" s="153"/>
      <c r="B29" s="154"/>
      <c r="C29" s="191" t="s">
        <v>174</v>
      </c>
      <c r="D29" s="157"/>
      <c r="E29" s="158"/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167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91" t="s">
        <v>186</v>
      </c>
      <c r="D30" s="157"/>
      <c r="E30" s="158">
        <v>3.77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167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0.399999999999999" outlineLevel="1" x14ac:dyDescent="0.25">
      <c r="A31" s="174">
        <v>5</v>
      </c>
      <c r="B31" s="175" t="s">
        <v>187</v>
      </c>
      <c r="C31" s="190" t="s">
        <v>188</v>
      </c>
      <c r="D31" s="176" t="s">
        <v>183</v>
      </c>
      <c r="E31" s="177">
        <v>0.33600000000000002</v>
      </c>
      <c r="F31" s="178"/>
      <c r="G31" s="179">
        <f>ROUND(E31*F31,2)</f>
        <v>0</v>
      </c>
      <c r="H31" s="178"/>
      <c r="I31" s="179">
        <f>ROUND(E31*H31,2)</f>
        <v>0</v>
      </c>
      <c r="J31" s="178"/>
      <c r="K31" s="179">
        <f>ROUND(E31*J31,2)</f>
        <v>0</v>
      </c>
      <c r="L31" s="179">
        <v>21</v>
      </c>
      <c r="M31" s="179">
        <f>G31*(1+L31/100)</f>
        <v>0</v>
      </c>
      <c r="N31" s="177">
        <v>0.16339999999999999</v>
      </c>
      <c r="O31" s="177">
        <f>ROUND(E31*N31,2)</f>
        <v>0.05</v>
      </c>
      <c r="P31" s="177">
        <v>0</v>
      </c>
      <c r="Q31" s="177">
        <f>ROUND(E31*P31,2)</f>
        <v>0</v>
      </c>
      <c r="R31" s="179" t="s">
        <v>184</v>
      </c>
      <c r="S31" s="179" t="s">
        <v>160</v>
      </c>
      <c r="T31" s="180" t="s">
        <v>160</v>
      </c>
      <c r="U31" s="156">
        <v>1.22</v>
      </c>
      <c r="V31" s="156">
        <f>ROUND(E31*U31,2)</f>
        <v>0.41</v>
      </c>
      <c r="W31" s="156"/>
      <c r="X31" s="156" t="s">
        <v>161</v>
      </c>
      <c r="Y31" s="156" t="s">
        <v>162</v>
      </c>
      <c r="Z31" s="146"/>
      <c r="AA31" s="146"/>
      <c r="AB31" s="146"/>
      <c r="AC31" s="146"/>
      <c r="AD31" s="146"/>
      <c r="AE31" s="146"/>
      <c r="AF31" s="146"/>
      <c r="AG31" s="146" t="s">
        <v>163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797" t="s">
        <v>189</v>
      </c>
      <c r="D32" s="798"/>
      <c r="E32" s="798"/>
      <c r="F32" s="798"/>
      <c r="G32" s="798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5">
      <c r="A33" s="153"/>
      <c r="B33" s="154"/>
      <c r="C33" s="191" t="s">
        <v>166</v>
      </c>
      <c r="D33" s="157"/>
      <c r="E33" s="158"/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91" t="s">
        <v>174</v>
      </c>
      <c r="D34" s="157"/>
      <c r="E34" s="158"/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91" t="s">
        <v>190</v>
      </c>
      <c r="D35" s="157"/>
      <c r="E35" s="158">
        <v>0.33600000000000002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5">
      <c r="A36" s="167" t="s">
        <v>154</v>
      </c>
      <c r="B36" s="168" t="s">
        <v>78</v>
      </c>
      <c r="C36" s="189" t="s">
        <v>79</v>
      </c>
      <c r="D36" s="169"/>
      <c r="E36" s="170"/>
      <c r="F36" s="171"/>
      <c r="G36" s="171">
        <f>SUMIF(AG37:AG60,"&lt;&gt;NOR",G37:G60)</f>
        <v>0</v>
      </c>
      <c r="H36" s="171"/>
      <c r="I36" s="171">
        <f>SUM(I37:I60)</f>
        <v>0</v>
      </c>
      <c r="J36" s="171"/>
      <c r="K36" s="171">
        <f>SUM(K37:K60)</f>
        <v>0</v>
      </c>
      <c r="L36" s="171"/>
      <c r="M36" s="171">
        <f>SUM(M37:M60)</f>
        <v>0</v>
      </c>
      <c r="N36" s="170"/>
      <c r="O36" s="170">
        <f>SUM(O37:O60)</f>
        <v>3.4400000000000004</v>
      </c>
      <c r="P36" s="170"/>
      <c r="Q36" s="170">
        <f>SUM(Q37:Q60)</f>
        <v>0</v>
      </c>
      <c r="R36" s="171"/>
      <c r="S36" s="171"/>
      <c r="T36" s="172"/>
      <c r="U36" s="166"/>
      <c r="V36" s="166">
        <f>SUM(V37:V60)</f>
        <v>75.94</v>
      </c>
      <c r="W36" s="166"/>
      <c r="X36" s="166"/>
      <c r="Y36" s="166"/>
      <c r="AG36" t="s">
        <v>155</v>
      </c>
    </row>
    <row r="37" spans="1:60" ht="30.6" outlineLevel="1" x14ac:dyDescent="0.25">
      <c r="A37" s="174">
        <v>6</v>
      </c>
      <c r="B37" s="175" t="s">
        <v>191</v>
      </c>
      <c r="C37" s="190" t="s">
        <v>192</v>
      </c>
      <c r="D37" s="176" t="s">
        <v>183</v>
      </c>
      <c r="E37" s="177">
        <v>9.8298000000000005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4.8099999999999997E-2</v>
      </c>
      <c r="O37" s="177">
        <f>ROUND(E37*N37,2)</f>
        <v>0.47</v>
      </c>
      <c r="P37" s="177">
        <v>0</v>
      </c>
      <c r="Q37" s="177">
        <f>ROUND(E37*P37,2)</f>
        <v>0</v>
      </c>
      <c r="R37" s="179" t="s">
        <v>184</v>
      </c>
      <c r="S37" s="179" t="s">
        <v>160</v>
      </c>
      <c r="T37" s="180" t="s">
        <v>160</v>
      </c>
      <c r="U37" s="156">
        <v>1.29</v>
      </c>
      <c r="V37" s="156">
        <f>ROUND(E37*U37,2)</f>
        <v>12.68</v>
      </c>
      <c r="W37" s="156"/>
      <c r="X37" s="156" t="s">
        <v>161</v>
      </c>
      <c r="Y37" s="156" t="s">
        <v>162</v>
      </c>
      <c r="Z37" s="146"/>
      <c r="AA37" s="146"/>
      <c r="AB37" s="146"/>
      <c r="AC37" s="146"/>
      <c r="AD37" s="146"/>
      <c r="AE37" s="146"/>
      <c r="AF37" s="146"/>
      <c r="AG37" s="146" t="s">
        <v>163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797" t="s">
        <v>193</v>
      </c>
      <c r="D38" s="798"/>
      <c r="E38" s="798"/>
      <c r="F38" s="798"/>
      <c r="G38" s="798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165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81" t="str">
        <f>C38</f>
        <v>zřízení nosné konstrukce příčky, vložení tepelné izolace tl. do 5 cm, montáž desek, tmelení spár Q2 a úprava rohů. Včetně dodávek materiálu.</v>
      </c>
      <c r="BB38" s="146"/>
      <c r="BC38" s="146"/>
      <c r="BD38" s="146"/>
      <c r="BE38" s="146"/>
      <c r="BF38" s="146"/>
      <c r="BG38" s="146"/>
      <c r="BH38" s="146"/>
    </row>
    <row r="39" spans="1:60" outlineLevel="2" x14ac:dyDescent="0.25">
      <c r="A39" s="153"/>
      <c r="B39" s="154"/>
      <c r="C39" s="191" t="s">
        <v>166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167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91" t="s">
        <v>194</v>
      </c>
      <c r="D40" s="157"/>
      <c r="E40" s="158">
        <v>9.8298000000000005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0.399999999999999" outlineLevel="1" x14ac:dyDescent="0.25">
      <c r="A41" s="174">
        <v>7</v>
      </c>
      <c r="B41" s="175" t="s">
        <v>195</v>
      </c>
      <c r="C41" s="190" t="s">
        <v>196</v>
      </c>
      <c r="D41" s="176" t="s">
        <v>197</v>
      </c>
      <c r="E41" s="177">
        <v>4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7">
        <v>3.32E-3</v>
      </c>
      <c r="O41" s="177">
        <f>ROUND(E41*N41,2)</f>
        <v>0.01</v>
      </c>
      <c r="P41" s="177">
        <v>0</v>
      </c>
      <c r="Q41" s="177">
        <f>ROUND(E41*P41,2)</f>
        <v>0</v>
      </c>
      <c r="R41" s="179" t="s">
        <v>184</v>
      </c>
      <c r="S41" s="179" t="s">
        <v>160</v>
      </c>
      <c r="T41" s="180" t="s">
        <v>160</v>
      </c>
      <c r="U41" s="156">
        <v>0.36</v>
      </c>
      <c r="V41" s="156">
        <f>ROUND(E41*U41,2)</f>
        <v>1.44</v>
      </c>
      <c r="W41" s="156"/>
      <c r="X41" s="156" t="s">
        <v>161</v>
      </c>
      <c r="Y41" s="156" t="s">
        <v>162</v>
      </c>
      <c r="Z41" s="146"/>
      <c r="AA41" s="146"/>
      <c r="AB41" s="146"/>
      <c r="AC41" s="146"/>
      <c r="AD41" s="146"/>
      <c r="AE41" s="146"/>
      <c r="AF41" s="146"/>
      <c r="AG41" s="146" t="s">
        <v>163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191" t="s">
        <v>166</v>
      </c>
      <c r="D42" s="157"/>
      <c r="E42" s="158"/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167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91" t="s">
        <v>198</v>
      </c>
      <c r="D43" s="157"/>
      <c r="E43" s="158">
        <v>4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167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30.6" outlineLevel="1" x14ac:dyDescent="0.25">
      <c r="A44" s="174">
        <v>8</v>
      </c>
      <c r="B44" s="175" t="s">
        <v>199</v>
      </c>
      <c r="C44" s="190" t="s">
        <v>200</v>
      </c>
      <c r="D44" s="176" t="s">
        <v>197</v>
      </c>
      <c r="E44" s="177">
        <v>1</v>
      </c>
      <c r="F44" s="178"/>
      <c r="G44" s="179">
        <f>ROUND(E44*F44,2)</f>
        <v>0</v>
      </c>
      <c r="H44" s="178"/>
      <c r="I44" s="179">
        <f>ROUND(E44*H44,2)</f>
        <v>0</v>
      </c>
      <c r="J44" s="178"/>
      <c r="K44" s="179">
        <f>ROUND(E44*J44,2)</f>
        <v>0</v>
      </c>
      <c r="L44" s="179">
        <v>21</v>
      </c>
      <c r="M44" s="179">
        <f>G44*(1+L44/100)</f>
        <v>0</v>
      </c>
      <c r="N44" s="177">
        <v>6.3200000000000001E-3</v>
      </c>
      <c r="O44" s="177">
        <f>ROUND(E44*N44,2)</f>
        <v>0.01</v>
      </c>
      <c r="P44" s="177">
        <v>0</v>
      </c>
      <c r="Q44" s="177">
        <f>ROUND(E44*P44,2)</f>
        <v>0</v>
      </c>
      <c r="R44" s="179" t="s">
        <v>184</v>
      </c>
      <c r="S44" s="179" t="s">
        <v>160</v>
      </c>
      <c r="T44" s="180" t="s">
        <v>160</v>
      </c>
      <c r="U44" s="156">
        <v>0.96</v>
      </c>
      <c r="V44" s="156">
        <f>ROUND(E44*U44,2)</f>
        <v>0.96</v>
      </c>
      <c r="W44" s="156"/>
      <c r="X44" s="156" t="s">
        <v>161</v>
      </c>
      <c r="Y44" s="156" t="s">
        <v>162</v>
      </c>
      <c r="Z44" s="146"/>
      <c r="AA44" s="146"/>
      <c r="AB44" s="146"/>
      <c r="AC44" s="146"/>
      <c r="AD44" s="146"/>
      <c r="AE44" s="146"/>
      <c r="AF44" s="146"/>
      <c r="AG44" s="146" t="s">
        <v>163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91" t="s">
        <v>201</v>
      </c>
      <c r="D45" s="157"/>
      <c r="E45" s="158">
        <v>1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167</v>
      </c>
      <c r="AH45" s="146">
        <v>5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5">
      <c r="A46" s="174">
        <v>9</v>
      </c>
      <c r="B46" s="175" t="s">
        <v>202</v>
      </c>
      <c r="C46" s="190" t="s">
        <v>203</v>
      </c>
      <c r="D46" s="176" t="s">
        <v>183</v>
      </c>
      <c r="E46" s="177">
        <v>41.118699999999997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7">
        <v>7.1739999999999998E-2</v>
      </c>
      <c r="O46" s="177">
        <f>ROUND(E46*N46,2)</f>
        <v>2.95</v>
      </c>
      <c r="P46" s="177">
        <v>0</v>
      </c>
      <c r="Q46" s="177">
        <f>ROUND(E46*P46,2)</f>
        <v>0</v>
      </c>
      <c r="R46" s="179"/>
      <c r="S46" s="179" t="s">
        <v>204</v>
      </c>
      <c r="T46" s="180" t="s">
        <v>205</v>
      </c>
      <c r="U46" s="156">
        <v>1.48</v>
      </c>
      <c r="V46" s="156">
        <f>ROUND(E46*U46,2)</f>
        <v>60.86</v>
      </c>
      <c r="W46" s="156"/>
      <c r="X46" s="156" t="s">
        <v>161</v>
      </c>
      <c r="Y46" s="156" t="s">
        <v>162</v>
      </c>
      <c r="Z46" s="146"/>
      <c r="AA46" s="146"/>
      <c r="AB46" s="146"/>
      <c r="AC46" s="146"/>
      <c r="AD46" s="146"/>
      <c r="AE46" s="146"/>
      <c r="AF46" s="146"/>
      <c r="AG46" s="146" t="s">
        <v>163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5">
      <c r="A47" s="153"/>
      <c r="B47" s="154"/>
      <c r="C47" s="191" t="s">
        <v>206</v>
      </c>
      <c r="D47" s="157"/>
      <c r="E47" s="158"/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167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91" t="s">
        <v>207</v>
      </c>
      <c r="D48" s="157"/>
      <c r="E48" s="158"/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167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5">
      <c r="A49" s="153"/>
      <c r="B49" s="154"/>
      <c r="C49" s="191" t="s">
        <v>166</v>
      </c>
      <c r="D49" s="157"/>
      <c r="E49" s="158"/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167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5">
      <c r="A50" s="153"/>
      <c r="B50" s="154"/>
      <c r="C50" s="191" t="s">
        <v>208</v>
      </c>
      <c r="D50" s="157"/>
      <c r="E50" s="158"/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167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5">
      <c r="A51" s="153"/>
      <c r="B51" s="154"/>
      <c r="C51" s="191" t="s">
        <v>209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91" t="s">
        <v>210</v>
      </c>
      <c r="D52" s="157"/>
      <c r="E52" s="158"/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91" t="s">
        <v>211</v>
      </c>
      <c r="D53" s="157"/>
      <c r="E53" s="158"/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167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91" t="s">
        <v>212</v>
      </c>
      <c r="D54" s="157"/>
      <c r="E54" s="158"/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167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5">
      <c r="A55" s="153"/>
      <c r="B55" s="154"/>
      <c r="C55" s="191" t="s">
        <v>211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167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91" t="s">
        <v>213</v>
      </c>
      <c r="D56" s="157"/>
      <c r="E56" s="158"/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91" t="s">
        <v>214</v>
      </c>
      <c r="D57" s="157"/>
      <c r="E57" s="158">
        <v>17.328299999999999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5">
      <c r="A58" s="153"/>
      <c r="B58" s="154"/>
      <c r="C58" s="191" t="s">
        <v>215</v>
      </c>
      <c r="D58" s="157"/>
      <c r="E58" s="158">
        <v>25.590399999999999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91" t="s">
        <v>216</v>
      </c>
      <c r="D59" s="157"/>
      <c r="E59" s="158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5">
      <c r="A60" s="153"/>
      <c r="B60" s="154"/>
      <c r="C60" s="191" t="s">
        <v>217</v>
      </c>
      <c r="D60" s="157"/>
      <c r="E60" s="158">
        <v>-1.8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167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x14ac:dyDescent="0.25">
      <c r="A61" s="167" t="s">
        <v>154</v>
      </c>
      <c r="B61" s="168" t="s">
        <v>80</v>
      </c>
      <c r="C61" s="189" t="s">
        <v>81</v>
      </c>
      <c r="D61" s="169"/>
      <c r="E61" s="170"/>
      <c r="F61" s="171"/>
      <c r="G61" s="171">
        <f>SUMIF(AG62:AG167,"&lt;&gt;NOR",G62:G167)</f>
        <v>0</v>
      </c>
      <c r="H61" s="171"/>
      <c r="I61" s="171">
        <f>SUM(I62:I167)</f>
        <v>0</v>
      </c>
      <c r="J61" s="171"/>
      <c r="K61" s="171">
        <f>SUM(K62:K167)</f>
        <v>0</v>
      </c>
      <c r="L61" s="171"/>
      <c r="M61" s="171">
        <f>SUM(M62:M167)</f>
        <v>0</v>
      </c>
      <c r="N61" s="170"/>
      <c r="O61" s="170">
        <f>SUM(O62:O167)</f>
        <v>12.969999999999999</v>
      </c>
      <c r="P61" s="170"/>
      <c r="Q61" s="170">
        <f>SUM(Q62:Q167)</f>
        <v>0</v>
      </c>
      <c r="R61" s="171"/>
      <c r="S61" s="171"/>
      <c r="T61" s="172"/>
      <c r="U61" s="166"/>
      <c r="V61" s="166">
        <f>SUM(V62:V167)</f>
        <v>55.099999999999994</v>
      </c>
      <c r="W61" s="166"/>
      <c r="X61" s="166"/>
      <c r="Y61" s="166"/>
      <c r="AG61" t="s">
        <v>155</v>
      </c>
    </row>
    <row r="62" spans="1:60" ht="30.6" outlineLevel="1" x14ac:dyDescent="0.25">
      <c r="A62" s="174">
        <v>10</v>
      </c>
      <c r="B62" s="175" t="s">
        <v>218</v>
      </c>
      <c r="C62" s="190" t="s">
        <v>219</v>
      </c>
      <c r="D62" s="176" t="s">
        <v>158</v>
      </c>
      <c r="E62" s="177">
        <v>3.76092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2.5251399999999999</v>
      </c>
      <c r="O62" s="177">
        <f>ROUND(E62*N62,2)</f>
        <v>9.5</v>
      </c>
      <c r="P62" s="177">
        <v>0</v>
      </c>
      <c r="Q62" s="177">
        <f>ROUND(E62*P62,2)</f>
        <v>0</v>
      </c>
      <c r="R62" s="179" t="s">
        <v>184</v>
      </c>
      <c r="S62" s="179" t="s">
        <v>160</v>
      </c>
      <c r="T62" s="180" t="s">
        <v>160</v>
      </c>
      <c r="U62" s="156">
        <v>0.95499999999999996</v>
      </c>
      <c r="V62" s="156">
        <f>ROUND(E62*U62,2)</f>
        <v>3.59</v>
      </c>
      <c r="W62" s="156"/>
      <c r="X62" s="156" t="s">
        <v>161</v>
      </c>
      <c r="Y62" s="156" t="s">
        <v>162</v>
      </c>
      <c r="Z62" s="146"/>
      <c r="AA62" s="146"/>
      <c r="AB62" s="146"/>
      <c r="AC62" s="146"/>
      <c r="AD62" s="146"/>
      <c r="AE62" s="146"/>
      <c r="AF62" s="146"/>
      <c r="AG62" s="146" t="s">
        <v>163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2" x14ac:dyDescent="0.25">
      <c r="A63" s="153"/>
      <c r="B63" s="154"/>
      <c r="C63" s="191" t="s">
        <v>220</v>
      </c>
      <c r="D63" s="157"/>
      <c r="E63" s="158"/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167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5">
      <c r="A64" s="153"/>
      <c r="B64" s="154"/>
      <c r="C64" s="191" t="s">
        <v>166</v>
      </c>
      <c r="D64" s="157"/>
      <c r="E64" s="158"/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167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5">
      <c r="A65" s="153"/>
      <c r="B65" s="154"/>
      <c r="C65" s="191" t="s">
        <v>208</v>
      </c>
      <c r="D65" s="157"/>
      <c r="E65" s="158"/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167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5">
      <c r="A66" s="153"/>
      <c r="B66" s="154"/>
      <c r="C66" s="191" t="s">
        <v>209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5">
      <c r="A67" s="153"/>
      <c r="B67" s="154"/>
      <c r="C67" s="191" t="s">
        <v>221</v>
      </c>
      <c r="D67" s="157"/>
      <c r="E67" s="158"/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167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5">
      <c r="A68" s="153"/>
      <c r="B68" s="154"/>
      <c r="C68" s="191" t="s">
        <v>222</v>
      </c>
      <c r="D68" s="157"/>
      <c r="E68" s="158"/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167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0.399999999999999" outlineLevel="3" x14ac:dyDescent="0.25">
      <c r="A69" s="153"/>
      <c r="B69" s="154"/>
      <c r="C69" s="191" t="s">
        <v>223</v>
      </c>
      <c r="D69" s="157"/>
      <c r="E69" s="158"/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167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5">
      <c r="A70" s="153"/>
      <c r="B70" s="154"/>
      <c r="C70" s="191" t="s">
        <v>224</v>
      </c>
      <c r="D70" s="157"/>
      <c r="E70" s="158">
        <v>2.3359200000000002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5">
      <c r="A71" s="153"/>
      <c r="B71" s="154"/>
      <c r="C71" s="191" t="s">
        <v>225</v>
      </c>
      <c r="D71" s="157"/>
      <c r="E71" s="158">
        <v>1.425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167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5">
      <c r="A72" s="174">
        <v>11</v>
      </c>
      <c r="B72" s="175" t="s">
        <v>226</v>
      </c>
      <c r="C72" s="190" t="s">
        <v>227</v>
      </c>
      <c r="D72" s="176" t="s">
        <v>228</v>
      </c>
      <c r="E72" s="177">
        <v>1.6755</v>
      </c>
      <c r="F72" s="178"/>
      <c r="G72" s="179">
        <f>ROUND(E72*F72,2)</f>
        <v>0</v>
      </c>
      <c r="H72" s="178"/>
      <c r="I72" s="179">
        <f>ROUND(E72*H72,2)</f>
        <v>0</v>
      </c>
      <c r="J72" s="178"/>
      <c r="K72" s="179">
        <f>ROUND(E72*J72,2)</f>
        <v>0</v>
      </c>
      <c r="L72" s="179">
        <v>21</v>
      </c>
      <c r="M72" s="179">
        <f>G72*(1+L72/100)</f>
        <v>0</v>
      </c>
      <c r="N72" s="177">
        <v>3.0460000000000001E-2</v>
      </c>
      <c r="O72" s="177">
        <f>ROUND(E72*N72,2)</f>
        <v>0.05</v>
      </c>
      <c r="P72" s="177">
        <v>0</v>
      </c>
      <c r="Q72" s="177">
        <f>ROUND(E72*P72,2)</f>
        <v>0</v>
      </c>
      <c r="R72" s="179" t="s">
        <v>184</v>
      </c>
      <c r="S72" s="179" t="s">
        <v>160</v>
      </c>
      <c r="T72" s="180" t="s">
        <v>160</v>
      </c>
      <c r="U72" s="156">
        <v>0.87</v>
      </c>
      <c r="V72" s="156">
        <f>ROUND(E72*U72,2)</f>
        <v>1.46</v>
      </c>
      <c r="W72" s="156"/>
      <c r="X72" s="156" t="s">
        <v>161</v>
      </c>
      <c r="Y72" s="156" t="s">
        <v>162</v>
      </c>
      <c r="Z72" s="146"/>
      <c r="AA72" s="146"/>
      <c r="AB72" s="146"/>
      <c r="AC72" s="146"/>
      <c r="AD72" s="146"/>
      <c r="AE72" s="146"/>
      <c r="AF72" s="146"/>
      <c r="AG72" s="146" t="s">
        <v>163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797" t="s">
        <v>229</v>
      </c>
      <c r="D73" s="798"/>
      <c r="E73" s="798"/>
      <c r="F73" s="798"/>
      <c r="G73" s="798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5">
      <c r="A74" s="153"/>
      <c r="B74" s="154"/>
      <c r="C74" s="191" t="s">
        <v>166</v>
      </c>
      <c r="D74" s="157"/>
      <c r="E74" s="158"/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167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5">
      <c r="A75" s="153"/>
      <c r="B75" s="154"/>
      <c r="C75" s="191" t="s">
        <v>208</v>
      </c>
      <c r="D75" s="157"/>
      <c r="E75" s="158"/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167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5">
      <c r="A76" s="153"/>
      <c r="B76" s="154"/>
      <c r="C76" s="191" t="s">
        <v>209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5">
      <c r="A77" s="153"/>
      <c r="B77" s="154"/>
      <c r="C77" s="191" t="s">
        <v>221</v>
      </c>
      <c r="D77" s="157"/>
      <c r="E77" s="158"/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91" t="s">
        <v>222</v>
      </c>
      <c r="D78" s="157"/>
      <c r="E78" s="158"/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167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ht="20.399999999999999" outlineLevel="3" x14ac:dyDescent="0.25">
      <c r="A79" s="153"/>
      <c r="B79" s="154"/>
      <c r="C79" s="191" t="s">
        <v>223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167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91" t="s">
        <v>230</v>
      </c>
      <c r="D80" s="157"/>
      <c r="E80" s="158">
        <v>0.71250000000000002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167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5">
      <c r="A81" s="153"/>
      <c r="B81" s="154"/>
      <c r="C81" s="191" t="s">
        <v>231</v>
      </c>
      <c r="D81" s="157"/>
      <c r="E81" s="158">
        <v>0.96299999999999997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167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5">
      <c r="A82" s="174">
        <v>12</v>
      </c>
      <c r="B82" s="175" t="s">
        <v>232</v>
      </c>
      <c r="C82" s="190" t="s">
        <v>233</v>
      </c>
      <c r="D82" s="176" t="s">
        <v>228</v>
      </c>
      <c r="E82" s="177">
        <v>1.6755</v>
      </c>
      <c r="F82" s="178"/>
      <c r="G82" s="179">
        <f>ROUND(E82*F82,2)</f>
        <v>0</v>
      </c>
      <c r="H82" s="178"/>
      <c r="I82" s="179">
        <f>ROUND(E82*H82,2)</f>
        <v>0</v>
      </c>
      <c r="J82" s="178"/>
      <c r="K82" s="179">
        <f>ROUND(E82*J82,2)</f>
        <v>0</v>
      </c>
      <c r="L82" s="179">
        <v>21</v>
      </c>
      <c r="M82" s="179">
        <f>G82*(1+L82/100)</f>
        <v>0</v>
      </c>
      <c r="N82" s="177">
        <v>0</v>
      </c>
      <c r="O82" s="177">
        <f>ROUND(E82*N82,2)</f>
        <v>0</v>
      </c>
      <c r="P82" s="177">
        <v>0</v>
      </c>
      <c r="Q82" s="177">
        <f>ROUND(E82*P82,2)</f>
        <v>0</v>
      </c>
      <c r="R82" s="179" t="s">
        <v>184</v>
      </c>
      <c r="S82" s="179" t="s">
        <v>160</v>
      </c>
      <c r="T82" s="180" t="s">
        <v>160</v>
      </c>
      <c r="U82" s="156">
        <v>0.23</v>
      </c>
      <c r="V82" s="156">
        <f>ROUND(E82*U82,2)</f>
        <v>0.39</v>
      </c>
      <c r="W82" s="156"/>
      <c r="X82" s="156" t="s">
        <v>161</v>
      </c>
      <c r="Y82" s="156" t="s">
        <v>162</v>
      </c>
      <c r="Z82" s="146"/>
      <c r="AA82" s="146"/>
      <c r="AB82" s="146"/>
      <c r="AC82" s="146"/>
      <c r="AD82" s="146"/>
      <c r="AE82" s="146"/>
      <c r="AF82" s="146"/>
      <c r="AG82" s="146" t="s">
        <v>163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797" t="s">
        <v>229</v>
      </c>
      <c r="D83" s="798"/>
      <c r="E83" s="798"/>
      <c r="F83" s="798"/>
      <c r="G83" s="798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165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5">
      <c r="A84" s="153"/>
      <c r="B84" s="154"/>
      <c r="C84" s="191" t="s">
        <v>234</v>
      </c>
      <c r="D84" s="157"/>
      <c r="E84" s="158">
        <v>1.6755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167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0.399999999999999" outlineLevel="1" x14ac:dyDescent="0.25">
      <c r="A85" s="174">
        <v>13</v>
      </c>
      <c r="B85" s="175" t="s">
        <v>235</v>
      </c>
      <c r="C85" s="190" t="s">
        <v>236</v>
      </c>
      <c r="D85" s="176" t="s">
        <v>183</v>
      </c>
      <c r="E85" s="177">
        <v>1.425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1.09E-2</v>
      </c>
      <c r="O85" s="177">
        <f>ROUND(E85*N85,2)</f>
        <v>0.02</v>
      </c>
      <c r="P85" s="177">
        <v>0</v>
      </c>
      <c r="Q85" s="177">
        <f>ROUND(E85*P85,2)</f>
        <v>0</v>
      </c>
      <c r="R85" s="179" t="s">
        <v>184</v>
      </c>
      <c r="S85" s="179" t="s">
        <v>160</v>
      </c>
      <c r="T85" s="180" t="s">
        <v>160</v>
      </c>
      <c r="U85" s="156">
        <v>0.03</v>
      </c>
      <c r="V85" s="156">
        <f>ROUND(E85*U85,2)</f>
        <v>0.04</v>
      </c>
      <c r="W85" s="156"/>
      <c r="X85" s="156" t="s">
        <v>161</v>
      </c>
      <c r="Y85" s="156" t="s">
        <v>162</v>
      </c>
      <c r="Z85" s="146"/>
      <c r="AA85" s="146"/>
      <c r="AB85" s="146"/>
      <c r="AC85" s="146"/>
      <c r="AD85" s="146"/>
      <c r="AE85" s="146"/>
      <c r="AF85" s="146"/>
      <c r="AG85" s="146" t="s">
        <v>163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ht="21" outlineLevel="2" x14ac:dyDescent="0.25">
      <c r="A86" s="153"/>
      <c r="B86" s="154"/>
      <c r="C86" s="797" t="s">
        <v>237</v>
      </c>
      <c r="D86" s="798"/>
      <c r="E86" s="798"/>
      <c r="F86" s="798"/>
      <c r="G86" s="798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165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81" t="str">
        <f>C86</f>
        <v>otevřeného podhledu, bez podpěrné konstrukce, s osazením na sucho na zdech do připravených ozubů, popř. na rovných zdech, trámech, průvlacích, nebo do traverz, bez úpravy povrchu plechů, s pomocným lešením.</v>
      </c>
      <c r="BB86" s="146"/>
      <c r="BC86" s="146"/>
      <c r="BD86" s="146"/>
      <c r="BE86" s="146"/>
      <c r="BF86" s="146"/>
      <c r="BG86" s="146"/>
      <c r="BH86" s="146"/>
    </row>
    <row r="87" spans="1:60" outlineLevel="2" x14ac:dyDescent="0.25">
      <c r="A87" s="153"/>
      <c r="B87" s="154"/>
      <c r="C87" s="191" t="s">
        <v>166</v>
      </c>
      <c r="D87" s="157"/>
      <c r="E87" s="158"/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167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5">
      <c r="A88" s="153"/>
      <c r="B88" s="154"/>
      <c r="C88" s="191" t="s">
        <v>208</v>
      </c>
      <c r="D88" s="157"/>
      <c r="E88" s="158"/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167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5">
      <c r="A89" s="153"/>
      <c r="B89" s="154"/>
      <c r="C89" s="191" t="s">
        <v>209</v>
      </c>
      <c r="D89" s="157"/>
      <c r="E89" s="158"/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167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91" t="s">
        <v>221</v>
      </c>
      <c r="D90" s="157"/>
      <c r="E90" s="158"/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167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5">
      <c r="A91" s="153"/>
      <c r="B91" s="154"/>
      <c r="C91" s="191" t="s">
        <v>222</v>
      </c>
      <c r="D91" s="157"/>
      <c r="E91" s="158"/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167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5">
      <c r="A92" s="153"/>
      <c r="B92" s="154"/>
      <c r="C92" s="191" t="s">
        <v>238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167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91" t="s">
        <v>239</v>
      </c>
      <c r="D93" s="157"/>
      <c r="E93" s="158">
        <v>1.425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167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74">
        <v>14</v>
      </c>
      <c r="B94" s="175" t="s">
        <v>240</v>
      </c>
      <c r="C94" s="190" t="s">
        <v>241</v>
      </c>
      <c r="D94" s="176" t="s">
        <v>178</v>
      </c>
      <c r="E94" s="177">
        <v>7.2789999999999994E-2</v>
      </c>
      <c r="F94" s="178"/>
      <c r="G94" s="179">
        <f>ROUND(E94*F94,2)</f>
        <v>0</v>
      </c>
      <c r="H94" s="178"/>
      <c r="I94" s="179">
        <f>ROUND(E94*H94,2)</f>
        <v>0</v>
      </c>
      <c r="J94" s="178"/>
      <c r="K94" s="179">
        <f>ROUND(E94*J94,2)</f>
        <v>0</v>
      </c>
      <c r="L94" s="179">
        <v>21</v>
      </c>
      <c r="M94" s="179">
        <f>G94*(1+L94/100)</f>
        <v>0</v>
      </c>
      <c r="N94" s="177">
        <v>1.1047400000000001</v>
      </c>
      <c r="O94" s="177">
        <f>ROUND(E94*N94,2)</f>
        <v>0.08</v>
      </c>
      <c r="P94" s="177">
        <v>0</v>
      </c>
      <c r="Q94" s="177">
        <f>ROUND(E94*P94,2)</f>
        <v>0</v>
      </c>
      <c r="R94" s="179" t="s">
        <v>184</v>
      </c>
      <c r="S94" s="179" t="s">
        <v>160</v>
      </c>
      <c r="T94" s="180" t="s">
        <v>160</v>
      </c>
      <c r="U94" s="156">
        <v>15.21</v>
      </c>
      <c r="V94" s="156">
        <f>ROUND(E94*U94,2)</f>
        <v>1.1100000000000001</v>
      </c>
      <c r="W94" s="156"/>
      <c r="X94" s="156" t="s">
        <v>161</v>
      </c>
      <c r="Y94" s="156" t="s">
        <v>162</v>
      </c>
      <c r="Z94" s="146"/>
      <c r="AA94" s="146"/>
      <c r="AB94" s="146"/>
      <c r="AC94" s="146"/>
      <c r="AD94" s="146"/>
      <c r="AE94" s="146"/>
      <c r="AF94" s="146"/>
      <c r="AG94" s="146" t="s">
        <v>163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1" outlineLevel="2" x14ac:dyDescent="0.25">
      <c r="A95" s="153"/>
      <c r="B95" s="154"/>
      <c r="C95" s="797" t="s">
        <v>242</v>
      </c>
      <c r="D95" s="798"/>
      <c r="E95" s="798"/>
      <c r="F95" s="798"/>
      <c r="G95" s="798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165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81" t="str">
        <f>C95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v>
      </c>
      <c r="BB95" s="146"/>
      <c r="BC95" s="146"/>
      <c r="BD95" s="146"/>
      <c r="BE95" s="146"/>
      <c r="BF95" s="146"/>
      <c r="BG95" s="146"/>
      <c r="BH95" s="146"/>
    </row>
    <row r="96" spans="1:60" outlineLevel="2" x14ac:dyDescent="0.25">
      <c r="A96" s="153"/>
      <c r="B96" s="154"/>
      <c r="C96" s="191" t="s">
        <v>243</v>
      </c>
      <c r="D96" s="157"/>
      <c r="E96" s="158"/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167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91" t="s">
        <v>166</v>
      </c>
      <c r="D97" s="157"/>
      <c r="E97" s="158"/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167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91" t="s">
        <v>208</v>
      </c>
      <c r="D98" s="157"/>
      <c r="E98" s="158"/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5">
      <c r="A99" s="153"/>
      <c r="B99" s="154"/>
      <c r="C99" s="191" t="s">
        <v>209</v>
      </c>
      <c r="D99" s="157"/>
      <c r="E99" s="158"/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167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5">
      <c r="A100" s="153"/>
      <c r="B100" s="154"/>
      <c r="C100" s="191" t="s">
        <v>221</v>
      </c>
      <c r="D100" s="157"/>
      <c r="E100" s="158"/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167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91" t="s">
        <v>222</v>
      </c>
      <c r="D101" s="157"/>
      <c r="E101" s="158"/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167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0.399999999999999" outlineLevel="3" x14ac:dyDescent="0.25">
      <c r="A102" s="153"/>
      <c r="B102" s="154"/>
      <c r="C102" s="191" t="s">
        <v>244</v>
      </c>
      <c r="D102" s="157"/>
      <c r="E102" s="158">
        <v>6.3299999999999995E-2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167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92" t="s">
        <v>245</v>
      </c>
      <c r="D103" s="159"/>
      <c r="E103" s="160">
        <v>9.4900000000000002E-3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167</v>
      </c>
      <c r="AH103" s="146">
        <v>4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0.399999999999999" outlineLevel="1" x14ac:dyDescent="0.25">
      <c r="A104" s="174">
        <v>15</v>
      </c>
      <c r="B104" s="175" t="s">
        <v>246</v>
      </c>
      <c r="C104" s="190" t="s">
        <v>247</v>
      </c>
      <c r="D104" s="176" t="s">
        <v>197</v>
      </c>
      <c r="E104" s="177">
        <v>6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5.6099999999999997E-2</v>
      </c>
      <c r="O104" s="177">
        <f>ROUND(E104*N104,2)</f>
        <v>0.34</v>
      </c>
      <c r="P104" s="177">
        <v>0</v>
      </c>
      <c r="Q104" s="177">
        <f>ROUND(E104*P104,2)</f>
        <v>0</v>
      </c>
      <c r="R104" s="179" t="s">
        <v>159</v>
      </c>
      <c r="S104" s="179" t="s">
        <v>160</v>
      </c>
      <c r="T104" s="180" t="s">
        <v>160</v>
      </c>
      <c r="U104" s="156">
        <v>0.29349999999999998</v>
      </c>
      <c r="V104" s="156">
        <f>ROUND(E104*U104,2)</f>
        <v>1.76</v>
      </c>
      <c r="W104" s="156"/>
      <c r="X104" s="156" t="s">
        <v>161</v>
      </c>
      <c r="Y104" s="156" t="s">
        <v>162</v>
      </c>
      <c r="Z104" s="146"/>
      <c r="AA104" s="146"/>
      <c r="AB104" s="146"/>
      <c r="AC104" s="146"/>
      <c r="AD104" s="146"/>
      <c r="AE104" s="146"/>
      <c r="AF104" s="146"/>
      <c r="AG104" s="146" t="s">
        <v>163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5">
      <c r="A105" s="153"/>
      <c r="B105" s="154"/>
      <c r="C105" s="191" t="s">
        <v>166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167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91" t="s">
        <v>208</v>
      </c>
      <c r="D106" s="157"/>
      <c r="E106" s="158"/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167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91" t="s">
        <v>209</v>
      </c>
      <c r="D107" s="157"/>
      <c r="E107" s="158"/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167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5">
      <c r="A108" s="153"/>
      <c r="B108" s="154"/>
      <c r="C108" s="191" t="s">
        <v>221</v>
      </c>
      <c r="D108" s="157"/>
      <c r="E108" s="158"/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5">
      <c r="A109" s="153"/>
      <c r="B109" s="154"/>
      <c r="C109" s="191" t="s">
        <v>222</v>
      </c>
      <c r="D109" s="157"/>
      <c r="E109" s="158"/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167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0.399999999999999" outlineLevel="3" x14ac:dyDescent="0.25">
      <c r="A110" s="153"/>
      <c r="B110" s="154"/>
      <c r="C110" s="191" t="s">
        <v>248</v>
      </c>
      <c r="D110" s="157"/>
      <c r="E110" s="158">
        <v>6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167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5">
      <c r="A111" s="174">
        <v>16</v>
      </c>
      <c r="B111" s="175" t="s">
        <v>249</v>
      </c>
      <c r="C111" s="190" t="s">
        <v>250</v>
      </c>
      <c r="D111" s="176" t="s">
        <v>178</v>
      </c>
      <c r="E111" s="177">
        <v>1.1315299999999999</v>
      </c>
      <c r="F111" s="178"/>
      <c r="G111" s="179">
        <f>ROUND(E111*F111,2)</f>
        <v>0</v>
      </c>
      <c r="H111" s="178"/>
      <c r="I111" s="179">
        <f>ROUND(E111*H111,2)</f>
        <v>0</v>
      </c>
      <c r="J111" s="178"/>
      <c r="K111" s="179">
        <f>ROUND(E111*J111,2)</f>
        <v>0</v>
      </c>
      <c r="L111" s="179">
        <v>21</v>
      </c>
      <c r="M111" s="179">
        <f>G111*(1+L111/100)</f>
        <v>0</v>
      </c>
      <c r="N111" s="177">
        <v>1.6629999999999999E-2</v>
      </c>
      <c r="O111" s="177">
        <f>ROUND(E111*N111,2)</f>
        <v>0.02</v>
      </c>
      <c r="P111" s="177">
        <v>0</v>
      </c>
      <c r="Q111" s="177">
        <f>ROUND(E111*P111,2)</f>
        <v>0</v>
      </c>
      <c r="R111" s="179" t="s">
        <v>184</v>
      </c>
      <c r="S111" s="179" t="s">
        <v>160</v>
      </c>
      <c r="T111" s="180" t="s">
        <v>160</v>
      </c>
      <c r="U111" s="156">
        <v>16.579999999999998</v>
      </c>
      <c r="V111" s="156">
        <f>ROUND(E111*U111,2)</f>
        <v>18.760000000000002</v>
      </c>
      <c r="W111" s="156"/>
      <c r="X111" s="156" t="s">
        <v>161</v>
      </c>
      <c r="Y111" s="156" t="s">
        <v>162</v>
      </c>
      <c r="Z111" s="146"/>
      <c r="AA111" s="146"/>
      <c r="AB111" s="146"/>
      <c r="AC111" s="146"/>
      <c r="AD111" s="146"/>
      <c r="AE111" s="146"/>
      <c r="AF111" s="146"/>
      <c r="AG111" s="146" t="s">
        <v>163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5">
      <c r="A112" s="153"/>
      <c r="B112" s="154"/>
      <c r="C112" s="797" t="s">
        <v>251</v>
      </c>
      <c r="D112" s="798"/>
      <c r="E112" s="798"/>
      <c r="F112" s="798"/>
      <c r="G112" s="798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165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5">
      <c r="A113" s="153"/>
      <c r="B113" s="154"/>
      <c r="C113" s="191" t="s">
        <v>166</v>
      </c>
      <c r="D113" s="157"/>
      <c r="E113" s="158"/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167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5">
      <c r="A114" s="153"/>
      <c r="B114" s="154"/>
      <c r="C114" s="191" t="s">
        <v>208</v>
      </c>
      <c r="D114" s="157"/>
      <c r="E114" s="158"/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167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5">
      <c r="A115" s="153"/>
      <c r="B115" s="154"/>
      <c r="C115" s="191" t="s">
        <v>209</v>
      </c>
      <c r="D115" s="157"/>
      <c r="E115" s="158"/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5">
      <c r="A116" s="153"/>
      <c r="B116" s="154"/>
      <c r="C116" s="191" t="s">
        <v>221</v>
      </c>
      <c r="D116" s="157"/>
      <c r="E116" s="158"/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167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5">
      <c r="A117" s="153"/>
      <c r="B117" s="154"/>
      <c r="C117" s="191" t="s">
        <v>222</v>
      </c>
      <c r="D117" s="157"/>
      <c r="E117" s="158"/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167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0.399999999999999" outlineLevel="3" x14ac:dyDescent="0.25">
      <c r="A118" s="153"/>
      <c r="B118" s="154"/>
      <c r="C118" s="191" t="s">
        <v>252</v>
      </c>
      <c r="D118" s="157"/>
      <c r="E118" s="158">
        <v>1.1315299999999999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167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17</v>
      </c>
      <c r="B119" s="175" t="s">
        <v>253</v>
      </c>
      <c r="C119" s="190" t="s">
        <v>254</v>
      </c>
      <c r="D119" s="176" t="s">
        <v>178</v>
      </c>
      <c r="E119" s="177">
        <v>0.98590999999999995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1.188E-2</v>
      </c>
      <c r="O119" s="177">
        <f>ROUND(E119*N119,2)</f>
        <v>0.01</v>
      </c>
      <c r="P119" s="177">
        <v>0</v>
      </c>
      <c r="Q119" s="177">
        <f>ROUND(E119*P119,2)</f>
        <v>0</v>
      </c>
      <c r="R119" s="179" t="s">
        <v>184</v>
      </c>
      <c r="S119" s="179" t="s">
        <v>160</v>
      </c>
      <c r="T119" s="180" t="s">
        <v>160</v>
      </c>
      <c r="U119" s="156">
        <v>15.43</v>
      </c>
      <c r="V119" s="156">
        <f>ROUND(E119*U119,2)</f>
        <v>15.21</v>
      </c>
      <c r="W119" s="156"/>
      <c r="X119" s="156" t="s">
        <v>161</v>
      </c>
      <c r="Y119" s="156" t="s">
        <v>162</v>
      </c>
      <c r="Z119" s="146"/>
      <c r="AA119" s="146"/>
      <c r="AB119" s="146"/>
      <c r="AC119" s="146"/>
      <c r="AD119" s="146"/>
      <c r="AE119" s="146"/>
      <c r="AF119" s="146"/>
      <c r="AG119" s="146" t="s">
        <v>163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797" t="s">
        <v>251</v>
      </c>
      <c r="D120" s="798"/>
      <c r="E120" s="798"/>
      <c r="F120" s="798"/>
      <c r="G120" s="798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165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2" x14ac:dyDescent="0.25">
      <c r="A121" s="153"/>
      <c r="B121" s="154"/>
      <c r="C121" s="191" t="s">
        <v>166</v>
      </c>
      <c r="D121" s="157"/>
      <c r="E121" s="158"/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167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5">
      <c r="A122" s="153"/>
      <c r="B122" s="154"/>
      <c r="C122" s="191" t="s">
        <v>208</v>
      </c>
      <c r="D122" s="157"/>
      <c r="E122" s="158"/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167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191" t="s">
        <v>209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167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5">
      <c r="A124" s="153"/>
      <c r="B124" s="154"/>
      <c r="C124" s="191" t="s">
        <v>221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167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5">
      <c r="A125" s="153"/>
      <c r="B125" s="154"/>
      <c r="C125" s="191" t="s">
        <v>222</v>
      </c>
      <c r="D125" s="157"/>
      <c r="E125" s="158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167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ht="20.399999999999999" outlineLevel="3" x14ac:dyDescent="0.25">
      <c r="A126" s="153"/>
      <c r="B126" s="154"/>
      <c r="C126" s="191" t="s">
        <v>255</v>
      </c>
      <c r="D126" s="157"/>
      <c r="E126" s="158">
        <v>0.98590999999999995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167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5">
      <c r="A127" s="174">
        <v>18</v>
      </c>
      <c r="B127" s="175" t="s">
        <v>256</v>
      </c>
      <c r="C127" s="190" t="s">
        <v>257</v>
      </c>
      <c r="D127" s="176" t="s">
        <v>228</v>
      </c>
      <c r="E127" s="177">
        <v>8.64</v>
      </c>
      <c r="F127" s="178"/>
      <c r="G127" s="179">
        <f>ROUND(E127*F127,2)</f>
        <v>0</v>
      </c>
      <c r="H127" s="178"/>
      <c r="I127" s="179">
        <f>ROUND(E127*H127,2)</f>
        <v>0</v>
      </c>
      <c r="J127" s="178"/>
      <c r="K127" s="179">
        <f>ROUND(E127*J127,2)</f>
        <v>0</v>
      </c>
      <c r="L127" s="179">
        <v>21</v>
      </c>
      <c r="M127" s="179">
        <f>G127*(1+L127/100)</f>
        <v>0</v>
      </c>
      <c r="N127" s="177">
        <v>4.8000000000000001E-4</v>
      </c>
      <c r="O127" s="177">
        <f>ROUND(E127*N127,2)</f>
        <v>0</v>
      </c>
      <c r="P127" s="177">
        <v>0</v>
      </c>
      <c r="Q127" s="177">
        <f>ROUND(E127*P127,2)</f>
        <v>0</v>
      </c>
      <c r="R127" s="179"/>
      <c r="S127" s="179" t="s">
        <v>160</v>
      </c>
      <c r="T127" s="180" t="s">
        <v>160</v>
      </c>
      <c r="U127" s="156">
        <v>0.77</v>
      </c>
      <c r="V127" s="156">
        <f>ROUND(E127*U127,2)</f>
        <v>6.65</v>
      </c>
      <c r="W127" s="156"/>
      <c r="X127" s="156" t="s">
        <v>161</v>
      </c>
      <c r="Y127" s="156" t="s">
        <v>162</v>
      </c>
      <c r="Z127" s="146"/>
      <c r="AA127" s="146"/>
      <c r="AB127" s="146"/>
      <c r="AC127" s="146"/>
      <c r="AD127" s="146"/>
      <c r="AE127" s="146"/>
      <c r="AF127" s="146"/>
      <c r="AG127" s="146" t="s">
        <v>163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5">
      <c r="A128" s="153"/>
      <c r="B128" s="154"/>
      <c r="C128" s="191" t="s">
        <v>166</v>
      </c>
      <c r="D128" s="157"/>
      <c r="E128" s="158"/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167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5">
      <c r="A129" s="153"/>
      <c r="B129" s="154"/>
      <c r="C129" s="191" t="s">
        <v>208</v>
      </c>
      <c r="D129" s="157"/>
      <c r="E129" s="158"/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167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5">
      <c r="A130" s="153"/>
      <c r="B130" s="154"/>
      <c r="C130" s="191" t="s">
        <v>209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167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5">
      <c r="A131" s="153"/>
      <c r="B131" s="154"/>
      <c r="C131" s="191" t="s">
        <v>221</v>
      </c>
      <c r="D131" s="157"/>
      <c r="E131" s="158"/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167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191" t="s">
        <v>222</v>
      </c>
      <c r="D132" s="157"/>
      <c r="E132" s="158"/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167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191" t="s">
        <v>258</v>
      </c>
      <c r="D133" s="157"/>
      <c r="E133" s="158"/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167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191" t="s">
        <v>259</v>
      </c>
      <c r="D134" s="157"/>
      <c r="E134" s="158">
        <v>8.64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167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5">
      <c r="A135" s="174">
        <v>19</v>
      </c>
      <c r="B135" s="175" t="s">
        <v>260</v>
      </c>
      <c r="C135" s="190" t="s">
        <v>261</v>
      </c>
      <c r="D135" s="176" t="s">
        <v>228</v>
      </c>
      <c r="E135" s="177">
        <v>3</v>
      </c>
      <c r="F135" s="178"/>
      <c r="G135" s="179">
        <f>ROUND(E135*F135,2)</f>
        <v>0</v>
      </c>
      <c r="H135" s="178"/>
      <c r="I135" s="179">
        <f>ROUND(E135*H135,2)</f>
        <v>0</v>
      </c>
      <c r="J135" s="178"/>
      <c r="K135" s="179">
        <f>ROUND(E135*J135,2)</f>
        <v>0</v>
      </c>
      <c r="L135" s="179">
        <v>21</v>
      </c>
      <c r="M135" s="179">
        <f>G135*(1+L135/100)</f>
        <v>0</v>
      </c>
      <c r="N135" s="177">
        <v>0.11369</v>
      </c>
      <c r="O135" s="177">
        <f>ROUND(E135*N135,2)</f>
        <v>0.34</v>
      </c>
      <c r="P135" s="177">
        <v>0</v>
      </c>
      <c r="Q135" s="177">
        <f>ROUND(E135*P135,2)</f>
        <v>0</v>
      </c>
      <c r="R135" s="179" t="s">
        <v>184</v>
      </c>
      <c r="S135" s="179" t="s">
        <v>160</v>
      </c>
      <c r="T135" s="180" t="s">
        <v>160</v>
      </c>
      <c r="U135" s="156">
        <v>0.56999999999999995</v>
      </c>
      <c r="V135" s="156">
        <f>ROUND(E135*U135,2)</f>
        <v>1.71</v>
      </c>
      <c r="W135" s="156"/>
      <c r="X135" s="156" t="s">
        <v>161</v>
      </c>
      <c r="Y135" s="156" t="s">
        <v>162</v>
      </c>
      <c r="Z135" s="146"/>
      <c r="AA135" s="146"/>
      <c r="AB135" s="146"/>
      <c r="AC135" s="146"/>
      <c r="AD135" s="146"/>
      <c r="AE135" s="146"/>
      <c r="AF135" s="146"/>
      <c r="AG135" s="146" t="s">
        <v>163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797" t="s">
        <v>262</v>
      </c>
      <c r="D136" s="798"/>
      <c r="E136" s="798"/>
      <c r="F136" s="798"/>
      <c r="G136" s="798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165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81" t="str">
        <f>C136</f>
        <v>na terén nebo na desku z betonu prostého nebo prokládaného kamenem, bez potěru, se zahlazením povrchu,</v>
      </c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5">
      <c r="A137" s="153"/>
      <c r="B137" s="154"/>
      <c r="C137" s="191" t="s">
        <v>166</v>
      </c>
      <c r="D137" s="157"/>
      <c r="E137" s="158"/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167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5">
      <c r="A138" s="153"/>
      <c r="B138" s="154"/>
      <c r="C138" s="191" t="s">
        <v>174</v>
      </c>
      <c r="D138" s="157"/>
      <c r="E138" s="158"/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167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5">
      <c r="A139" s="153"/>
      <c r="B139" s="154"/>
      <c r="C139" s="191" t="s">
        <v>263</v>
      </c>
      <c r="D139" s="157"/>
      <c r="E139" s="158">
        <v>3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167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74">
        <v>20</v>
      </c>
      <c r="B140" s="175" t="s">
        <v>264</v>
      </c>
      <c r="C140" s="190" t="s">
        <v>265</v>
      </c>
      <c r="D140" s="176" t="s">
        <v>183</v>
      </c>
      <c r="E140" s="177">
        <v>0.6</v>
      </c>
      <c r="F140" s="178"/>
      <c r="G140" s="179">
        <f>ROUND(E140*F140,2)</f>
        <v>0</v>
      </c>
      <c r="H140" s="178"/>
      <c r="I140" s="179">
        <f>ROUND(E140*H140,2)</f>
        <v>0</v>
      </c>
      <c r="J140" s="178"/>
      <c r="K140" s="179">
        <f>ROUND(E140*J140,2)</f>
        <v>0</v>
      </c>
      <c r="L140" s="179">
        <v>21</v>
      </c>
      <c r="M140" s="179">
        <f>G140*(1+L140/100)</f>
        <v>0</v>
      </c>
      <c r="N140" s="177">
        <v>1.6899999999999998E-2</v>
      </c>
      <c r="O140" s="177">
        <f>ROUND(E140*N140,2)</f>
        <v>0.01</v>
      </c>
      <c r="P140" s="177">
        <v>0</v>
      </c>
      <c r="Q140" s="177">
        <f>ROUND(E140*P140,2)</f>
        <v>0</v>
      </c>
      <c r="R140" s="179" t="s">
        <v>184</v>
      </c>
      <c r="S140" s="179" t="s">
        <v>160</v>
      </c>
      <c r="T140" s="180" t="s">
        <v>160</v>
      </c>
      <c r="U140" s="156">
        <v>1.54</v>
      </c>
      <c r="V140" s="156">
        <f>ROUND(E140*U140,2)</f>
        <v>0.92</v>
      </c>
      <c r="W140" s="156"/>
      <c r="X140" s="156" t="s">
        <v>161</v>
      </c>
      <c r="Y140" s="156" t="s">
        <v>162</v>
      </c>
      <c r="Z140" s="146"/>
      <c r="AA140" s="146"/>
      <c r="AB140" s="146"/>
      <c r="AC140" s="146"/>
      <c r="AD140" s="146"/>
      <c r="AE140" s="146"/>
      <c r="AF140" s="146"/>
      <c r="AG140" s="146" t="s">
        <v>163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91" t="s">
        <v>166</v>
      </c>
      <c r="D141" s="157"/>
      <c r="E141" s="158"/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167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5">
      <c r="A142" s="153"/>
      <c r="B142" s="154"/>
      <c r="C142" s="191" t="s">
        <v>174</v>
      </c>
      <c r="D142" s="157"/>
      <c r="E142" s="158"/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167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5">
      <c r="A143" s="153"/>
      <c r="B143" s="154"/>
      <c r="C143" s="191" t="s">
        <v>266</v>
      </c>
      <c r="D143" s="157"/>
      <c r="E143" s="158">
        <v>0.6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167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5">
      <c r="A144" s="174">
        <v>21</v>
      </c>
      <c r="B144" s="175" t="s">
        <v>267</v>
      </c>
      <c r="C144" s="190" t="s">
        <v>268</v>
      </c>
      <c r="D144" s="176" t="s">
        <v>183</v>
      </c>
      <c r="E144" s="177">
        <v>0.6</v>
      </c>
      <c r="F144" s="178"/>
      <c r="G144" s="179">
        <f>ROUND(E144*F144,2)</f>
        <v>0</v>
      </c>
      <c r="H144" s="178"/>
      <c r="I144" s="179">
        <f>ROUND(E144*H144,2)</f>
        <v>0</v>
      </c>
      <c r="J144" s="178"/>
      <c r="K144" s="179">
        <f>ROUND(E144*J144,2)</f>
        <v>0</v>
      </c>
      <c r="L144" s="179">
        <v>21</v>
      </c>
      <c r="M144" s="179">
        <f>G144*(1+L144/100)</f>
        <v>0</v>
      </c>
      <c r="N144" s="177">
        <v>0</v>
      </c>
      <c r="O144" s="177">
        <f>ROUND(E144*N144,2)</f>
        <v>0</v>
      </c>
      <c r="P144" s="177">
        <v>0</v>
      </c>
      <c r="Q144" s="177">
        <f>ROUND(E144*P144,2)</f>
        <v>0</v>
      </c>
      <c r="R144" s="179" t="s">
        <v>184</v>
      </c>
      <c r="S144" s="179" t="s">
        <v>160</v>
      </c>
      <c r="T144" s="180" t="s">
        <v>160</v>
      </c>
      <c r="U144" s="156">
        <v>0.26</v>
      </c>
      <c r="V144" s="156">
        <f>ROUND(E144*U144,2)</f>
        <v>0.16</v>
      </c>
      <c r="W144" s="156"/>
      <c r="X144" s="156" t="s">
        <v>161</v>
      </c>
      <c r="Y144" s="156" t="s">
        <v>162</v>
      </c>
      <c r="Z144" s="146"/>
      <c r="AA144" s="146"/>
      <c r="AB144" s="146"/>
      <c r="AC144" s="146"/>
      <c r="AD144" s="146"/>
      <c r="AE144" s="146"/>
      <c r="AF144" s="146"/>
      <c r="AG144" s="146" t="s">
        <v>163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91" t="s">
        <v>269</v>
      </c>
      <c r="D145" s="157"/>
      <c r="E145" s="158">
        <v>0.6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167</v>
      </c>
      <c r="AH145" s="146">
        <v>5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ht="20.399999999999999" outlineLevel="1" x14ac:dyDescent="0.25">
      <c r="A146" s="174">
        <v>22</v>
      </c>
      <c r="B146" s="175" t="s">
        <v>270</v>
      </c>
      <c r="C146" s="190" t="s">
        <v>271</v>
      </c>
      <c r="D146" s="176" t="s">
        <v>183</v>
      </c>
      <c r="E146" s="177">
        <v>20.890999999999998</v>
      </c>
      <c r="F146" s="178"/>
      <c r="G146" s="179">
        <f>ROUND(E146*F146,2)</f>
        <v>0</v>
      </c>
      <c r="H146" s="178"/>
      <c r="I146" s="179">
        <f>ROUND(E146*H146,2)</f>
        <v>0</v>
      </c>
      <c r="J146" s="178"/>
      <c r="K146" s="179">
        <f>ROUND(E146*J146,2)</f>
        <v>0</v>
      </c>
      <c r="L146" s="179">
        <v>21</v>
      </c>
      <c r="M146" s="179">
        <f>G146*(1+L146/100)</f>
        <v>0</v>
      </c>
      <c r="N146" s="177">
        <v>1.3169999999999999E-2</v>
      </c>
      <c r="O146" s="177">
        <f>ROUND(E146*N146,2)</f>
        <v>0.28000000000000003</v>
      </c>
      <c r="P146" s="177">
        <v>0</v>
      </c>
      <c r="Q146" s="177">
        <f>ROUND(E146*P146,2)</f>
        <v>0</v>
      </c>
      <c r="R146" s="179"/>
      <c r="S146" s="179" t="s">
        <v>204</v>
      </c>
      <c r="T146" s="180" t="s">
        <v>205</v>
      </c>
      <c r="U146" s="156">
        <v>0.16</v>
      </c>
      <c r="V146" s="156">
        <f>ROUND(E146*U146,2)</f>
        <v>3.34</v>
      </c>
      <c r="W146" s="156"/>
      <c r="X146" s="156" t="s">
        <v>161</v>
      </c>
      <c r="Y146" s="156" t="s">
        <v>162</v>
      </c>
      <c r="Z146" s="146"/>
      <c r="AA146" s="146"/>
      <c r="AB146" s="146"/>
      <c r="AC146" s="146"/>
      <c r="AD146" s="146"/>
      <c r="AE146" s="146"/>
      <c r="AF146" s="146"/>
      <c r="AG146" s="146" t="s">
        <v>163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191" t="s">
        <v>166</v>
      </c>
      <c r="D147" s="157"/>
      <c r="E147" s="158"/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167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5">
      <c r="A148" s="153"/>
      <c r="B148" s="154"/>
      <c r="C148" s="191" t="s">
        <v>208</v>
      </c>
      <c r="D148" s="157"/>
      <c r="E148" s="158"/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167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5">
      <c r="A149" s="153"/>
      <c r="B149" s="154"/>
      <c r="C149" s="191" t="s">
        <v>209</v>
      </c>
      <c r="D149" s="157"/>
      <c r="E149" s="158"/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167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5">
      <c r="A150" s="153"/>
      <c r="B150" s="154"/>
      <c r="C150" s="191" t="s">
        <v>221</v>
      </c>
      <c r="D150" s="157"/>
      <c r="E150" s="158"/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167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5">
      <c r="A151" s="153"/>
      <c r="B151" s="154"/>
      <c r="C151" s="191" t="s">
        <v>222</v>
      </c>
      <c r="D151" s="157"/>
      <c r="E151" s="158"/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167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5">
      <c r="A152" s="153"/>
      <c r="B152" s="154"/>
      <c r="C152" s="191" t="s">
        <v>238</v>
      </c>
      <c r="D152" s="157"/>
      <c r="E152" s="158"/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167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5">
      <c r="A153" s="153"/>
      <c r="B153" s="154"/>
      <c r="C153" s="191" t="s">
        <v>272</v>
      </c>
      <c r="D153" s="157"/>
      <c r="E153" s="158">
        <v>19.466000000000001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167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5">
      <c r="A154" s="153"/>
      <c r="B154" s="154"/>
      <c r="C154" s="191" t="s">
        <v>225</v>
      </c>
      <c r="D154" s="157"/>
      <c r="E154" s="158">
        <v>1.425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167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ht="20.399999999999999" outlineLevel="1" x14ac:dyDescent="0.25">
      <c r="A155" s="174">
        <v>23</v>
      </c>
      <c r="B155" s="175" t="s">
        <v>273</v>
      </c>
      <c r="C155" s="190" t="s">
        <v>274</v>
      </c>
      <c r="D155" s="176" t="s">
        <v>178</v>
      </c>
      <c r="E155" s="177">
        <v>1.24468</v>
      </c>
      <c r="F155" s="178"/>
      <c r="G155" s="179">
        <f>ROUND(E155*F155,2)</f>
        <v>0</v>
      </c>
      <c r="H155" s="178"/>
      <c r="I155" s="179">
        <f>ROUND(E155*H155,2)</f>
        <v>0</v>
      </c>
      <c r="J155" s="178"/>
      <c r="K155" s="179">
        <f>ROUND(E155*J155,2)</f>
        <v>0</v>
      </c>
      <c r="L155" s="179">
        <v>21</v>
      </c>
      <c r="M155" s="179">
        <f>G155*(1+L155/100)</f>
        <v>0</v>
      </c>
      <c r="N155" s="177">
        <v>1</v>
      </c>
      <c r="O155" s="177">
        <f>ROUND(E155*N155,2)</f>
        <v>1.24</v>
      </c>
      <c r="P155" s="177">
        <v>0</v>
      </c>
      <c r="Q155" s="177">
        <f>ROUND(E155*P155,2)</f>
        <v>0</v>
      </c>
      <c r="R155" s="179" t="s">
        <v>275</v>
      </c>
      <c r="S155" s="179" t="s">
        <v>160</v>
      </c>
      <c r="T155" s="180" t="s">
        <v>160</v>
      </c>
      <c r="U155" s="156">
        <v>0</v>
      </c>
      <c r="V155" s="156">
        <f>ROUND(E155*U155,2)</f>
        <v>0</v>
      </c>
      <c r="W155" s="156"/>
      <c r="X155" s="156" t="s">
        <v>276</v>
      </c>
      <c r="Y155" s="156" t="s">
        <v>162</v>
      </c>
      <c r="Z155" s="146"/>
      <c r="AA155" s="146"/>
      <c r="AB155" s="146"/>
      <c r="AC155" s="146"/>
      <c r="AD155" s="146"/>
      <c r="AE155" s="146"/>
      <c r="AF155" s="146"/>
      <c r="AG155" s="146" t="s">
        <v>277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793" t="s">
        <v>278</v>
      </c>
      <c r="D156" s="794"/>
      <c r="E156" s="794"/>
      <c r="F156" s="794"/>
      <c r="G156" s="794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279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2" x14ac:dyDescent="0.25">
      <c r="A157" s="153"/>
      <c r="B157" s="154"/>
      <c r="C157" s="191" t="s">
        <v>280</v>
      </c>
      <c r="D157" s="157"/>
      <c r="E157" s="158">
        <v>1.1315299999999999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167</v>
      </c>
      <c r="AH157" s="146">
        <v>5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92" t="s">
        <v>281</v>
      </c>
      <c r="D158" s="159"/>
      <c r="E158" s="160">
        <v>0.11315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167</v>
      </c>
      <c r="AH158" s="146">
        <v>4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20.399999999999999" outlineLevel="1" x14ac:dyDescent="0.25">
      <c r="A159" s="174">
        <v>24</v>
      </c>
      <c r="B159" s="175" t="s">
        <v>282</v>
      </c>
      <c r="C159" s="190" t="s">
        <v>283</v>
      </c>
      <c r="D159" s="176" t="s">
        <v>178</v>
      </c>
      <c r="E159" s="177">
        <v>1.0845</v>
      </c>
      <c r="F159" s="178"/>
      <c r="G159" s="179">
        <f>ROUND(E159*F159,2)</f>
        <v>0</v>
      </c>
      <c r="H159" s="178"/>
      <c r="I159" s="179">
        <f>ROUND(E159*H159,2)</f>
        <v>0</v>
      </c>
      <c r="J159" s="178"/>
      <c r="K159" s="179">
        <f>ROUND(E159*J159,2)</f>
        <v>0</v>
      </c>
      <c r="L159" s="179">
        <v>21</v>
      </c>
      <c r="M159" s="179">
        <f>G159*(1+L159/100)</f>
        <v>0</v>
      </c>
      <c r="N159" s="177">
        <v>1</v>
      </c>
      <c r="O159" s="177">
        <f>ROUND(E159*N159,2)</f>
        <v>1.08</v>
      </c>
      <c r="P159" s="177">
        <v>0</v>
      </c>
      <c r="Q159" s="177">
        <f>ROUND(E159*P159,2)</f>
        <v>0</v>
      </c>
      <c r="R159" s="179" t="s">
        <v>275</v>
      </c>
      <c r="S159" s="179" t="s">
        <v>160</v>
      </c>
      <c r="T159" s="180" t="s">
        <v>160</v>
      </c>
      <c r="U159" s="156">
        <v>0</v>
      </c>
      <c r="V159" s="156">
        <f>ROUND(E159*U159,2)</f>
        <v>0</v>
      </c>
      <c r="W159" s="156"/>
      <c r="X159" s="156" t="s">
        <v>276</v>
      </c>
      <c r="Y159" s="156" t="s">
        <v>162</v>
      </c>
      <c r="Z159" s="146"/>
      <c r="AA159" s="146"/>
      <c r="AB159" s="146"/>
      <c r="AC159" s="146"/>
      <c r="AD159" s="146"/>
      <c r="AE159" s="146"/>
      <c r="AF159" s="146"/>
      <c r="AG159" s="146" t="s">
        <v>277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793" t="s">
        <v>278</v>
      </c>
      <c r="D160" s="794"/>
      <c r="E160" s="794"/>
      <c r="F160" s="794"/>
      <c r="G160" s="794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279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2" x14ac:dyDescent="0.25">
      <c r="A161" s="153"/>
      <c r="B161" s="154"/>
      <c r="C161" s="191" t="s">
        <v>166</v>
      </c>
      <c r="D161" s="157"/>
      <c r="E161" s="158"/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167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5">
      <c r="A162" s="153"/>
      <c r="B162" s="154"/>
      <c r="C162" s="191" t="s">
        <v>208</v>
      </c>
      <c r="D162" s="157"/>
      <c r="E162" s="158"/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167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5">
      <c r="A163" s="153"/>
      <c r="B163" s="154"/>
      <c r="C163" s="191" t="s">
        <v>209</v>
      </c>
      <c r="D163" s="157"/>
      <c r="E163" s="158"/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167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5">
      <c r="A164" s="153"/>
      <c r="B164" s="154"/>
      <c r="C164" s="191" t="s">
        <v>221</v>
      </c>
      <c r="D164" s="157"/>
      <c r="E164" s="158"/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167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5">
      <c r="A165" s="153"/>
      <c r="B165" s="154"/>
      <c r="C165" s="191" t="s">
        <v>222</v>
      </c>
      <c r="D165" s="157"/>
      <c r="E165" s="158"/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167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20.399999999999999" outlineLevel="3" x14ac:dyDescent="0.25">
      <c r="A166" s="153"/>
      <c r="B166" s="154"/>
      <c r="C166" s="191" t="s">
        <v>255</v>
      </c>
      <c r="D166" s="157"/>
      <c r="E166" s="158">
        <v>0.98590999999999995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167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5">
      <c r="A167" s="153"/>
      <c r="B167" s="154"/>
      <c r="C167" s="192" t="s">
        <v>281</v>
      </c>
      <c r="D167" s="159"/>
      <c r="E167" s="160">
        <v>9.8589999999999997E-2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167</v>
      </c>
      <c r="AH167" s="146">
        <v>4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x14ac:dyDescent="0.25">
      <c r="A168" s="167" t="s">
        <v>154</v>
      </c>
      <c r="B168" s="168" t="s">
        <v>82</v>
      </c>
      <c r="C168" s="189" t="s">
        <v>83</v>
      </c>
      <c r="D168" s="169"/>
      <c r="E168" s="170"/>
      <c r="F168" s="171"/>
      <c r="G168" s="171">
        <f>SUMIF(AG169:AG194,"&lt;&gt;NOR",G169:G194)</f>
        <v>0</v>
      </c>
      <c r="H168" s="171"/>
      <c r="I168" s="171">
        <f>SUM(I169:I194)</f>
        <v>0</v>
      </c>
      <c r="J168" s="171"/>
      <c r="K168" s="171">
        <f>SUM(K169:K194)</f>
        <v>0</v>
      </c>
      <c r="L168" s="171"/>
      <c r="M168" s="171">
        <f>SUM(M169:M194)</f>
        <v>0</v>
      </c>
      <c r="N168" s="170"/>
      <c r="O168" s="170">
        <f>SUM(O169:O194)</f>
        <v>0.91</v>
      </c>
      <c r="P168" s="170"/>
      <c r="Q168" s="170">
        <f>SUM(Q169:Q194)</f>
        <v>0</v>
      </c>
      <c r="R168" s="171"/>
      <c r="S168" s="171"/>
      <c r="T168" s="172"/>
      <c r="U168" s="166"/>
      <c r="V168" s="166">
        <f>SUM(V169:V194)</f>
        <v>62.859999999999992</v>
      </c>
      <c r="W168" s="166"/>
      <c r="X168" s="166"/>
      <c r="Y168" s="166"/>
      <c r="AG168" t="s">
        <v>155</v>
      </c>
    </row>
    <row r="169" spans="1:60" ht="30.6" outlineLevel="1" x14ac:dyDescent="0.25">
      <c r="A169" s="174">
        <v>25</v>
      </c>
      <c r="B169" s="175" t="s">
        <v>284</v>
      </c>
      <c r="C169" s="190" t="s">
        <v>285</v>
      </c>
      <c r="D169" s="176" t="s">
        <v>183</v>
      </c>
      <c r="E169" s="177">
        <v>19.466000000000001</v>
      </c>
      <c r="F169" s="178"/>
      <c r="G169" s="179">
        <f>ROUND(E169*F169,2)</f>
        <v>0</v>
      </c>
      <c r="H169" s="178"/>
      <c r="I169" s="179">
        <f>ROUND(E169*H169,2)</f>
        <v>0</v>
      </c>
      <c r="J169" s="178"/>
      <c r="K169" s="179">
        <f>ROUND(E169*J169,2)</f>
        <v>0</v>
      </c>
      <c r="L169" s="179">
        <v>21</v>
      </c>
      <c r="M169" s="179">
        <f>G169*(1+L169/100)</f>
        <v>0</v>
      </c>
      <c r="N169" s="177">
        <v>1.222E-2</v>
      </c>
      <c r="O169" s="177">
        <f>ROUND(E169*N169,2)</f>
        <v>0.24</v>
      </c>
      <c r="P169" s="177">
        <v>0</v>
      </c>
      <c r="Q169" s="177">
        <f>ROUND(E169*P169,2)</f>
        <v>0</v>
      </c>
      <c r="R169" s="179" t="s">
        <v>184</v>
      </c>
      <c r="S169" s="179" t="s">
        <v>160</v>
      </c>
      <c r="T169" s="180" t="s">
        <v>160</v>
      </c>
      <c r="U169" s="156">
        <v>0.95</v>
      </c>
      <c r="V169" s="156">
        <f>ROUND(E169*U169,2)</f>
        <v>18.489999999999998</v>
      </c>
      <c r="W169" s="156"/>
      <c r="X169" s="156" t="s">
        <v>161</v>
      </c>
      <c r="Y169" s="156" t="s">
        <v>162</v>
      </c>
      <c r="Z169" s="146"/>
      <c r="AA169" s="146"/>
      <c r="AB169" s="146"/>
      <c r="AC169" s="146"/>
      <c r="AD169" s="146"/>
      <c r="AE169" s="146"/>
      <c r="AF169" s="146"/>
      <c r="AG169" s="146" t="s">
        <v>163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5">
      <c r="A170" s="153"/>
      <c r="B170" s="154"/>
      <c r="C170" s="793" t="s">
        <v>286</v>
      </c>
      <c r="D170" s="794"/>
      <c r="E170" s="794"/>
      <c r="F170" s="794"/>
      <c r="G170" s="794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279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91" t="s">
        <v>166</v>
      </c>
      <c r="D171" s="157"/>
      <c r="E171" s="158"/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167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91" t="s">
        <v>208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167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5">
      <c r="A173" s="153"/>
      <c r="B173" s="154"/>
      <c r="C173" s="191" t="s">
        <v>209</v>
      </c>
      <c r="D173" s="157"/>
      <c r="E173" s="158"/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167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5">
      <c r="A174" s="153"/>
      <c r="B174" s="154"/>
      <c r="C174" s="191" t="s">
        <v>221</v>
      </c>
      <c r="D174" s="157"/>
      <c r="E174" s="158"/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167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5">
      <c r="A175" s="153"/>
      <c r="B175" s="154"/>
      <c r="C175" s="191" t="s">
        <v>222</v>
      </c>
      <c r="D175" s="157"/>
      <c r="E175" s="158"/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167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91" t="s">
        <v>287</v>
      </c>
      <c r="D176" s="157"/>
      <c r="E176" s="158"/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167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5">
      <c r="A177" s="153"/>
      <c r="B177" s="154"/>
      <c r="C177" s="191" t="s">
        <v>288</v>
      </c>
      <c r="D177" s="157"/>
      <c r="E177" s="158">
        <v>19.466000000000001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167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ht="40.799999999999997" outlineLevel="1" x14ac:dyDescent="0.25">
      <c r="A178" s="174">
        <v>26</v>
      </c>
      <c r="B178" s="175" t="s">
        <v>289</v>
      </c>
      <c r="C178" s="190" t="s">
        <v>290</v>
      </c>
      <c r="D178" s="176" t="s">
        <v>183</v>
      </c>
      <c r="E178" s="177">
        <v>44.33</v>
      </c>
      <c r="F178" s="178"/>
      <c r="G178" s="179">
        <f>ROUND(E178*F178,2)</f>
        <v>0</v>
      </c>
      <c r="H178" s="178"/>
      <c r="I178" s="179">
        <f>ROUND(E178*H178,2)</f>
        <v>0</v>
      </c>
      <c r="J178" s="178"/>
      <c r="K178" s="179">
        <f>ROUND(E178*J178,2)</f>
        <v>0</v>
      </c>
      <c r="L178" s="179">
        <v>21</v>
      </c>
      <c r="M178" s="179">
        <f>G178*(1+L178/100)</f>
        <v>0</v>
      </c>
      <c r="N178" s="177">
        <v>1.452E-2</v>
      </c>
      <c r="O178" s="177">
        <f>ROUND(E178*N178,2)</f>
        <v>0.64</v>
      </c>
      <c r="P178" s="177">
        <v>0</v>
      </c>
      <c r="Q178" s="177">
        <f>ROUND(E178*P178,2)</f>
        <v>0</v>
      </c>
      <c r="R178" s="179" t="s">
        <v>184</v>
      </c>
      <c r="S178" s="179" t="s">
        <v>160</v>
      </c>
      <c r="T178" s="180" t="s">
        <v>160</v>
      </c>
      <c r="U178" s="156">
        <v>0.95</v>
      </c>
      <c r="V178" s="156">
        <f>ROUND(E178*U178,2)</f>
        <v>42.11</v>
      </c>
      <c r="W178" s="156"/>
      <c r="X178" s="156" t="s">
        <v>161</v>
      </c>
      <c r="Y178" s="156" t="s">
        <v>162</v>
      </c>
      <c r="Z178" s="146"/>
      <c r="AA178" s="146"/>
      <c r="AB178" s="146"/>
      <c r="AC178" s="146"/>
      <c r="AD178" s="146"/>
      <c r="AE178" s="146"/>
      <c r="AF178" s="146"/>
      <c r="AG178" s="146" t="s">
        <v>163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2" x14ac:dyDescent="0.25">
      <c r="A179" s="153"/>
      <c r="B179" s="154"/>
      <c r="C179" s="793" t="s">
        <v>286</v>
      </c>
      <c r="D179" s="794"/>
      <c r="E179" s="794"/>
      <c r="F179" s="794"/>
      <c r="G179" s="794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279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5">
      <c r="A180" s="153"/>
      <c r="B180" s="154"/>
      <c r="C180" s="191" t="s">
        <v>166</v>
      </c>
      <c r="D180" s="157"/>
      <c r="E180" s="158"/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167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91" t="s">
        <v>208</v>
      </c>
      <c r="D181" s="157"/>
      <c r="E181" s="158"/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167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5">
      <c r="A182" s="153"/>
      <c r="B182" s="154"/>
      <c r="C182" s="191" t="s">
        <v>291</v>
      </c>
      <c r="D182" s="157"/>
      <c r="E182" s="158"/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167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5">
      <c r="A183" s="153"/>
      <c r="B183" s="154"/>
      <c r="C183" s="191" t="s">
        <v>292</v>
      </c>
      <c r="D183" s="157"/>
      <c r="E183" s="158"/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167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3" x14ac:dyDescent="0.25">
      <c r="A184" s="153"/>
      <c r="B184" s="154"/>
      <c r="C184" s="191" t="s">
        <v>293</v>
      </c>
      <c r="D184" s="157"/>
      <c r="E184" s="158">
        <v>12.51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167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91" t="s">
        <v>294</v>
      </c>
      <c r="D185" s="157"/>
      <c r="E185" s="158">
        <v>31.82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167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ht="20.399999999999999" outlineLevel="1" x14ac:dyDescent="0.25">
      <c r="A186" s="174">
        <v>27</v>
      </c>
      <c r="B186" s="175" t="s">
        <v>295</v>
      </c>
      <c r="C186" s="190" t="s">
        <v>296</v>
      </c>
      <c r="D186" s="176" t="s">
        <v>183</v>
      </c>
      <c r="E186" s="177">
        <v>2.3754</v>
      </c>
      <c r="F186" s="178"/>
      <c r="G186" s="179">
        <f>ROUND(E186*F186,2)</f>
        <v>0</v>
      </c>
      <c r="H186" s="178"/>
      <c r="I186" s="179">
        <f>ROUND(E186*H186,2)</f>
        <v>0</v>
      </c>
      <c r="J186" s="178"/>
      <c r="K186" s="179">
        <f>ROUND(E186*J186,2)</f>
        <v>0</v>
      </c>
      <c r="L186" s="179">
        <v>21</v>
      </c>
      <c r="M186" s="179">
        <f>G186*(1+L186/100)</f>
        <v>0</v>
      </c>
      <c r="N186" s="177">
        <v>1.3480000000000001E-2</v>
      </c>
      <c r="O186" s="177">
        <f>ROUND(E186*N186,2)</f>
        <v>0.03</v>
      </c>
      <c r="P186" s="177">
        <v>0</v>
      </c>
      <c r="Q186" s="177">
        <f>ROUND(E186*P186,2)</f>
        <v>0</v>
      </c>
      <c r="R186" s="179" t="s">
        <v>184</v>
      </c>
      <c r="S186" s="179" t="s">
        <v>160</v>
      </c>
      <c r="T186" s="180" t="s">
        <v>160</v>
      </c>
      <c r="U186" s="156">
        <v>0.95</v>
      </c>
      <c r="V186" s="156">
        <f>ROUND(E186*U186,2)</f>
        <v>2.2599999999999998</v>
      </c>
      <c r="W186" s="156"/>
      <c r="X186" s="156" t="s">
        <v>161</v>
      </c>
      <c r="Y186" s="156" t="s">
        <v>162</v>
      </c>
      <c r="Z186" s="146"/>
      <c r="AA186" s="146"/>
      <c r="AB186" s="146"/>
      <c r="AC186" s="146"/>
      <c r="AD186" s="146"/>
      <c r="AE186" s="146"/>
      <c r="AF186" s="146"/>
      <c r="AG186" s="146" t="s">
        <v>163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5">
      <c r="A187" s="153"/>
      <c r="B187" s="154"/>
      <c r="C187" s="793" t="s">
        <v>297</v>
      </c>
      <c r="D187" s="794"/>
      <c r="E187" s="794"/>
      <c r="F187" s="794"/>
      <c r="G187" s="794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279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5">
      <c r="A188" s="153"/>
      <c r="B188" s="154"/>
      <c r="C188" s="191" t="s">
        <v>166</v>
      </c>
      <c r="D188" s="157"/>
      <c r="E188" s="158"/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167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5">
      <c r="A189" s="153"/>
      <c r="B189" s="154"/>
      <c r="C189" s="191" t="s">
        <v>208</v>
      </c>
      <c r="D189" s="157"/>
      <c r="E189" s="158"/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167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209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167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91" t="s">
        <v>221</v>
      </c>
      <c r="D191" s="157"/>
      <c r="E191" s="158"/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167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91" t="s">
        <v>222</v>
      </c>
      <c r="D192" s="157"/>
      <c r="E192" s="158"/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167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91" t="s">
        <v>287</v>
      </c>
      <c r="D193" s="157"/>
      <c r="E193" s="158"/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167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5">
      <c r="A194" s="153"/>
      <c r="B194" s="154"/>
      <c r="C194" s="191" t="s">
        <v>298</v>
      </c>
      <c r="D194" s="157"/>
      <c r="E194" s="158">
        <v>2.3754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167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x14ac:dyDescent="0.25">
      <c r="A195" s="167" t="s">
        <v>154</v>
      </c>
      <c r="B195" s="168" t="s">
        <v>84</v>
      </c>
      <c r="C195" s="189" t="s">
        <v>85</v>
      </c>
      <c r="D195" s="169"/>
      <c r="E195" s="170"/>
      <c r="F195" s="171"/>
      <c r="G195" s="171">
        <f>SUMIF(AG196:AG256,"&lt;&gt;NOR",G196:G256)</f>
        <v>0</v>
      </c>
      <c r="H195" s="171"/>
      <c r="I195" s="171">
        <f>SUM(I196:I256)</f>
        <v>0</v>
      </c>
      <c r="J195" s="171"/>
      <c r="K195" s="171">
        <f>SUM(K196:K256)</f>
        <v>0</v>
      </c>
      <c r="L195" s="171"/>
      <c r="M195" s="171">
        <f>SUM(M196:M256)</f>
        <v>0</v>
      </c>
      <c r="N195" s="170"/>
      <c r="O195" s="170">
        <f>SUM(O196:O256)</f>
        <v>6.28</v>
      </c>
      <c r="P195" s="170"/>
      <c r="Q195" s="170">
        <f>SUM(Q196:Q256)</f>
        <v>0</v>
      </c>
      <c r="R195" s="171"/>
      <c r="S195" s="171"/>
      <c r="T195" s="172"/>
      <c r="U195" s="166"/>
      <c r="V195" s="166">
        <f>SUM(V196:V256)</f>
        <v>145.82999999999998</v>
      </c>
      <c r="W195" s="166"/>
      <c r="X195" s="166"/>
      <c r="Y195" s="166"/>
      <c r="AG195" t="s">
        <v>155</v>
      </c>
    </row>
    <row r="196" spans="1:60" outlineLevel="1" x14ac:dyDescent="0.25">
      <c r="A196" s="174">
        <v>28</v>
      </c>
      <c r="B196" s="175" t="s">
        <v>299</v>
      </c>
      <c r="C196" s="190" t="s">
        <v>300</v>
      </c>
      <c r="D196" s="176" t="s">
        <v>183</v>
      </c>
      <c r="E196" s="177">
        <v>47.93</v>
      </c>
      <c r="F196" s="178"/>
      <c r="G196" s="179">
        <f>ROUND(E196*F196,2)</f>
        <v>0</v>
      </c>
      <c r="H196" s="178"/>
      <c r="I196" s="179">
        <f>ROUND(E196*H196,2)</f>
        <v>0</v>
      </c>
      <c r="J196" s="178"/>
      <c r="K196" s="179">
        <f>ROUND(E196*J196,2)</f>
        <v>0</v>
      </c>
      <c r="L196" s="179">
        <v>21</v>
      </c>
      <c r="M196" s="179">
        <f>G196*(1+L196/100)</f>
        <v>0</v>
      </c>
      <c r="N196" s="177">
        <v>5.2300000000000003E-3</v>
      </c>
      <c r="O196" s="177">
        <f>ROUND(E196*N196,2)</f>
        <v>0.25</v>
      </c>
      <c r="P196" s="177">
        <v>0</v>
      </c>
      <c r="Q196" s="177">
        <f>ROUND(E196*P196,2)</f>
        <v>0</v>
      </c>
      <c r="R196" s="179" t="s">
        <v>184</v>
      </c>
      <c r="S196" s="179" t="s">
        <v>160</v>
      </c>
      <c r="T196" s="180" t="s">
        <v>160</v>
      </c>
      <c r="U196" s="156">
        <v>0.31</v>
      </c>
      <c r="V196" s="156">
        <f>ROUND(E196*U196,2)</f>
        <v>14.86</v>
      </c>
      <c r="W196" s="156"/>
      <c r="X196" s="156" t="s">
        <v>161</v>
      </c>
      <c r="Y196" s="156" t="s">
        <v>162</v>
      </c>
      <c r="Z196" s="146"/>
      <c r="AA196" s="146"/>
      <c r="AB196" s="146"/>
      <c r="AC196" s="146"/>
      <c r="AD196" s="146"/>
      <c r="AE196" s="146"/>
      <c r="AF196" s="146"/>
      <c r="AG196" s="146" t="s">
        <v>163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2" x14ac:dyDescent="0.25">
      <c r="A197" s="153"/>
      <c r="B197" s="154"/>
      <c r="C197" s="793" t="s">
        <v>301</v>
      </c>
      <c r="D197" s="794"/>
      <c r="E197" s="794"/>
      <c r="F197" s="794"/>
      <c r="G197" s="794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279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2" x14ac:dyDescent="0.25">
      <c r="A198" s="153"/>
      <c r="B198" s="154"/>
      <c r="C198" s="191" t="s">
        <v>166</v>
      </c>
      <c r="D198" s="157"/>
      <c r="E198" s="158"/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167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91" t="s">
        <v>302</v>
      </c>
      <c r="D199" s="157"/>
      <c r="E199" s="158"/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167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5">
      <c r="A200" s="153"/>
      <c r="B200" s="154"/>
      <c r="C200" s="191" t="s">
        <v>303</v>
      </c>
      <c r="D200" s="157"/>
      <c r="E200" s="158"/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167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91" t="s">
        <v>304</v>
      </c>
      <c r="D201" s="157"/>
      <c r="E201" s="158">
        <v>18.41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167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91" t="s">
        <v>305</v>
      </c>
      <c r="D202" s="157"/>
      <c r="E202" s="158">
        <v>29.52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167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1" x14ac:dyDescent="0.25">
      <c r="A203" s="174">
        <v>29</v>
      </c>
      <c r="B203" s="175" t="s">
        <v>306</v>
      </c>
      <c r="C203" s="190" t="s">
        <v>307</v>
      </c>
      <c r="D203" s="176" t="s">
        <v>183</v>
      </c>
      <c r="E203" s="177">
        <v>134.5669</v>
      </c>
      <c r="F203" s="178"/>
      <c r="G203" s="179">
        <f>ROUND(E203*F203,2)</f>
        <v>0</v>
      </c>
      <c r="H203" s="178"/>
      <c r="I203" s="179">
        <f>ROUND(E203*H203,2)</f>
        <v>0</v>
      </c>
      <c r="J203" s="178"/>
      <c r="K203" s="179">
        <f>ROUND(E203*J203,2)</f>
        <v>0</v>
      </c>
      <c r="L203" s="179">
        <v>21</v>
      </c>
      <c r="M203" s="179">
        <f>G203*(1+L203/100)</f>
        <v>0</v>
      </c>
      <c r="N203" s="177">
        <v>4.79E-3</v>
      </c>
      <c r="O203" s="177">
        <f>ROUND(E203*N203,2)</f>
        <v>0.64</v>
      </c>
      <c r="P203" s="177">
        <v>0</v>
      </c>
      <c r="Q203" s="177">
        <f>ROUND(E203*P203,2)</f>
        <v>0</v>
      </c>
      <c r="R203" s="179" t="s">
        <v>184</v>
      </c>
      <c r="S203" s="179" t="s">
        <v>160</v>
      </c>
      <c r="T203" s="180" t="s">
        <v>160</v>
      </c>
      <c r="U203" s="156">
        <v>0.24</v>
      </c>
      <c r="V203" s="156">
        <f>ROUND(E203*U203,2)</f>
        <v>32.299999999999997</v>
      </c>
      <c r="W203" s="156"/>
      <c r="X203" s="156" t="s">
        <v>161</v>
      </c>
      <c r="Y203" s="156" t="s">
        <v>162</v>
      </c>
      <c r="Z203" s="146"/>
      <c r="AA203" s="146"/>
      <c r="AB203" s="146"/>
      <c r="AC203" s="146"/>
      <c r="AD203" s="146"/>
      <c r="AE203" s="146"/>
      <c r="AF203" s="146"/>
      <c r="AG203" s="146" t="s">
        <v>163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2" x14ac:dyDescent="0.25">
      <c r="A204" s="153"/>
      <c r="B204" s="154"/>
      <c r="C204" s="191" t="s">
        <v>166</v>
      </c>
      <c r="D204" s="157"/>
      <c r="E204" s="158"/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167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91" t="s">
        <v>308</v>
      </c>
      <c r="D205" s="157"/>
      <c r="E205" s="158"/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167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91" t="s">
        <v>309</v>
      </c>
      <c r="D206" s="157"/>
      <c r="E206" s="158"/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167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91" t="s">
        <v>310</v>
      </c>
      <c r="D207" s="157"/>
      <c r="E207" s="158"/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167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91" t="s">
        <v>311</v>
      </c>
      <c r="D208" s="157"/>
      <c r="E208" s="158">
        <v>38.070799999999998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167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ht="20.399999999999999" outlineLevel="3" x14ac:dyDescent="0.25">
      <c r="A209" s="153"/>
      <c r="B209" s="154"/>
      <c r="C209" s="191" t="s">
        <v>312</v>
      </c>
      <c r="D209" s="157"/>
      <c r="E209" s="158">
        <v>11.309799999999999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167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5">
      <c r="A210" s="153"/>
      <c r="B210" s="154"/>
      <c r="C210" s="191" t="s">
        <v>313</v>
      </c>
      <c r="D210" s="157"/>
      <c r="E210" s="158">
        <v>40.360799999999998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167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ht="20.399999999999999" outlineLevel="3" x14ac:dyDescent="0.25">
      <c r="A211" s="153"/>
      <c r="B211" s="154"/>
      <c r="C211" s="191" t="s">
        <v>314</v>
      </c>
      <c r="D211" s="157"/>
      <c r="E211" s="158">
        <v>57.0655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167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3" x14ac:dyDescent="0.25">
      <c r="A212" s="153"/>
      <c r="B212" s="154"/>
      <c r="C212" s="193" t="s">
        <v>315</v>
      </c>
      <c r="D212" s="164"/>
      <c r="E212" s="165">
        <v>146.80690000000001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167</v>
      </c>
      <c r="AH212" s="146">
        <v>1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5">
      <c r="A213" s="153"/>
      <c r="B213" s="154"/>
      <c r="C213" s="191" t="s">
        <v>316</v>
      </c>
      <c r="D213" s="157"/>
      <c r="E213" s="158"/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167</v>
      </c>
      <c r="AH213" s="146">
        <v>0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5">
      <c r="A214" s="153"/>
      <c r="B214" s="154"/>
      <c r="C214" s="191" t="s">
        <v>166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167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91" t="s">
        <v>317</v>
      </c>
      <c r="D215" s="157"/>
      <c r="E215" s="158"/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167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5">
      <c r="A216" s="153"/>
      <c r="B216" s="154"/>
      <c r="C216" s="191" t="s">
        <v>318</v>
      </c>
      <c r="D216" s="157"/>
      <c r="E216" s="158">
        <v>-3.6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167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5">
      <c r="A217" s="153"/>
      <c r="B217" s="154"/>
      <c r="C217" s="193" t="s">
        <v>315</v>
      </c>
      <c r="D217" s="164"/>
      <c r="E217" s="165">
        <v>-3.6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167</v>
      </c>
      <c r="AH217" s="146">
        <v>1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5">
      <c r="A218" s="153"/>
      <c r="B218" s="154"/>
      <c r="C218" s="191" t="s">
        <v>319</v>
      </c>
      <c r="D218" s="157"/>
      <c r="E218" s="158"/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167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91" t="s">
        <v>320</v>
      </c>
      <c r="D219" s="157"/>
      <c r="E219" s="158">
        <v>-8.64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167</v>
      </c>
      <c r="AH219" s="146">
        <v>5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5">
      <c r="A220" s="153"/>
      <c r="B220" s="154"/>
      <c r="C220" s="193" t="s">
        <v>315</v>
      </c>
      <c r="D220" s="164"/>
      <c r="E220" s="165">
        <v>-8.64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167</v>
      </c>
      <c r="AH220" s="146">
        <v>1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30</v>
      </c>
      <c r="B221" s="175" t="s">
        <v>321</v>
      </c>
      <c r="C221" s="190" t="s">
        <v>322</v>
      </c>
      <c r="D221" s="176" t="s">
        <v>183</v>
      </c>
      <c r="E221" s="177">
        <v>27.049499999999998</v>
      </c>
      <c r="F221" s="178"/>
      <c r="G221" s="179">
        <f>ROUND(E221*F221,2)</f>
        <v>0</v>
      </c>
      <c r="H221" s="178"/>
      <c r="I221" s="179">
        <f>ROUND(E221*H221,2)</f>
        <v>0</v>
      </c>
      <c r="J221" s="178"/>
      <c r="K221" s="179">
        <f>ROUND(E221*J221,2)</f>
        <v>0</v>
      </c>
      <c r="L221" s="179">
        <v>21</v>
      </c>
      <c r="M221" s="179">
        <f>G221*(1+L221/100)</f>
        <v>0</v>
      </c>
      <c r="N221" s="177">
        <v>4.0000000000000003E-5</v>
      </c>
      <c r="O221" s="177">
        <f>ROUND(E221*N221,2)</f>
        <v>0</v>
      </c>
      <c r="P221" s="177">
        <v>0</v>
      </c>
      <c r="Q221" s="177">
        <f>ROUND(E221*P221,2)</f>
        <v>0</v>
      </c>
      <c r="R221" s="179" t="s">
        <v>184</v>
      </c>
      <c r="S221" s="179" t="s">
        <v>160</v>
      </c>
      <c r="T221" s="180" t="s">
        <v>160</v>
      </c>
      <c r="U221" s="156">
        <v>0.08</v>
      </c>
      <c r="V221" s="156">
        <f>ROUND(E221*U221,2)</f>
        <v>2.16</v>
      </c>
      <c r="W221" s="156"/>
      <c r="X221" s="156" t="s">
        <v>161</v>
      </c>
      <c r="Y221" s="156" t="s">
        <v>162</v>
      </c>
      <c r="Z221" s="146"/>
      <c r="AA221" s="146"/>
      <c r="AB221" s="146"/>
      <c r="AC221" s="146"/>
      <c r="AD221" s="146"/>
      <c r="AE221" s="146"/>
      <c r="AF221" s="146"/>
      <c r="AG221" s="146" t="s">
        <v>163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1" outlineLevel="2" x14ac:dyDescent="0.25">
      <c r="A222" s="153"/>
      <c r="B222" s="154"/>
      <c r="C222" s="797" t="s">
        <v>323</v>
      </c>
      <c r="D222" s="798"/>
      <c r="E222" s="798"/>
      <c r="F222" s="798"/>
      <c r="G222" s="798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165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81" t="str">
        <f>C222</f>
        <v>které se zřizují před úpravami povrchu, a obalení osazených dveřních zárubní před znečištěním při úpravách povrchu nástřikem plastických maltovin včetně pozdějšího odkrytí,</v>
      </c>
      <c r="BB222" s="146"/>
      <c r="BC222" s="146"/>
      <c r="BD222" s="146"/>
      <c r="BE222" s="146"/>
      <c r="BF222" s="146"/>
      <c r="BG222" s="146"/>
      <c r="BH222" s="146"/>
    </row>
    <row r="223" spans="1:60" outlineLevel="2" x14ac:dyDescent="0.25">
      <c r="A223" s="153"/>
      <c r="B223" s="154"/>
      <c r="C223" s="191" t="s">
        <v>166</v>
      </c>
      <c r="D223" s="157"/>
      <c r="E223" s="158"/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167</v>
      </c>
      <c r="AH223" s="146">
        <v>0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5">
      <c r="A224" s="153"/>
      <c r="B224" s="154"/>
      <c r="C224" s="191" t="s">
        <v>324</v>
      </c>
      <c r="D224" s="157"/>
      <c r="E224" s="158"/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167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5">
      <c r="A225" s="153"/>
      <c r="B225" s="154"/>
      <c r="C225" s="191" t="s">
        <v>325</v>
      </c>
      <c r="D225" s="157"/>
      <c r="E225" s="158">
        <v>12.0495</v>
      </c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167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5">
      <c r="A226" s="153"/>
      <c r="B226" s="154"/>
      <c r="C226" s="191" t="s">
        <v>326</v>
      </c>
      <c r="D226" s="157"/>
      <c r="E226" s="158">
        <v>15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167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ht="20.399999999999999" outlineLevel="1" x14ac:dyDescent="0.25">
      <c r="A227" s="174">
        <v>31</v>
      </c>
      <c r="B227" s="175" t="s">
        <v>327</v>
      </c>
      <c r="C227" s="190" t="s">
        <v>328</v>
      </c>
      <c r="D227" s="176" t="s">
        <v>183</v>
      </c>
      <c r="E227" s="177">
        <v>47.93</v>
      </c>
      <c r="F227" s="178"/>
      <c r="G227" s="179">
        <f>ROUND(E227*F227,2)</f>
        <v>0</v>
      </c>
      <c r="H227" s="178"/>
      <c r="I227" s="179">
        <f>ROUND(E227*H227,2)</f>
        <v>0</v>
      </c>
      <c r="J227" s="178"/>
      <c r="K227" s="179">
        <f>ROUND(E227*J227,2)</f>
        <v>0</v>
      </c>
      <c r="L227" s="179">
        <v>21</v>
      </c>
      <c r="M227" s="179">
        <f>G227*(1+L227/100)</f>
        <v>0</v>
      </c>
      <c r="N227" s="177">
        <v>2.768E-2</v>
      </c>
      <c r="O227" s="177">
        <f>ROUND(E227*N227,2)</f>
        <v>1.33</v>
      </c>
      <c r="P227" s="177">
        <v>0</v>
      </c>
      <c r="Q227" s="177">
        <f>ROUND(E227*P227,2)</f>
        <v>0</v>
      </c>
      <c r="R227" s="179" t="s">
        <v>159</v>
      </c>
      <c r="S227" s="179" t="s">
        <v>160</v>
      </c>
      <c r="T227" s="180" t="s">
        <v>160</v>
      </c>
      <c r="U227" s="156">
        <v>0.51</v>
      </c>
      <c r="V227" s="156">
        <f>ROUND(E227*U227,2)</f>
        <v>24.44</v>
      </c>
      <c r="W227" s="156"/>
      <c r="X227" s="156" t="s">
        <v>161</v>
      </c>
      <c r="Y227" s="156" t="s">
        <v>162</v>
      </c>
      <c r="Z227" s="146"/>
      <c r="AA227" s="146"/>
      <c r="AB227" s="146"/>
      <c r="AC227" s="146"/>
      <c r="AD227" s="146"/>
      <c r="AE227" s="146"/>
      <c r="AF227" s="146"/>
      <c r="AG227" s="146" t="s">
        <v>163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5">
      <c r="A228" s="153"/>
      <c r="B228" s="154"/>
      <c r="C228" s="793" t="s">
        <v>329</v>
      </c>
      <c r="D228" s="794"/>
      <c r="E228" s="794"/>
      <c r="F228" s="794"/>
      <c r="G228" s="794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279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2" x14ac:dyDescent="0.25">
      <c r="A229" s="153"/>
      <c r="B229" s="154"/>
      <c r="C229" s="191" t="s">
        <v>166</v>
      </c>
      <c r="D229" s="157"/>
      <c r="E229" s="158"/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167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3" x14ac:dyDescent="0.25">
      <c r="A230" s="153"/>
      <c r="B230" s="154"/>
      <c r="C230" s="191" t="s">
        <v>302</v>
      </c>
      <c r="D230" s="157"/>
      <c r="E230" s="158"/>
      <c r="F230" s="156"/>
      <c r="G230" s="156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167</v>
      </c>
      <c r="AH230" s="146">
        <v>0</v>
      </c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3" x14ac:dyDescent="0.25">
      <c r="A231" s="153"/>
      <c r="B231" s="154"/>
      <c r="C231" s="191" t="s">
        <v>330</v>
      </c>
      <c r="D231" s="157"/>
      <c r="E231" s="158"/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167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3" x14ac:dyDescent="0.25">
      <c r="A232" s="153"/>
      <c r="B232" s="154"/>
      <c r="C232" s="191" t="s">
        <v>304</v>
      </c>
      <c r="D232" s="157"/>
      <c r="E232" s="158">
        <v>18.41</v>
      </c>
      <c r="F232" s="156"/>
      <c r="G232" s="156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167</v>
      </c>
      <c r="AH232" s="146">
        <v>0</v>
      </c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3" x14ac:dyDescent="0.25">
      <c r="A233" s="153"/>
      <c r="B233" s="154"/>
      <c r="C233" s="191" t="s">
        <v>305</v>
      </c>
      <c r="D233" s="157"/>
      <c r="E233" s="158">
        <v>29.52</v>
      </c>
      <c r="F233" s="156"/>
      <c r="G233" s="156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167</v>
      </c>
      <c r="AH233" s="146">
        <v>0</v>
      </c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5">
      <c r="A234" s="174">
        <v>32</v>
      </c>
      <c r="B234" s="175" t="s">
        <v>331</v>
      </c>
      <c r="C234" s="190" t="s">
        <v>332</v>
      </c>
      <c r="D234" s="176" t="s">
        <v>183</v>
      </c>
      <c r="E234" s="177">
        <v>7.2</v>
      </c>
      <c r="F234" s="178"/>
      <c r="G234" s="179">
        <f>ROUND(E234*F234,2)</f>
        <v>0</v>
      </c>
      <c r="H234" s="178"/>
      <c r="I234" s="179">
        <f>ROUND(E234*H234,2)</f>
        <v>0</v>
      </c>
      <c r="J234" s="178"/>
      <c r="K234" s="179">
        <f>ROUND(E234*J234,2)</f>
        <v>0</v>
      </c>
      <c r="L234" s="179">
        <v>21</v>
      </c>
      <c r="M234" s="179">
        <f>G234*(1+L234/100)</f>
        <v>0</v>
      </c>
      <c r="N234" s="177">
        <v>4.7660000000000001E-2</v>
      </c>
      <c r="O234" s="177">
        <f>ROUND(E234*N234,2)</f>
        <v>0.34</v>
      </c>
      <c r="P234" s="177">
        <v>0</v>
      </c>
      <c r="Q234" s="177">
        <f>ROUND(E234*P234,2)</f>
        <v>0</v>
      </c>
      <c r="R234" s="179" t="s">
        <v>184</v>
      </c>
      <c r="S234" s="179" t="s">
        <v>160</v>
      </c>
      <c r="T234" s="180" t="s">
        <v>160</v>
      </c>
      <c r="U234" s="156">
        <v>0.84</v>
      </c>
      <c r="V234" s="156">
        <f>ROUND(E234*U234,2)</f>
        <v>6.05</v>
      </c>
      <c r="W234" s="156"/>
      <c r="X234" s="156" t="s">
        <v>161</v>
      </c>
      <c r="Y234" s="156" t="s">
        <v>162</v>
      </c>
      <c r="Z234" s="146"/>
      <c r="AA234" s="146"/>
      <c r="AB234" s="146"/>
      <c r="AC234" s="146"/>
      <c r="AD234" s="146"/>
      <c r="AE234" s="146"/>
      <c r="AF234" s="146"/>
      <c r="AG234" s="146" t="s">
        <v>163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2" x14ac:dyDescent="0.25">
      <c r="A235" s="153"/>
      <c r="B235" s="154"/>
      <c r="C235" s="191" t="s">
        <v>166</v>
      </c>
      <c r="D235" s="157"/>
      <c r="E235" s="158"/>
      <c r="F235" s="156"/>
      <c r="G235" s="156"/>
      <c r="H235" s="156"/>
      <c r="I235" s="156"/>
      <c r="J235" s="156"/>
      <c r="K235" s="156"/>
      <c r="L235" s="156"/>
      <c r="M235" s="156"/>
      <c r="N235" s="155"/>
      <c r="O235" s="155"/>
      <c r="P235" s="155"/>
      <c r="Q235" s="155"/>
      <c r="R235" s="156"/>
      <c r="S235" s="156"/>
      <c r="T235" s="156"/>
      <c r="U235" s="156"/>
      <c r="V235" s="156"/>
      <c r="W235" s="156"/>
      <c r="X235" s="156"/>
      <c r="Y235" s="156"/>
      <c r="Z235" s="146"/>
      <c r="AA235" s="146"/>
      <c r="AB235" s="146"/>
      <c r="AC235" s="146"/>
      <c r="AD235" s="146"/>
      <c r="AE235" s="146"/>
      <c r="AF235" s="146"/>
      <c r="AG235" s="146" t="s">
        <v>167</v>
      </c>
      <c r="AH235" s="146">
        <v>0</v>
      </c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3" x14ac:dyDescent="0.25">
      <c r="A236" s="153"/>
      <c r="B236" s="154"/>
      <c r="C236" s="191" t="s">
        <v>317</v>
      </c>
      <c r="D236" s="157"/>
      <c r="E236" s="158"/>
      <c r="F236" s="156"/>
      <c r="G236" s="156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167</v>
      </c>
      <c r="AH236" s="146">
        <v>0</v>
      </c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3" x14ac:dyDescent="0.25">
      <c r="A237" s="153"/>
      <c r="B237" s="154"/>
      <c r="C237" s="191" t="s">
        <v>333</v>
      </c>
      <c r="D237" s="157"/>
      <c r="E237" s="158">
        <v>7.2</v>
      </c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167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ht="20.399999999999999" outlineLevel="1" x14ac:dyDescent="0.25">
      <c r="A238" s="174">
        <v>33</v>
      </c>
      <c r="B238" s="175" t="s">
        <v>334</v>
      </c>
      <c r="C238" s="190" t="s">
        <v>335</v>
      </c>
      <c r="D238" s="176" t="s">
        <v>183</v>
      </c>
      <c r="E238" s="177">
        <v>143.20689999999999</v>
      </c>
      <c r="F238" s="178"/>
      <c r="G238" s="179">
        <f>ROUND(E238*F238,2)</f>
        <v>0</v>
      </c>
      <c r="H238" s="178"/>
      <c r="I238" s="179">
        <f>ROUND(E238*H238,2)</f>
        <v>0</v>
      </c>
      <c r="J238" s="178"/>
      <c r="K238" s="179">
        <f>ROUND(E238*J238,2)</f>
        <v>0</v>
      </c>
      <c r="L238" s="179">
        <v>21</v>
      </c>
      <c r="M238" s="179">
        <f>G238*(1+L238/100)</f>
        <v>0</v>
      </c>
      <c r="N238" s="177">
        <v>2.46E-2</v>
      </c>
      <c r="O238" s="177">
        <f>ROUND(E238*N238,2)</f>
        <v>3.52</v>
      </c>
      <c r="P238" s="177">
        <v>0</v>
      </c>
      <c r="Q238" s="177">
        <f>ROUND(E238*P238,2)</f>
        <v>0</v>
      </c>
      <c r="R238" s="179" t="s">
        <v>159</v>
      </c>
      <c r="S238" s="179" t="s">
        <v>160</v>
      </c>
      <c r="T238" s="180" t="s">
        <v>160</v>
      </c>
      <c r="U238" s="156">
        <v>0.43</v>
      </c>
      <c r="V238" s="156">
        <f>ROUND(E238*U238,2)</f>
        <v>61.58</v>
      </c>
      <c r="W238" s="156"/>
      <c r="X238" s="156" t="s">
        <v>161</v>
      </c>
      <c r="Y238" s="156" t="s">
        <v>162</v>
      </c>
      <c r="Z238" s="146"/>
      <c r="AA238" s="146"/>
      <c r="AB238" s="146"/>
      <c r="AC238" s="146"/>
      <c r="AD238" s="146"/>
      <c r="AE238" s="146"/>
      <c r="AF238" s="146"/>
      <c r="AG238" s="146" t="s">
        <v>163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2" x14ac:dyDescent="0.25">
      <c r="A239" s="153"/>
      <c r="B239" s="154"/>
      <c r="C239" s="793" t="s">
        <v>329</v>
      </c>
      <c r="D239" s="794"/>
      <c r="E239" s="794"/>
      <c r="F239" s="794"/>
      <c r="G239" s="794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279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2" x14ac:dyDescent="0.25">
      <c r="A240" s="153"/>
      <c r="B240" s="154"/>
      <c r="C240" s="191" t="s">
        <v>166</v>
      </c>
      <c r="D240" s="157"/>
      <c r="E240" s="158"/>
      <c r="F240" s="156"/>
      <c r="G240" s="156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167</v>
      </c>
      <c r="AH240" s="146">
        <v>0</v>
      </c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3" x14ac:dyDescent="0.25">
      <c r="A241" s="153"/>
      <c r="B241" s="154"/>
      <c r="C241" s="191" t="s">
        <v>308</v>
      </c>
      <c r="D241" s="157"/>
      <c r="E241" s="158"/>
      <c r="F241" s="156"/>
      <c r="G241" s="156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167</v>
      </c>
      <c r="AH241" s="146">
        <v>0</v>
      </c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3" x14ac:dyDescent="0.25">
      <c r="A242" s="153"/>
      <c r="B242" s="154"/>
      <c r="C242" s="191" t="s">
        <v>330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167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5">
      <c r="A243" s="153"/>
      <c r="B243" s="154"/>
      <c r="C243" s="191" t="s">
        <v>310</v>
      </c>
      <c r="D243" s="157"/>
      <c r="E243" s="158"/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167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91" t="s">
        <v>311</v>
      </c>
      <c r="D244" s="157"/>
      <c r="E244" s="158">
        <v>38.070799999999998</v>
      </c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167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ht="20.399999999999999" outlineLevel="3" x14ac:dyDescent="0.25">
      <c r="A245" s="153"/>
      <c r="B245" s="154"/>
      <c r="C245" s="191" t="s">
        <v>312</v>
      </c>
      <c r="D245" s="157"/>
      <c r="E245" s="158">
        <v>11.309799999999999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167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3" x14ac:dyDescent="0.25">
      <c r="A246" s="153"/>
      <c r="B246" s="154"/>
      <c r="C246" s="191" t="s">
        <v>313</v>
      </c>
      <c r="D246" s="157"/>
      <c r="E246" s="158">
        <v>40.360799999999998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167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ht="20.399999999999999" outlineLevel="3" x14ac:dyDescent="0.25">
      <c r="A247" s="153"/>
      <c r="B247" s="154"/>
      <c r="C247" s="191" t="s">
        <v>314</v>
      </c>
      <c r="D247" s="157"/>
      <c r="E247" s="158">
        <v>57.0655</v>
      </c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167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3" x14ac:dyDescent="0.25">
      <c r="A248" s="153"/>
      <c r="B248" s="154"/>
      <c r="C248" s="191" t="s">
        <v>316</v>
      </c>
      <c r="D248" s="157"/>
      <c r="E248" s="158"/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167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5">
      <c r="A249" s="153"/>
      <c r="B249" s="154"/>
      <c r="C249" s="191" t="s">
        <v>166</v>
      </c>
      <c r="D249" s="157"/>
      <c r="E249" s="158"/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167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outlineLevel="3" x14ac:dyDescent="0.25">
      <c r="A250" s="153"/>
      <c r="B250" s="154"/>
      <c r="C250" s="191" t="s">
        <v>317</v>
      </c>
      <c r="D250" s="157"/>
      <c r="E250" s="158"/>
      <c r="F250" s="156"/>
      <c r="G250" s="156"/>
      <c r="H250" s="156"/>
      <c r="I250" s="156"/>
      <c r="J250" s="156"/>
      <c r="K250" s="156"/>
      <c r="L250" s="156"/>
      <c r="M250" s="156"/>
      <c r="N250" s="155"/>
      <c r="O250" s="155"/>
      <c r="P250" s="155"/>
      <c r="Q250" s="155"/>
      <c r="R250" s="156"/>
      <c r="S250" s="156"/>
      <c r="T250" s="156"/>
      <c r="U250" s="156"/>
      <c r="V250" s="156"/>
      <c r="W250" s="156"/>
      <c r="X250" s="156"/>
      <c r="Y250" s="156"/>
      <c r="Z250" s="146"/>
      <c r="AA250" s="146"/>
      <c r="AB250" s="146"/>
      <c r="AC250" s="146"/>
      <c r="AD250" s="146"/>
      <c r="AE250" s="146"/>
      <c r="AF250" s="146"/>
      <c r="AG250" s="146" t="s">
        <v>167</v>
      </c>
      <c r="AH250" s="146">
        <v>0</v>
      </c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3" x14ac:dyDescent="0.25">
      <c r="A251" s="153"/>
      <c r="B251" s="154"/>
      <c r="C251" s="191" t="s">
        <v>318</v>
      </c>
      <c r="D251" s="157"/>
      <c r="E251" s="158">
        <v>-3.6</v>
      </c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167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1" x14ac:dyDescent="0.25">
      <c r="A252" s="174">
        <v>34</v>
      </c>
      <c r="B252" s="175" t="s">
        <v>336</v>
      </c>
      <c r="C252" s="190" t="s">
        <v>337</v>
      </c>
      <c r="D252" s="176" t="s">
        <v>183</v>
      </c>
      <c r="E252" s="177">
        <v>3.77</v>
      </c>
      <c r="F252" s="178"/>
      <c r="G252" s="179">
        <f>ROUND(E252*F252,2)</f>
        <v>0</v>
      </c>
      <c r="H252" s="178"/>
      <c r="I252" s="179">
        <f>ROUND(E252*H252,2)</f>
        <v>0</v>
      </c>
      <c r="J252" s="178"/>
      <c r="K252" s="179">
        <f>ROUND(E252*J252,2)</f>
        <v>0</v>
      </c>
      <c r="L252" s="179">
        <v>21</v>
      </c>
      <c r="M252" s="179">
        <f>G252*(1+L252/100)</f>
        <v>0</v>
      </c>
      <c r="N252" s="177">
        <v>5.3690000000000002E-2</v>
      </c>
      <c r="O252" s="177">
        <f>ROUND(E252*N252,2)</f>
        <v>0.2</v>
      </c>
      <c r="P252" s="177">
        <v>0</v>
      </c>
      <c r="Q252" s="177">
        <f>ROUND(E252*P252,2)</f>
        <v>0</v>
      </c>
      <c r="R252" s="179" t="s">
        <v>159</v>
      </c>
      <c r="S252" s="179" t="s">
        <v>160</v>
      </c>
      <c r="T252" s="180" t="s">
        <v>160</v>
      </c>
      <c r="U252" s="156">
        <v>1.17717</v>
      </c>
      <c r="V252" s="156">
        <f>ROUND(E252*U252,2)</f>
        <v>4.4400000000000004</v>
      </c>
      <c r="W252" s="156"/>
      <c r="X252" s="156" t="s">
        <v>161</v>
      </c>
      <c r="Y252" s="156" t="s">
        <v>162</v>
      </c>
      <c r="Z252" s="146"/>
      <c r="AA252" s="146"/>
      <c r="AB252" s="146"/>
      <c r="AC252" s="146"/>
      <c r="AD252" s="146"/>
      <c r="AE252" s="146"/>
      <c r="AF252" s="146"/>
      <c r="AG252" s="146" t="s">
        <v>163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2" x14ac:dyDescent="0.25">
      <c r="A253" s="153"/>
      <c r="B253" s="154"/>
      <c r="C253" s="797" t="s">
        <v>338</v>
      </c>
      <c r="D253" s="798"/>
      <c r="E253" s="798"/>
      <c r="F253" s="798"/>
      <c r="G253" s="798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165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81" t="str">
        <f>C253</f>
        <v>okenního nebo dveřního, z pomocného pracovního lešení o výšce podlahy do 1900 mm a pro zatížení do 1,5 kPa,</v>
      </c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5">
      <c r="A254" s="153"/>
      <c r="B254" s="154"/>
      <c r="C254" s="191" t="s">
        <v>166</v>
      </c>
      <c r="D254" s="157"/>
      <c r="E254" s="158"/>
      <c r="F254" s="156"/>
      <c r="G254" s="156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167</v>
      </c>
      <c r="AH254" s="146">
        <v>0</v>
      </c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3" x14ac:dyDescent="0.25">
      <c r="A255" s="153"/>
      <c r="B255" s="154"/>
      <c r="C255" s="191" t="s">
        <v>174</v>
      </c>
      <c r="D255" s="157"/>
      <c r="E255" s="158"/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167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5">
      <c r="A256" s="153"/>
      <c r="B256" s="154"/>
      <c r="C256" s="191" t="s">
        <v>339</v>
      </c>
      <c r="D256" s="157"/>
      <c r="E256" s="158">
        <v>3.77</v>
      </c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167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x14ac:dyDescent="0.25">
      <c r="A257" s="167" t="s">
        <v>154</v>
      </c>
      <c r="B257" s="168" t="s">
        <v>86</v>
      </c>
      <c r="C257" s="189" t="s">
        <v>87</v>
      </c>
      <c r="D257" s="169"/>
      <c r="E257" s="170"/>
      <c r="F257" s="171"/>
      <c r="G257" s="171">
        <f>SUMIF(AG258:AG267,"&lt;&gt;NOR",G258:G267)</f>
        <v>0</v>
      </c>
      <c r="H257" s="171"/>
      <c r="I257" s="171">
        <f>SUM(I258:I267)</f>
        <v>0</v>
      </c>
      <c r="J257" s="171"/>
      <c r="K257" s="171">
        <f>SUM(K258:K267)</f>
        <v>0</v>
      </c>
      <c r="L257" s="171"/>
      <c r="M257" s="171">
        <f>SUM(M258:M267)</f>
        <v>0</v>
      </c>
      <c r="N257" s="170"/>
      <c r="O257" s="170">
        <f>SUM(O258:O267)</f>
        <v>0.67</v>
      </c>
      <c r="P257" s="170"/>
      <c r="Q257" s="170">
        <f>SUM(Q258:Q267)</f>
        <v>0</v>
      </c>
      <c r="R257" s="171"/>
      <c r="S257" s="171"/>
      <c r="T257" s="172"/>
      <c r="U257" s="166"/>
      <c r="V257" s="166">
        <f>SUM(V258:V267)</f>
        <v>25.68</v>
      </c>
      <c r="W257" s="166"/>
      <c r="X257" s="166"/>
      <c r="Y257" s="166"/>
      <c r="AG257" t="s">
        <v>155</v>
      </c>
    </row>
    <row r="258" spans="1:60" ht="20.399999999999999" outlineLevel="1" x14ac:dyDescent="0.25">
      <c r="A258" s="174">
        <v>35</v>
      </c>
      <c r="B258" s="175" t="s">
        <v>340</v>
      </c>
      <c r="C258" s="190" t="s">
        <v>341</v>
      </c>
      <c r="D258" s="176" t="s">
        <v>183</v>
      </c>
      <c r="E258" s="177">
        <v>73.849999999999994</v>
      </c>
      <c r="F258" s="178"/>
      <c r="G258" s="179">
        <f>ROUND(E258*F258,2)</f>
        <v>0</v>
      </c>
      <c r="H258" s="178"/>
      <c r="I258" s="179">
        <f>ROUND(E258*H258,2)</f>
        <v>0</v>
      </c>
      <c r="J258" s="178"/>
      <c r="K258" s="179">
        <f>ROUND(E258*J258,2)</f>
        <v>0</v>
      </c>
      <c r="L258" s="179">
        <v>21</v>
      </c>
      <c r="M258" s="179">
        <f>G258*(1+L258/100)</f>
        <v>0</v>
      </c>
      <c r="N258" s="177">
        <v>9.1400000000000006E-3</v>
      </c>
      <c r="O258" s="177">
        <f>ROUND(E258*N258,2)</f>
        <v>0.67</v>
      </c>
      <c r="P258" s="177">
        <v>0</v>
      </c>
      <c r="Q258" s="177">
        <f>ROUND(E258*P258,2)</f>
        <v>0</v>
      </c>
      <c r="R258" s="179" t="s">
        <v>184</v>
      </c>
      <c r="S258" s="179" t="s">
        <v>160</v>
      </c>
      <c r="T258" s="180" t="s">
        <v>160</v>
      </c>
      <c r="U258" s="156">
        <v>0.34775</v>
      </c>
      <c r="V258" s="156">
        <f>ROUND(E258*U258,2)</f>
        <v>25.68</v>
      </c>
      <c r="W258" s="156"/>
      <c r="X258" s="156" t="s">
        <v>161</v>
      </c>
      <c r="Y258" s="156" t="s">
        <v>162</v>
      </c>
      <c r="Z258" s="146"/>
      <c r="AA258" s="146"/>
      <c r="AB258" s="146"/>
      <c r="AC258" s="146"/>
      <c r="AD258" s="146"/>
      <c r="AE258" s="146"/>
      <c r="AF258" s="146"/>
      <c r="AG258" s="146" t="s">
        <v>163</v>
      </c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2" x14ac:dyDescent="0.25">
      <c r="A259" s="153"/>
      <c r="B259" s="154"/>
      <c r="C259" s="797" t="s">
        <v>342</v>
      </c>
      <c r="D259" s="798"/>
      <c r="E259" s="798"/>
      <c r="F259" s="798"/>
      <c r="G259" s="798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165</v>
      </c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2" x14ac:dyDescent="0.25">
      <c r="A260" s="153"/>
      <c r="B260" s="154"/>
      <c r="C260" s="795" t="s">
        <v>343</v>
      </c>
      <c r="D260" s="796"/>
      <c r="E260" s="796"/>
      <c r="F260" s="796"/>
      <c r="G260" s="79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279</v>
      </c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2" x14ac:dyDescent="0.25">
      <c r="A261" s="153"/>
      <c r="B261" s="154"/>
      <c r="C261" s="191" t="s">
        <v>166</v>
      </c>
      <c r="D261" s="157"/>
      <c r="E261" s="158"/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167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5">
      <c r="A262" s="153"/>
      <c r="B262" s="154"/>
      <c r="C262" s="191" t="s">
        <v>344</v>
      </c>
      <c r="D262" s="157"/>
      <c r="E262" s="158"/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167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5">
      <c r="A263" s="153"/>
      <c r="B263" s="154"/>
      <c r="C263" s="191" t="s">
        <v>345</v>
      </c>
      <c r="D263" s="157"/>
      <c r="E263" s="158"/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167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5">
      <c r="A264" s="153"/>
      <c r="B264" s="154"/>
      <c r="C264" s="191" t="s">
        <v>346</v>
      </c>
      <c r="D264" s="157"/>
      <c r="E264" s="158"/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167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5">
      <c r="A265" s="153"/>
      <c r="B265" s="154"/>
      <c r="C265" s="191" t="s">
        <v>293</v>
      </c>
      <c r="D265" s="157"/>
      <c r="E265" s="158">
        <v>12.51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167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5">
      <c r="A266" s="153"/>
      <c r="B266" s="154"/>
      <c r="C266" s="191" t="s">
        <v>294</v>
      </c>
      <c r="D266" s="157"/>
      <c r="E266" s="158">
        <v>31.82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167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5">
      <c r="A267" s="153"/>
      <c r="B267" s="154"/>
      <c r="C267" s="191" t="s">
        <v>305</v>
      </c>
      <c r="D267" s="157"/>
      <c r="E267" s="158">
        <v>29.52</v>
      </c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167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x14ac:dyDescent="0.25">
      <c r="A268" s="167" t="s">
        <v>154</v>
      </c>
      <c r="B268" s="168" t="s">
        <v>88</v>
      </c>
      <c r="C268" s="189" t="s">
        <v>89</v>
      </c>
      <c r="D268" s="169"/>
      <c r="E268" s="170"/>
      <c r="F268" s="171"/>
      <c r="G268" s="171">
        <f>SUMIF(AG269:AG279,"&lt;&gt;NOR",G269:G279)</f>
        <v>0</v>
      </c>
      <c r="H268" s="171"/>
      <c r="I268" s="171">
        <f>SUM(I269:I279)</f>
        <v>0</v>
      </c>
      <c r="J268" s="171"/>
      <c r="K268" s="171">
        <f>SUM(K269:K279)</f>
        <v>0</v>
      </c>
      <c r="L268" s="171"/>
      <c r="M268" s="171">
        <f>SUM(M269:M279)</f>
        <v>0</v>
      </c>
      <c r="N268" s="170"/>
      <c r="O268" s="170">
        <f>SUM(O269:O279)</f>
        <v>0.03</v>
      </c>
      <c r="P268" s="170"/>
      <c r="Q268" s="170">
        <f>SUM(Q269:Q279)</f>
        <v>0</v>
      </c>
      <c r="R268" s="171"/>
      <c r="S268" s="171"/>
      <c r="T268" s="172"/>
      <c r="U268" s="166"/>
      <c r="V268" s="166">
        <f>SUM(V269:V279)</f>
        <v>1.05</v>
      </c>
      <c r="W268" s="166"/>
      <c r="X268" s="166"/>
      <c r="Y268" s="166"/>
      <c r="AG268" t="s">
        <v>155</v>
      </c>
    </row>
    <row r="269" spans="1:60" ht="20.399999999999999" outlineLevel="1" x14ac:dyDescent="0.25">
      <c r="A269" s="174">
        <v>36</v>
      </c>
      <c r="B269" s="175" t="s">
        <v>347</v>
      </c>
      <c r="C269" s="190" t="s">
        <v>348</v>
      </c>
      <c r="D269" s="176" t="s">
        <v>197</v>
      </c>
      <c r="E269" s="177">
        <v>1</v>
      </c>
      <c r="F269" s="178"/>
      <c r="G269" s="179">
        <f>ROUND(E269*F269,2)</f>
        <v>0</v>
      </c>
      <c r="H269" s="178"/>
      <c r="I269" s="179">
        <f>ROUND(E269*H269,2)</f>
        <v>0</v>
      </c>
      <c r="J269" s="178"/>
      <c r="K269" s="179">
        <f>ROUND(E269*J269,2)</f>
        <v>0</v>
      </c>
      <c r="L269" s="179">
        <v>21</v>
      </c>
      <c r="M269" s="179">
        <f>G269*(1+L269/100)</f>
        <v>0</v>
      </c>
      <c r="N269" s="177">
        <v>0</v>
      </c>
      <c r="O269" s="177">
        <f>ROUND(E269*N269,2)</f>
        <v>0</v>
      </c>
      <c r="P269" s="177">
        <v>0</v>
      </c>
      <c r="Q269" s="177">
        <f>ROUND(E269*P269,2)</f>
        <v>0</v>
      </c>
      <c r="R269" s="179" t="s">
        <v>184</v>
      </c>
      <c r="S269" s="179" t="s">
        <v>160</v>
      </c>
      <c r="T269" s="180" t="s">
        <v>160</v>
      </c>
      <c r="U269" s="156">
        <v>1.05</v>
      </c>
      <c r="V269" s="156">
        <f>ROUND(E269*U269,2)</f>
        <v>1.05</v>
      </c>
      <c r="W269" s="156"/>
      <c r="X269" s="156" t="s">
        <v>161</v>
      </c>
      <c r="Y269" s="156" t="s">
        <v>162</v>
      </c>
      <c r="Z269" s="146"/>
      <c r="AA269" s="146"/>
      <c r="AB269" s="146"/>
      <c r="AC269" s="146"/>
      <c r="AD269" s="146"/>
      <c r="AE269" s="146"/>
      <c r="AF269" s="146"/>
      <c r="AG269" s="146" t="s">
        <v>163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ht="21" outlineLevel="2" x14ac:dyDescent="0.25">
      <c r="A270" s="153"/>
      <c r="B270" s="154"/>
      <c r="C270" s="793" t="s">
        <v>349</v>
      </c>
      <c r="D270" s="794"/>
      <c r="E270" s="794"/>
      <c r="F270" s="794"/>
      <c r="G270" s="794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279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81" t="str">
        <f>C270</f>
        <v>Včetně kotvení rámů do zdiva a platí pro jakýkoliv způsob provádění (např. bodovým přivařením k obnažené výztuži, uklínováním, zalitím pracen apod.).</v>
      </c>
      <c r="BB270" s="146"/>
      <c r="BC270" s="146"/>
      <c r="BD270" s="146"/>
      <c r="BE270" s="146"/>
      <c r="BF270" s="146"/>
      <c r="BG270" s="146"/>
      <c r="BH270" s="146"/>
    </row>
    <row r="271" spans="1:60" outlineLevel="2" x14ac:dyDescent="0.25">
      <c r="A271" s="153"/>
      <c r="B271" s="154"/>
      <c r="C271" s="191" t="s">
        <v>166</v>
      </c>
      <c r="D271" s="157"/>
      <c r="E271" s="158"/>
      <c r="F271" s="156"/>
      <c r="G271" s="15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167</v>
      </c>
      <c r="AH271" s="146">
        <v>0</v>
      </c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3" x14ac:dyDescent="0.25">
      <c r="A272" s="153"/>
      <c r="B272" s="154"/>
      <c r="C272" s="191" t="s">
        <v>210</v>
      </c>
      <c r="D272" s="157"/>
      <c r="E272" s="158"/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167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5">
      <c r="A273" s="153"/>
      <c r="B273" s="154"/>
      <c r="C273" s="191" t="s">
        <v>350</v>
      </c>
      <c r="D273" s="157"/>
      <c r="E273" s="158"/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167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5">
      <c r="A274" s="153"/>
      <c r="B274" s="154"/>
      <c r="C274" s="191" t="s">
        <v>351</v>
      </c>
      <c r="D274" s="157"/>
      <c r="E274" s="158">
        <v>1</v>
      </c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167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ht="20.399999999999999" outlineLevel="1" x14ac:dyDescent="0.25">
      <c r="A275" s="174">
        <v>37</v>
      </c>
      <c r="B275" s="175" t="s">
        <v>352</v>
      </c>
      <c r="C275" s="190" t="s">
        <v>353</v>
      </c>
      <c r="D275" s="176" t="s">
        <v>197</v>
      </c>
      <c r="E275" s="177">
        <v>1</v>
      </c>
      <c r="F275" s="178"/>
      <c r="G275" s="179">
        <f>ROUND(E275*F275,2)</f>
        <v>0</v>
      </c>
      <c r="H275" s="178"/>
      <c r="I275" s="179">
        <f>ROUND(E275*H275,2)</f>
        <v>0</v>
      </c>
      <c r="J275" s="178"/>
      <c r="K275" s="179">
        <f>ROUND(E275*J275,2)</f>
        <v>0</v>
      </c>
      <c r="L275" s="179">
        <v>21</v>
      </c>
      <c r="M275" s="179">
        <f>G275*(1+L275/100)</f>
        <v>0</v>
      </c>
      <c r="N275" s="177">
        <v>2.6700000000000002E-2</v>
      </c>
      <c r="O275" s="177">
        <f>ROUND(E275*N275,2)</f>
        <v>0.03</v>
      </c>
      <c r="P275" s="177">
        <v>0</v>
      </c>
      <c r="Q275" s="177">
        <f>ROUND(E275*P275,2)</f>
        <v>0</v>
      </c>
      <c r="R275" s="179" t="s">
        <v>275</v>
      </c>
      <c r="S275" s="179" t="s">
        <v>160</v>
      </c>
      <c r="T275" s="180" t="s">
        <v>160</v>
      </c>
      <c r="U275" s="156">
        <v>0</v>
      </c>
      <c r="V275" s="156">
        <f>ROUND(E275*U275,2)</f>
        <v>0</v>
      </c>
      <c r="W275" s="156"/>
      <c r="X275" s="156" t="s">
        <v>276</v>
      </c>
      <c r="Y275" s="156" t="s">
        <v>162</v>
      </c>
      <c r="Z275" s="146"/>
      <c r="AA275" s="146"/>
      <c r="AB275" s="146"/>
      <c r="AC275" s="146"/>
      <c r="AD275" s="146"/>
      <c r="AE275" s="146"/>
      <c r="AF275" s="146"/>
      <c r="AG275" s="146" t="s">
        <v>277</v>
      </c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2" x14ac:dyDescent="0.25">
      <c r="A276" s="153"/>
      <c r="B276" s="154"/>
      <c r="C276" s="191" t="s">
        <v>166</v>
      </c>
      <c r="D276" s="157"/>
      <c r="E276" s="158"/>
      <c r="F276" s="156"/>
      <c r="G276" s="156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167</v>
      </c>
      <c r="AH276" s="146">
        <v>0</v>
      </c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3" x14ac:dyDescent="0.25">
      <c r="A277" s="153"/>
      <c r="B277" s="154"/>
      <c r="C277" s="191" t="s">
        <v>210</v>
      </c>
      <c r="D277" s="157"/>
      <c r="E277" s="158"/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167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5">
      <c r="A278" s="153"/>
      <c r="B278" s="154"/>
      <c r="C278" s="191" t="s">
        <v>350</v>
      </c>
      <c r="D278" s="157"/>
      <c r="E278" s="158"/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167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3" x14ac:dyDescent="0.25">
      <c r="A279" s="153"/>
      <c r="B279" s="154"/>
      <c r="C279" s="191" t="s">
        <v>351</v>
      </c>
      <c r="D279" s="157"/>
      <c r="E279" s="158">
        <v>1</v>
      </c>
      <c r="F279" s="156"/>
      <c r="G279" s="156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167</v>
      </c>
      <c r="AH279" s="146">
        <v>0</v>
      </c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x14ac:dyDescent="0.25">
      <c r="A280" s="167" t="s">
        <v>154</v>
      </c>
      <c r="B280" s="168" t="s">
        <v>90</v>
      </c>
      <c r="C280" s="189" t="s">
        <v>91</v>
      </c>
      <c r="D280" s="169"/>
      <c r="E280" s="170"/>
      <c r="F280" s="171"/>
      <c r="G280" s="171">
        <f>SUMIF(AG281:AG290,"&lt;&gt;NOR",G281:G290)</f>
        <v>0</v>
      </c>
      <c r="H280" s="171"/>
      <c r="I280" s="171">
        <f>SUM(I281:I290)</f>
        <v>0</v>
      </c>
      <c r="J280" s="171"/>
      <c r="K280" s="171">
        <f>SUM(K281:K290)</f>
        <v>0</v>
      </c>
      <c r="L280" s="171"/>
      <c r="M280" s="171">
        <f>SUM(M281:M290)</f>
        <v>0</v>
      </c>
      <c r="N280" s="170"/>
      <c r="O280" s="170">
        <f>SUM(O281:O290)</f>
        <v>0.21000000000000002</v>
      </c>
      <c r="P280" s="170"/>
      <c r="Q280" s="170">
        <f>SUM(Q281:Q290)</f>
        <v>0</v>
      </c>
      <c r="R280" s="171"/>
      <c r="S280" s="171"/>
      <c r="T280" s="172"/>
      <c r="U280" s="166"/>
      <c r="V280" s="166">
        <f>SUM(V281:V290)</f>
        <v>15.45</v>
      </c>
      <c r="W280" s="166"/>
      <c r="X280" s="166"/>
      <c r="Y280" s="166"/>
      <c r="AG280" t="s">
        <v>155</v>
      </c>
    </row>
    <row r="281" spans="1:60" outlineLevel="1" x14ac:dyDescent="0.25">
      <c r="A281" s="174">
        <v>38</v>
      </c>
      <c r="B281" s="175" t="s">
        <v>354</v>
      </c>
      <c r="C281" s="190" t="s">
        <v>355</v>
      </c>
      <c r="D281" s="176" t="s">
        <v>183</v>
      </c>
      <c r="E281" s="177">
        <v>44.407080000000001</v>
      </c>
      <c r="F281" s="178"/>
      <c r="G281" s="179">
        <f>ROUND(E281*F281,2)</f>
        <v>0</v>
      </c>
      <c r="H281" s="178"/>
      <c r="I281" s="179">
        <f>ROUND(E281*H281,2)</f>
        <v>0</v>
      </c>
      <c r="J281" s="178"/>
      <c r="K281" s="179">
        <f>ROUND(E281*J281,2)</f>
        <v>0</v>
      </c>
      <c r="L281" s="179">
        <v>21</v>
      </c>
      <c r="M281" s="179">
        <f>G281*(1+L281/100)</f>
        <v>0</v>
      </c>
      <c r="N281" s="177">
        <v>1.58E-3</v>
      </c>
      <c r="O281" s="177">
        <f>ROUND(E281*N281,2)</f>
        <v>7.0000000000000007E-2</v>
      </c>
      <c r="P281" s="177">
        <v>0</v>
      </c>
      <c r="Q281" s="177">
        <f>ROUND(E281*P281,2)</f>
        <v>0</v>
      </c>
      <c r="R281" s="179" t="s">
        <v>356</v>
      </c>
      <c r="S281" s="179" t="s">
        <v>160</v>
      </c>
      <c r="T281" s="180" t="s">
        <v>160</v>
      </c>
      <c r="U281" s="156">
        <v>0.21</v>
      </c>
      <c r="V281" s="156">
        <f>ROUND(E281*U281,2)</f>
        <v>9.33</v>
      </c>
      <c r="W281" s="156"/>
      <c r="X281" s="156" t="s">
        <v>161</v>
      </c>
      <c r="Y281" s="156" t="s">
        <v>162</v>
      </c>
      <c r="Z281" s="146"/>
      <c r="AA281" s="146"/>
      <c r="AB281" s="146"/>
      <c r="AC281" s="146"/>
      <c r="AD281" s="146"/>
      <c r="AE281" s="146"/>
      <c r="AF281" s="146"/>
      <c r="AG281" s="146" t="s">
        <v>163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2" x14ac:dyDescent="0.25">
      <c r="A282" s="153"/>
      <c r="B282" s="154"/>
      <c r="C282" s="191" t="s">
        <v>357</v>
      </c>
      <c r="D282" s="157"/>
      <c r="E282" s="158"/>
      <c r="F282" s="156"/>
      <c r="G282" s="15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167</v>
      </c>
      <c r="AH282" s="146">
        <v>0</v>
      </c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3" x14ac:dyDescent="0.25">
      <c r="A283" s="153"/>
      <c r="B283" s="154"/>
      <c r="C283" s="191" t="s">
        <v>358</v>
      </c>
      <c r="D283" s="157"/>
      <c r="E283" s="158">
        <v>44.407080000000001</v>
      </c>
      <c r="F283" s="156"/>
      <c r="G283" s="156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167</v>
      </c>
      <c r="AH283" s="146">
        <v>5</v>
      </c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1" x14ac:dyDescent="0.25">
      <c r="A284" s="174">
        <v>39</v>
      </c>
      <c r="B284" s="175" t="s">
        <v>359</v>
      </c>
      <c r="C284" s="190" t="s">
        <v>360</v>
      </c>
      <c r="D284" s="176" t="s">
        <v>183</v>
      </c>
      <c r="E284" s="177">
        <v>23.52</v>
      </c>
      <c r="F284" s="178"/>
      <c r="G284" s="179">
        <f>ROUND(E284*F284,2)</f>
        <v>0</v>
      </c>
      <c r="H284" s="178"/>
      <c r="I284" s="179">
        <f>ROUND(E284*H284,2)</f>
        <v>0</v>
      </c>
      <c r="J284" s="178"/>
      <c r="K284" s="179">
        <f>ROUND(E284*J284,2)</f>
        <v>0</v>
      </c>
      <c r="L284" s="179">
        <v>21</v>
      </c>
      <c r="M284" s="179">
        <f>G284*(1+L284/100)</f>
        <v>0</v>
      </c>
      <c r="N284" s="177">
        <v>5.9100000000000003E-3</v>
      </c>
      <c r="O284" s="177">
        <f>ROUND(E284*N284,2)</f>
        <v>0.14000000000000001</v>
      </c>
      <c r="P284" s="177">
        <v>0</v>
      </c>
      <c r="Q284" s="177">
        <f>ROUND(E284*P284,2)</f>
        <v>0</v>
      </c>
      <c r="R284" s="179" t="s">
        <v>356</v>
      </c>
      <c r="S284" s="179" t="s">
        <v>160</v>
      </c>
      <c r="T284" s="180" t="s">
        <v>160</v>
      </c>
      <c r="U284" s="156">
        <v>0.26</v>
      </c>
      <c r="V284" s="156">
        <f>ROUND(E284*U284,2)</f>
        <v>6.12</v>
      </c>
      <c r="W284" s="156"/>
      <c r="X284" s="156" t="s">
        <v>161</v>
      </c>
      <c r="Y284" s="156" t="s">
        <v>162</v>
      </c>
      <c r="Z284" s="146"/>
      <c r="AA284" s="146"/>
      <c r="AB284" s="146"/>
      <c r="AC284" s="146"/>
      <c r="AD284" s="146"/>
      <c r="AE284" s="146"/>
      <c r="AF284" s="146"/>
      <c r="AG284" s="146" t="s">
        <v>163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2" x14ac:dyDescent="0.25">
      <c r="A285" s="153"/>
      <c r="B285" s="154"/>
      <c r="C285" s="191" t="s">
        <v>166</v>
      </c>
      <c r="D285" s="157"/>
      <c r="E285" s="158"/>
      <c r="F285" s="156"/>
      <c r="G285" s="156"/>
      <c r="H285" s="156"/>
      <c r="I285" s="156"/>
      <c r="J285" s="156"/>
      <c r="K285" s="156"/>
      <c r="L285" s="156"/>
      <c r="M285" s="156"/>
      <c r="N285" s="155"/>
      <c r="O285" s="155"/>
      <c r="P285" s="155"/>
      <c r="Q285" s="155"/>
      <c r="R285" s="156"/>
      <c r="S285" s="156"/>
      <c r="T285" s="156"/>
      <c r="U285" s="156"/>
      <c r="V285" s="156"/>
      <c r="W285" s="156"/>
      <c r="X285" s="156"/>
      <c r="Y285" s="156"/>
      <c r="Z285" s="146"/>
      <c r="AA285" s="146"/>
      <c r="AB285" s="146"/>
      <c r="AC285" s="146"/>
      <c r="AD285" s="146"/>
      <c r="AE285" s="146"/>
      <c r="AF285" s="146"/>
      <c r="AG285" s="146" t="s">
        <v>167</v>
      </c>
      <c r="AH285" s="146">
        <v>0</v>
      </c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3" x14ac:dyDescent="0.25">
      <c r="A286" s="153"/>
      <c r="B286" s="154"/>
      <c r="C286" s="191" t="s">
        <v>208</v>
      </c>
      <c r="D286" s="157"/>
      <c r="E286" s="158"/>
      <c r="F286" s="156"/>
      <c r="G286" s="156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167</v>
      </c>
      <c r="AH286" s="146">
        <v>0</v>
      </c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5">
      <c r="A287" s="153"/>
      <c r="B287" s="154"/>
      <c r="C287" s="191" t="s">
        <v>209</v>
      </c>
      <c r="D287" s="157"/>
      <c r="E287" s="158"/>
      <c r="F287" s="156"/>
      <c r="G287" s="156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167</v>
      </c>
      <c r="AH287" s="146">
        <v>0</v>
      </c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3" x14ac:dyDescent="0.25">
      <c r="A288" s="153"/>
      <c r="B288" s="154"/>
      <c r="C288" s="191" t="s">
        <v>221</v>
      </c>
      <c r="D288" s="157"/>
      <c r="E288" s="158"/>
      <c r="F288" s="156"/>
      <c r="G288" s="15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167</v>
      </c>
      <c r="AH288" s="146">
        <v>0</v>
      </c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3" x14ac:dyDescent="0.25">
      <c r="A289" s="153"/>
      <c r="B289" s="154"/>
      <c r="C289" s="191" t="s">
        <v>222</v>
      </c>
      <c r="D289" s="157"/>
      <c r="E289" s="158"/>
      <c r="F289" s="156"/>
      <c r="G289" s="156"/>
      <c r="H289" s="156"/>
      <c r="I289" s="156"/>
      <c r="J289" s="156"/>
      <c r="K289" s="156"/>
      <c r="L289" s="156"/>
      <c r="M289" s="156"/>
      <c r="N289" s="155"/>
      <c r="O289" s="155"/>
      <c r="P289" s="155"/>
      <c r="Q289" s="155"/>
      <c r="R289" s="156"/>
      <c r="S289" s="156"/>
      <c r="T289" s="156"/>
      <c r="U289" s="156"/>
      <c r="V289" s="156"/>
      <c r="W289" s="156"/>
      <c r="X289" s="156"/>
      <c r="Y289" s="156"/>
      <c r="Z289" s="146"/>
      <c r="AA289" s="146"/>
      <c r="AB289" s="146"/>
      <c r="AC289" s="146"/>
      <c r="AD289" s="146"/>
      <c r="AE289" s="146"/>
      <c r="AF289" s="146"/>
      <c r="AG289" s="146" t="s">
        <v>167</v>
      </c>
      <c r="AH289" s="146">
        <v>0</v>
      </c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3" x14ac:dyDescent="0.25">
      <c r="A290" s="153"/>
      <c r="B290" s="154"/>
      <c r="C290" s="191" t="s">
        <v>361</v>
      </c>
      <c r="D290" s="157"/>
      <c r="E290" s="158">
        <v>23.52</v>
      </c>
      <c r="F290" s="156"/>
      <c r="G290" s="156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167</v>
      </c>
      <c r="AH290" s="146">
        <v>0</v>
      </c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x14ac:dyDescent="0.25">
      <c r="A291" s="167" t="s">
        <v>154</v>
      </c>
      <c r="B291" s="168" t="s">
        <v>92</v>
      </c>
      <c r="C291" s="189" t="s">
        <v>93</v>
      </c>
      <c r="D291" s="169"/>
      <c r="E291" s="170"/>
      <c r="F291" s="171"/>
      <c r="G291" s="171">
        <f>SUMIF(AG292:AG305,"&lt;&gt;NOR",G292:G305)</f>
        <v>0</v>
      </c>
      <c r="H291" s="171"/>
      <c r="I291" s="171">
        <f>SUM(I292:I305)</f>
        <v>0</v>
      </c>
      <c r="J291" s="171"/>
      <c r="K291" s="171">
        <f>SUM(K292:K305)</f>
        <v>0</v>
      </c>
      <c r="L291" s="171"/>
      <c r="M291" s="171">
        <f>SUM(M292:M305)</f>
        <v>0</v>
      </c>
      <c r="N291" s="170"/>
      <c r="O291" s="170">
        <f>SUM(O292:O305)</f>
        <v>0.01</v>
      </c>
      <c r="P291" s="170"/>
      <c r="Q291" s="170">
        <f>SUM(Q292:Q305)</f>
        <v>0</v>
      </c>
      <c r="R291" s="171"/>
      <c r="S291" s="171"/>
      <c r="T291" s="172"/>
      <c r="U291" s="166"/>
      <c r="V291" s="166">
        <f>SUM(V292:V305)</f>
        <v>60.1</v>
      </c>
      <c r="W291" s="166"/>
      <c r="X291" s="166"/>
      <c r="Y291" s="166"/>
      <c r="AG291" t="s">
        <v>155</v>
      </c>
    </row>
    <row r="292" spans="1:60" outlineLevel="1" x14ac:dyDescent="0.25">
      <c r="A292" s="174">
        <v>40</v>
      </c>
      <c r="B292" s="175" t="s">
        <v>362</v>
      </c>
      <c r="C292" s="190" t="s">
        <v>363</v>
      </c>
      <c r="D292" s="176" t="s">
        <v>364</v>
      </c>
      <c r="E292" s="177">
        <v>15</v>
      </c>
      <c r="F292" s="178"/>
      <c r="G292" s="179">
        <f>ROUND(E292*F292,2)</f>
        <v>0</v>
      </c>
      <c r="H292" s="178"/>
      <c r="I292" s="179">
        <f>ROUND(E292*H292,2)</f>
        <v>0</v>
      </c>
      <c r="J292" s="178"/>
      <c r="K292" s="179">
        <f>ROUND(E292*J292,2)</f>
        <v>0</v>
      </c>
      <c r="L292" s="179">
        <v>21</v>
      </c>
      <c r="M292" s="179">
        <f>G292*(1+L292/100)</f>
        <v>0</v>
      </c>
      <c r="N292" s="177">
        <v>0</v>
      </c>
      <c r="O292" s="177">
        <f>ROUND(E292*N292,2)</f>
        <v>0</v>
      </c>
      <c r="P292" s="177">
        <v>0</v>
      </c>
      <c r="Q292" s="177">
        <f>ROUND(E292*P292,2)</f>
        <v>0</v>
      </c>
      <c r="R292" s="179" t="s">
        <v>184</v>
      </c>
      <c r="S292" s="179" t="s">
        <v>160</v>
      </c>
      <c r="T292" s="180" t="s">
        <v>160</v>
      </c>
      <c r="U292" s="156">
        <v>1</v>
      </c>
      <c r="V292" s="156">
        <f>ROUND(E292*U292,2)</f>
        <v>15</v>
      </c>
      <c r="W292" s="156"/>
      <c r="X292" s="156" t="s">
        <v>161</v>
      </c>
      <c r="Y292" s="156" t="s">
        <v>162</v>
      </c>
      <c r="Z292" s="146"/>
      <c r="AA292" s="146"/>
      <c r="AB292" s="146"/>
      <c r="AC292" s="146"/>
      <c r="AD292" s="146"/>
      <c r="AE292" s="146"/>
      <c r="AF292" s="146"/>
      <c r="AG292" s="146" t="s">
        <v>163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ht="20.399999999999999" outlineLevel="2" x14ac:dyDescent="0.25">
      <c r="A293" s="153"/>
      <c r="B293" s="154"/>
      <c r="C293" s="191" t="s">
        <v>365</v>
      </c>
      <c r="D293" s="157"/>
      <c r="E293" s="158">
        <v>15</v>
      </c>
      <c r="F293" s="156"/>
      <c r="G293" s="156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167</v>
      </c>
      <c r="AH293" s="146">
        <v>0</v>
      </c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ht="40.799999999999997" outlineLevel="1" x14ac:dyDescent="0.25">
      <c r="A294" s="174">
        <v>41</v>
      </c>
      <c r="B294" s="175" t="s">
        <v>366</v>
      </c>
      <c r="C294" s="190" t="s">
        <v>367</v>
      </c>
      <c r="D294" s="176" t="s">
        <v>183</v>
      </c>
      <c r="E294" s="177">
        <v>142.26</v>
      </c>
      <c r="F294" s="178"/>
      <c r="G294" s="179">
        <f>ROUND(E294*F294,2)</f>
        <v>0</v>
      </c>
      <c r="H294" s="178"/>
      <c r="I294" s="179">
        <f>ROUND(E294*H294,2)</f>
        <v>0</v>
      </c>
      <c r="J294" s="178"/>
      <c r="K294" s="179">
        <f>ROUND(E294*J294,2)</f>
        <v>0</v>
      </c>
      <c r="L294" s="179">
        <v>21</v>
      </c>
      <c r="M294" s="179">
        <f>G294*(1+L294/100)</f>
        <v>0</v>
      </c>
      <c r="N294" s="177">
        <v>4.0000000000000003E-5</v>
      </c>
      <c r="O294" s="177">
        <f>ROUND(E294*N294,2)</f>
        <v>0.01</v>
      </c>
      <c r="P294" s="177">
        <v>0</v>
      </c>
      <c r="Q294" s="177">
        <f>ROUND(E294*P294,2)</f>
        <v>0</v>
      </c>
      <c r="R294" s="179" t="s">
        <v>184</v>
      </c>
      <c r="S294" s="179" t="s">
        <v>160</v>
      </c>
      <c r="T294" s="180" t="s">
        <v>160</v>
      </c>
      <c r="U294" s="156">
        <v>0.31</v>
      </c>
      <c r="V294" s="156">
        <f>ROUND(E294*U294,2)</f>
        <v>44.1</v>
      </c>
      <c r="W294" s="156"/>
      <c r="X294" s="156" t="s">
        <v>161</v>
      </c>
      <c r="Y294" s="156" t="s">
        <v>162</v>
      </c>
      <c r="Z294" s="146"/>
      <c r="AA294" s="146"/>
      <c r="AB294" s="146"/>
      <c r="AC294" s="146"/>
      <c r="AD294" s="146"/>
      <c r="AE294" s="146"/>
      <c r="AF294" s="146"/>
      <c r="AG294" s="146" t="s">
        <v>163</v>
      </c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2" x14ac:dyDescent="0.25">
      <c r="A295" s="153"/>
      <c r="B295" s="154"/>
      <c r="C295" s="793" t="s">
        <v>368</v>
      </c>
      <c r="D295" s="794"/>
      <c r="E295" s="794"/>
      <c r="F295" s="794"/>
      <c r="G295" s="794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279</v>
      </c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2" x14ac:dyDescent="0.25">
      <c r="A296" s="153"/>
      <c r="B296" s="154"/>
      <c r="C296" s="191" t="s">
        <v>206</v>
      </c>
      <c r="D296" s="157"/>
      <c r="E296" s="158"/>
      <c r="F296" s="156"/>
      <c r="G296" s="156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167</v>
      </c>
      <c r="AH296" s="146">
        <v>0</v>
      </c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3" x14ac:dyDescent="0.25">
      <c r="A297" s="153"/>
      <c r="B297" s="154"/>
      <c r="C297" s="191" t="s">
        <v>207</v>
      </c>
      <c r="D297" s="157"/>
      <c r="E297" s="158"/>
      <c r="F297" s="156"/>
      <c r="G297" s="156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167</v>
      </c>
      <c r="AH297" s="146">
        <v>0</v>
      </c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3" x14ac:dyDescent="0.25">
      <c r="A298" s="153"/>
      <c r="B298" s="154"/>
      <c r="C298" s="191" t="s">
        <v>166</v>
      </c>
      <c r="D298" s="157"/>
      <c r="E298" s="158"/>
      <c r="F298" s="156"/>
      <c r="G298" s="156"/>
      <c r="H298" s="156"/>
      <c r="I298" s="156"/>
      <c r="J298" s="156"/>
      <c r="K298" s="156"/>
      <c r="L298" s="156"/>
      <c r="M298" s="156"/>
      <c r="N298" s="155"/>
      <c r="O298" s="155"/>
      <c r="P298" s="155"/>
      <c r="Q298" s="155"/>
      <c r="R298" s="156"/>
      <c r="S298" s="156"/>
      <c r="T298" s="156"/>
      <c r="U298" s="156"/>
      <c r="V298" s="156"/>
      <c r="W298" s="156"/>
      <c r="X298" s="156"/>
      <c r="Y298" s="156"/>
      <c r="Z298" s="146"/>
      <c r="AA298" s="146"/>
      <c r="AB298" s="146"/>
      <c r="AC298" s="146"/>
      <c r="AD298" s="146"/>
      <c r="AE298" s="146"/>
      <c r="AF298" s="146"/>
      <c r="AG298" s="146" t="s">
        <v>167</v>
      </c>
      <c r="AH298" s="146">
        <v>0</v>
      </c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3" x14ac:dyDescent="0.25">
      <c r="A299" s="153"/>
      <c r="B299" s="154"/>
      <c r="C299" s="191" t="s">
        <v>304</v>
      </c>
      <c r="D299" s="157"/>
      <c r="E299" s="158">
        <v>18.41</v>
      </c>
      <c r="F299" s="156"/>
      <c r="G299" s="156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167</v>
      </c>
      <c r="AH299" s="146">
        <v>0</v>
      </c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3" x14ac:dyDescent="0.25">
      <c r="A300" s="153"/>
      <c r="B300" s="154"/>
      <c r="C300" s="191" t="s">
        <v>293</v>
      </c>
      <c r="D300" s="157"/>
      <c r="E300" s="158">
        <v>12.51</v>
      </c>
      <c r="F300" s="156"/>
      <c r="G300" s="15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167</v>
      </c>
      <c r="AH300" s="146">
        <v>0</v>
      </c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outlineLevel="3" x14ac:dyDescent="0.25">
      <c r="A301" s="153"/>
      <c r="B301" s="154"/>
      <c r="C301" s="191" t="s">
        <v>294</v>
      </c>
      <c r="D301" s="157"/>
      <c r="E301" s="158">
        <v>31.82</v>
      </c>
      <c r="F301" s="156"/>
      <c r="G301" s="156"/>
      <c r="H301" s="156"/>
      <c r="I301" s="156"/>
      <c r="J301" s="156"/>
      <c r="K301" s="156"/>
      <c r="L301" s="156"/>
      <c r="M301" s="156"/>
      <c r="N301" s="155"/>
      <c r="O301" s="155"/>
      <c r="P301" s="155"/>
      <c r="Q301" s="155"/>
      <c r="R301" s="156"/>
      <c r="S301" s="156"/>
      <c r="T301" s="156"/>
      <c r="U301" s="156"/>
      <c r="V301" s="156"/>
      <c r="W301" s="156"/>
      <c r="X301" s="156"/>
      <c r="Y301" s="156"/>
      <c r="Z301" s="146"/>
      <c r="AA301" s="146"/>
      <c r="AB301" s="146"/>
      <c r="AC301" s="146"/>
      <c r="AD301" s="146"/>
      <c r="AE301" s="146"/>
      <c r="AF301" s="146"/>
      <c r="AG301" s="146" t="s">
        <v>167</v>
      </c>
      <c r="AH301" s="146">
        <v>0</v>
      </c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3" x14ac:dyDescent="0.25">
      <c r="A302" s="153"/>
      <c r="B302" s="154"/>
      <c r="C302" s="191" t="s">
        <v>305</v>
      </c>
      <c r="D302" s="157"/>
      <c r="E302" s="158">
        <v>29.52</v>
      </c>
      <c r="F302" s="156"/>
      <c r="G302" s="156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167</v>
      </c>
      <c r="AH302" s="146">
        <v>0</v>
      </c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3" x14ac:dyDescent="0.25">
      <c r="A303" s="153"/>
      <c r="B303" s="154"/>
      <c r="C303" s="191" t="s">
        <v>369</v>
      </c>
      <c r="D303" s="157"/>
      <c r="E303" s="158">
        <v>50</v>
      </c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167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1" x14ac:dyDescent="0.25">
      <c r="A304" s="174">
        <v>42</v>
      </c>
      <c r="B304" s="175" t="s">
        <v>370</v>
      </c>
      <c r="C304" s="190" t="s">
        <v>371</v>
      </c>
      <c r="D304" s="176" t="s">
        <v>372</v>
      </c>
      <c r="E304" s="177">
        <v>1</v>
      </c>
      <c r="F304" s="178"/>
      <c r="G304" s="179">
        <f>ROUND(E304*F304,2)</f>
        <v>0</v>
      </c>
      <c r="H304" s="178"/>
      <c r="I304" s="179">
        <f>ROUND(E304*H304,2)</f>
        <v>0</v>
      </c>
      <c r="J304" s="178"/>
      <c r="K304" s="179">
        <f>ROUND(E304*J304,2)</f>
        <v>0</v>
      </c>
      <c r="L304" s="179">
        <v>21</v>
      </c>
      <c r="M304" s="179">
        <f>G304*(1+L304/100)</f>
        <v>0</v>
      </c>
      <c r="N304" s="177">
        <v>0</v>
      </c>
      <c r="O304" s="177">
        <f>ROUND(E304*N304,2)</f>
        <v>0</v>
      </c>
      <c r="P304" s="177">
        <v>0</v>
      </c>
      <c r="Q304" s="177">
        <f>ROUND(E304*P304,2)</f>
        <v>0</v>
      </c>
      <c r="R304" s="179"/>
      <c r="S304" s="179" t="s">
        <v>204</v>
      </c>
      <c r="T304" s="180" t="s">
        <v>205</v>
      </c>
      <c r="U304" s="156">
        <v>1</v>
      </c>
      <c r="V304" s="156">
        <f>ROUND(E304*U304,2)</f>
        <v>1</v>
      </c>
      <c r="W304" s="156"/>
      <c r="X304" s="156" t="s">
        <v>161</v>
      </c>
      <c r="Y304" s="156" t="s">
        <v>162</v>
      </c>
      <c r="Z304" s="146"/>
      <c r="AA304" s="146"/>
      <c r="AB304" s="146"/>
      <c r="AC304" s="146"/>
      <c r="AD304" s="146"/>
      <c r="AE304" s="146"/>
      <c r="AF304" s="146"/>
      <c r="AG304" s="146" t="s">
        <v>163</v>
      </c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2" x14ac:dyDescent="0.25">
      <c r="A305" s="153"/>
      <c r="B305" s="154"/>
      <c r="C305" s="191" t="s">
        <v>373</v>
      </c>
      <c r="D305" s="157"/>
      <c r="E305" s="158">
        <v>1</v>
      </c>
      <c r="F305" s="156"/>
      <c r="G305" s="156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167</v>
      </c>
      <c r="AH305" s="146">
        <v>0</v>
      </c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x14ac:dyDescent="0.25">
      <c r="A306" s="167" t="s">
        <v>154</v>
      </c>
      <c r="B306" s="168" t="s">
        <v>94</v>
      </c>
      <c r="C306" s="189" t="s">
        <v>95</v>
      </c>
      <c r="D306" s="169"/>
      <c r="E306" s="170"/>
      <c r="F306" s="171"/>
      <c r="G306" s="171">
        <f>SUMIF(AG307:AG375,"&lt;&gt;NOR",G307:G375)</f>
        <v>0</v>
      </c>
      <c r="H306" s="171"/>
      <c r="I306" s="171">
        <f>SUM(I307:I375)</f>
        <v>0</v>
      </c>
      <c r="J306" s="171"/>
      <c r="K306" s="171">
        <f>SUM(K307:K375)</f>
        <v>0</v>
      </c>
      <c r="L306" s="171"/>
      <c r="M306" s="171">
        <f>SUM(M307:M375)</f>
        <v>0</v>
      </c>
      <c r="N306" s="170"/>
      <c r="O306" s="170">
        <f>SUM(O307:O375)</f>
        <v>0.04</v>
      </c>
      <c r="P306" s="170"/>
      <c r="Q306" s="170">
        <f>SUM(Q307:Q375)</f>
        <v>10.760000000000002</v>
      </c>
      <c r="R306" s="171"/>
      <c r="S306" s="171"/>
      <c r="T306" s="172"/>
      <c r="U306" s="166"/>
      <c r="V306" s="166">
        <f>SUM(V307:V375)</f>
        <v>58.669999999999995</v>
      </c>
      <c r="W306" s="166"/>
      <c r="X306" s="166"/>
      <c r="Y306" s="166"/>
      <c r="AG306" t="s">
        <v>155</v>
      </c>
    </row>
    <row r="307" spans="1:60" outlineLevel="1" x14ac:dyDescent="0.25">
      <c r="A307" s="174">
        <v>43</v>
      </c>
      <c r="B307" s="175" t="s">
        <v>374</v>
      </c>
      <c r="C307" s="190" t="s">
        <v>375</v>
      </c>
      <c r="D307" s="176" t="s">
        <v>183</v>
      </c>
      <c r="E307" s="177">
        <v>7.7675000000000001</v>
      </c>
      <c r="F307" s="178"/>
      <c r="G307" s="179">
        <f>ROUND(E307*F307,2)</f>
        <v>0</v>
      </c>
      <c r="H307" s="178"/>
      <c r="I307" s="179">
        <f>ROUND(E307*H307,2)</f>
        <v>0</v>
      </c>
      <c r="J307" s="178"/>
      <c r="K307" s="179">
        <f>ROUND(E307*J307,2)</f>
        <v>0</v>
      </c>
      <c r="L307" s="179">
        <v>21</v>
      </c>
      <c r="M307" s="179">
        <f>G307*(1+L307/100)</f>
        <v>0</v>
      </c>
      <c r="N307" s="177">
        <v>6.7000000000000002E-4</v>
      </c>
      <c r="O307" s="177">
        <f>ROUND(E307*N307,2)</f>
        <v>0.01</v>
      </c>
      <c r="P307" s="177">
        <v>0.184</v>
      </c>
      <c r="Q307" s="177">
        <f>ROUND(E307*P307,2)</f>
        <v>1.43</v>
      </c>
      <c r="R307" s="179" t="s">
        <v>376</v>
      </c>
      <c r="S307" s="179" t="s">
        <v>160</v>
      </c>
      <c r="T307" s="180" t="s">
        <v>160</v>
      </c>
      <c r="U307" s="156">
        <v>0.23</v>
      </c>
      <c r="V307" s="156">
        <f>ROUND(E307*U307,2)</f>
        <v>1.79</v>
      </c>
      <c r="W307" s="156"/>
      <c r="X307" s="156" t="s">
        <v>161</v>
      </c>
      <c r="Y307" s="156" t="s">
        <v>162</v>
      </c>
      <c r="Z307" s="146"/>
      <c r="AA307" s="146"/>
      <c r="AB307" s="146"/>
      <c r="AC307" s="146"/>
      <c r="AD307" s="146"/>
      <c r="AE307" s="146"/>
      <c r="AF307" s="146"/>
      <c r="AG307" s="146" t="s">
        <v>163</v>
      </c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ht="21" outlineLevel="2" x14ac:dyDescent="0.25">
      <c r="A308" s="153"/>
      <c r="B308" s="154"/>
      <c r="C308" s="797" t="s">
        <v>377</v>
      </c>
      <c r="D308" s="798"/>
      <c r="E308" s="798"/>
      <c r="F308" s="798"/>
      <c r="G308" s="798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165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81" t="str">
        <f>C308</f>
        <v>nebo vybourání otvorů průřezové plochy přes 4 m2 v příčkách, včetně pomocného lešení o výšce podlahy do 1900 mm a pro zatížení do 1,5 kPa  (150 kg/m2),</v>
      </c>
      <c r="BB308" s="146"/>
      <c r="BC308" s="146"/>
      <c r="BD308" s="146"/>
      <c r="BE308" s="146"/>
      <c r="BF308" s="146"/>
      <c r="BG308" s="146"/>
      <c r="BH308" s="146"/>
    </row>
    <row r="309" spans="1:60" outlineLevel="2" x14ac:dyDescent="0.25">
      <c r="A309" s="153"/>
      <c r="B309" s="154"/>
      <c r="C309" s="795" t="s">
        <v>378</v>
      </c>
      <c r="D309" s="796"/>
      <c r="E309" s="796"/>
      <c r="F309" s="796"/>
      <c r="G309" s="796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279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81" t="str">
        <f>C309</f>
        <v>Pozn: hodnota tloušťky uvedená v položce je tl. zdiva bez omítky. Demontážní hmotnost položky zahrnuje i hmotnost omítky nebo obkladu.</v>
      </c>
      <c r="BB309" s="146"/>
      <c r="BC309" s="146"/>
      <c r="BD309" s="146"/>
      <c r="BE309" s="146"/>
      <c r="BF309" s="146"/>
      <c r="BG309" s="146"/>
      <c r="BH309" s="146"/>
    </row>
    <row r="310" spans="1:60" outlineLevel="2" x14ac:dyDescent="0.25">
      <c r="A310" s="153"/>
      <c r="B310" s="154"/>
      <c r="C310" s="191" t="s">
        <v>173</v>
      </c>
      <c r="D310" s="157"/>
      <c r="E310" s="158"/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167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3" x14ac:dyDescent="0.25">
      <c r="A311" s="153"/>
      <c r="B311" s="154"/>
      <c r="C311" s="191" t="s">
        <v>379</v>
      </c>
      <c r="D311" s="157"/>
      <c r="E311" s="158"/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167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3" x14ac:dyDescent="0.25">
      <c r="A312" s="153"/>
      <c r="B312" s="154"/>
      <c r="C312" s="191" t="s">
        <v>380</v>
      </c>
      <c r="D312" s="157"/>
      <c r="E312" s="158">
        <v>7.7675000000000001</v>
      </c>
      <c r="F312" s="156"/>
      <c r="G312" s="156"/>
      <c r="H312" s="156"/>
      <c r="I312" s="156"/>
      <c r="J312" s="156"/>
      <c r="K312" s="156"/>
      <c r="L312" s="156"/>
      <c r="M312" s="156"/>
      <c r="N312" s="155"/>
      <c r="O312" s="155"/>
      <c r="P312" s="155"/>
      <c r="Q312" s="155"/>
      <c r="R312" s="156"/>
      <c r="S312" s="156"/>
      <c r="T312" s="156"/>
      <c r="U312" s="156"/>
      <c r="V312" s="156"/>
      <c r="W312" s="156"/>
      <c r="X312" s="156"/>
      <c r="Y312" s="156"/>
      <c r="Z312" s="146"/>
      <c r="AA312" s="146"/>
      <c r="AB312" s="146"/>
      <c r="AC312" s="146"/>
      <c r="AD312" s="146"/>
      <c r="AE312" s="146"/>
      <c r="AF312" s="146"/>
      <c r="AG312" s="146" t="s">
        <v>167</v>
      </c>
      <c r="AH312" s="146">
        <v>0</v>
      </c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1" x14ac:dyDescent="0.25">
      <c r="A313" s="174">
        <v>44</v>
      </c>
      <c r="B313" s="175" t="s">
        <v>381</v>
      </c>
      <c r="C313" s="190" t="s">
        <v>382</v>
      </c>
      <c r="D313" s="176" t="s">
        <v>183</v>
      </c>
      <c r="E313" s="177">
        <v>14.7034</v>
      </c>
      <c r="F313" s="178"/>
      <c r="G313" s="179">
        <f>ROUND(E313*F313,2)</f>
        <v>0</v>
      </c>
      <c r="H313" s="178"/>
      <c r="I313" s="179">
        <f>ROUND(E313*H313,2)</f>
        <v>0</v>
      </c>
      <c r="J313" s="178"/>
      <c r="K313" s="179">
        <f>ROUND(E313*J313,2)</f>
        <v>0</v>
      </c>
      <c r="L313" s="179">
        <v>21</v>
      </c>
      <c r="M313" s="179">
        <f>G313*(1+L313/100)</f>
        <v>0</v>
      </c>
      <c r="N313" s="177">
        <v>6.7000000000000002E-4</v>
      </c>
      <c r="O313" s="177">
        <f>ROUND(E313*N313,2)</f>
        <v>0.01</v>
      </c>
      <c r="P313" s="177">
        <v>0.31900000000000001</v>
      </c>
      <c r="Q313" s="177">
        <f>ROUND(E313*P313,2)</f>
        <v>4.6900000000000004</v>
      </c>
      <c r="R313" s="179" t="s">
        <v>376</v>
      </c>
      <c r="S313" s="179" t="s">
        <v>160</v>
      </c>
      <c r="T313" s="180" t="s">
        <v>160</v>
      </c>
      <c r="U313" s="156">
        <v>0.32</v>
      </c>
      <c r="V313" s="156">
        <f>ROUND(E313*U313,2)</f>
        <v>4.71</v>
      </c>
      <c r="W313" s="156"/>
      <c r="X313" s="156" t="s">
        <v>161</v>
      </c>
      <c r="Y313" s="156" t="s">
        <v>162</v>
      </c>
      <c r="Z313" s="146"/>
      <c r="AA313" s="146"/>
      <c r="AB313" s="146"/>
      <c r="AC313" s="146"/>
      <c r="AD313" s="146"/>
      <c r="AE313" s="146"/>
      <c r="AF313" s="146"/>
      <c r="AG313" s="146" t="s">
        <v>163</v>
      </c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ht="21" outlineLevel="2" x14ac:dyDescent="0.25">
      <c r="A314" s="153"/>
      <c r="B314" s="154"/>
      <c r="C314" s="797" t="s">
        <v>377</v>
      </c>
      <c r="D314" s="798"/>
      <c r="E314" s="798"/>
      <c r="F314" s="798"/>
      <c r="G314" s="798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165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81" t="str">
        <f>C314</f>
        <v>nebo vybourání otvorů průřezové plochy přes 4 m2 v příčkách, včetně pomocného lešení o výšce podlahy do 1900 mm a pro zatížení do 1,5 kPa  (150 kg/m2),</v>
      </c>
      <c r="BB314" s="146"/>
      <c r="BC314" s="146"/>
      <c r="BD314" s="146"/>
      <c r="BE314" s="146"/>
      <c r="BF314" s="146"/>
      <c r="BG314" s="146"/>
      <c r="BH314" s="146"/>
    </row>
    <row r="315" spans="1:60" outlineLevel="2" x14ac:dyDescent="0.25">
      <c r="A315" s="153"/>
      <c r="B315" s="154"/>
      <c r="C315" s="795" t="s">
        <v>378</v>
      </c>
      <c r="D315" s="796"/>
      <c r="E315" s="796"/>
      <c r="F315" s="796"/>
      <c r="G315" s="796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279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81" t="str">
        <f>C315</f>
        <v>Pozn: hodnota tloušťky uvedená v položce je tl. zdiva bez omítky. Demontážní hmotnost položky zahrnuje i hmotnost omítky nebo obkladu.</v>
      </c>
      <c r="BB315" s="146"/>
      <c r="BC315" s="146"/>
      <c r="BD315" s="146"/>
      <c r="BE315" s="146"/>
      <c r="BF315" s="146"/>
      <c r="BG315" s="146"/>
      <c r="BH315" s="146"/>
    </row>
    <row r="316" spans="1:60" outlineLevel="2" x14ac:dyDescent="0.25">
      <c r="A316" s="153"/>
      <c r="B316" s="154"/>
      <c r="C316" s="191" t="s">
        <v>173</v>
      </c>
      <c r="D316" s="157"/>
      <c r="E316" s="158"/>
      <c r="F316" s="156"/>
      <c r="G316" s="156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167</v>
      </c>
      <c r="AH316" s="146">
        <v>0</v>
      </c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3" x14ac:dyDescent="0.25">
      <c r="A317" s="153"/>
      <c r="B317" s="154"/>
      <c r="C317" s="191" t="s">
        <v>379</v>
      </c>
      <c r="D317" s="157"/>
      <c r="E317" s="158"/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167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3" x14ac:dyDescent="0.25">
      <c r="A318" s="153"/>
      <c r="B318" s="154"/>
      <c r="C318" s="191" t="s">
        <v>383</v>
      </c>
      <c r="D318" s="157"/>
      <c r="E318" s="158"/>
      <c r="F318" s="156"/>
      <c r="G318" s="156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167</v>
      </c>
      <c r="AH318" s="146">
        <v>0</v>
      </c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5">
      <c r="A319" s="153"/>
      <c r="B319" s="154"/>
      <c r="C319" s="191" t="s">
        <v>384</v>
      </c>
      <c r="D319" s="157"/>
      <c r="E319" s="158">
        <v>7.7724000000000002</v>
      </c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167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3" x14ac:dyDescent="0.25">
      <c r="A320" s="153"/>
      <c r="B320" s="154"/>
      <c r="C320" s="191" t="s">
        <v>385</v>
      </c>
      <c r="D320" s="157"/>
      <c r="E320" s="158">
        <v>6.931</v>
      </c>
      <c r="F320" s="156"/>
      <c r="G320" s="156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167</v>
      </c>
      <c r="AH320" s="146">
        <v>0</v>
      </c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1" x14ac:dyDescent="0.25">
      <c r="A321" s="174">
        <v>45</v>
      </c>
      <c r="B321" s="175" t="s">
        <v>386</v>
      </c>
      <c r="C321" s="190" t="s">
        <v>387</v>
      </c>
      <c r="D321" s="176" t="s">
        <v>197</v>
      </c>
      <c r="E321" s="177">
        <v>5</v>
      </c>
      <c r="F321" s="178"/>
      <c r="G321" s="179">
        <f>ROUND(E321*F321,2)</f>
        <v>0</v>
      </c>
      <c r="H321" s="178"/>
      <c r="I321" s="179">
        <f>ROUND(E321*H321,2)</f>
        <v>0</v>
      </c>
      <c r="J321" s="178"/>
      <c r="K321" s="179">
        <f>ROUND(E321*J321,2)</f>
        <v>0</v>
      </c>
      <c r="L321" s="179">
        <v>21</v>
      </c>
      <c r="M321" s="179">
        <f>G321*(1+L321/100)</f>
        <v>0</v>
      </c>
      <c r="N321" s="177">
        <v>0</v>
      </c>
      <c r="O321" s="177">
        <f>ROUND(E321*N321,2)</f>
        <v>0</v>
      </c>
      <c r="P321" s="177">
        <v>0</v>
      </c>
      <c r="Q321" s="177">
        <f>ROUND(E321*P321,2)</f>
        <v>0</v>
      </c>
      <c r="R321" s="179" t="s">
        <v>376</v>
      </c>
      <c r="S321" s="179" t="s">
        <v>160</v>
      </c>
      <c r="T321" s="180" t="s">
        <v>160</v>
      </c>
      <c r="U321" s="156">
        <v>0.05</v>
      </c>
      <c r="V321" s="156">
        <f>ROUND(E321*U321,2)</f>
        <v>0.25</v>
      </c>
      <c r="W321" s="156"/>
      <c r="X321" s="156" t="s">
        <v>161</v>
      </c>
      <c r="Y321" s="156" t="s">
        <v>162</v>
      </c>
      <c r="Z321" s="146"/>
      <c r="AA321" s="146"/>
      <c r="AB321" s="146"/>
      <c r="AC321" s="146"/>
      <c r="AD321" s="146"/>
      <c r="AE321" s="146"/>
      <c r="AF321" s="146"/>
      <c r="AG321" s="146" t="s">
        <v>163</v>
      </c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2" x14ac:dyDescent="0.25">
      <c r="A322" s="153"/>
      <c r="B322" s="154"/>
      <c r="C322" s="797" t="s">
        <v>388</v>
      </c>
      <c r="D322" s="798"/>
      <c r="E322" s="798"/>
      <c r="F322" s="798"/>
      <c r="G322" s="798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165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2" x14ac:dyDescent="0.25">
      <c r="A323" s="153"/>
      <c r="B323" s="154"/>
      <c r="C323" s="191" t="s">
        <v>173</v>
      </c>
      <c r="D323" s="157"/>
      <c r="E323" s="158"/>
      <c r="F323" s="156"/>
      <c r="G323" s="156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167</v>
      </c>
      <c r="AH323" s="146">
        <v>0</v>
      </c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3" x14ac:dyDescent="0.25">
      <c r="A324" s="153"/>
      <c r="B324" s="154"/>
      <c r="C324" s="191" t="s">
        <v>379</v>
      </c>
      <c r="D324" s="157"/>
      <c r="E324" s="158"/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167</v>
      </c>
      <c r="AH324" s="146">
        <v>0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3" x14ac:dyDescent="0.25">
      <c r="A325" s="153"/>
      <c r="B325" s="154"/>
      <c r="C325" s="191" t="s">
        <v>389</v>
      </c>
      <c r="D325" s="157"/>
      <c r="E325" s="158">
        <v>5</v>
      </c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167</v>
      </c>
      <c r="AH325" s="146">
        <v>0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ht="20.399999999999999" outlineLevel="1" x14ac:dyDescent="0.25">
      <c r="A326" s="174">
        <v>46</v>
      </c>
      <c r="B326" s="175" t="s">
        <v>390</v>
      </c>
      <c r="C326" s="190" t="s">
        <v>391</v>
      </c>
      <c r="D326" s="176" t="s">
        <v>183</v>
      </c>
      <c r="E326" s="177">
        <v>3.6</v>
      </c>
      <c r="F326" s="178"/>
      <c r="G326" s="179">
        <f>ROUND(E326*F326,2)</f>
        <v>0</v>
      </c>
      <c r="H326" s="178"/>
      <c r="I326" s="179">
        <f>ROUND(E326*H326,2)</f>
        <v>0</v>
      </c>
      <c r="J326" s="178"/>
      <c r="K326" s="179">
        <f>ROUND(E326*J326,2)</f>
        <v>0</v>
      </c>
      <c r="L326" s="179">
        <v>21</v>
      </c>
      <c r="M326" s="179">
        <f>G326*(1+L326/100)</f>
        <v>0</v>
      </c>
      <c r="N326" s="177">
        <v>1.17E-3</v>
      </c>
      <c r="O326" s="177">
        <f>ROUND(E326*N326,2)</f>
        <v>0</v>
      </c>
      <c r="P326" s="177">
        <v>7.5999999999999998E-2</v>
      </c>
      <c r="Q326" s="177">
        <f>ROUND(E326*P326,2)</f>
        <v>0.27</v>
      </c>
      <c r="R326" s="179" t="s">
        <v>376</v>
      </c>
      <c r="S326" s="179" t="s">
        <v>160</v>
      </c>
      <c r="T326" s="180" t="s">
        <v>160</v>
      </c>
      <c r="U326" s="156">
        <v>0.94</v>
      </c>
      <c r="V326" s="156">
        <f>ROUND(E326*U326,2)</f>
        <v>3.38</v>
      </c>
      <c r="W326" s="156"/>
      <c r="X326" s="156" t="s">
        <v>161</v>
      </c>
      <c r="Y326" s="156" t="s">
        <v>162</v>
      </c>
      <c r="Z326" s="146"/>
      <c r="AA326" s="146"/>
      <c r="AB326" s="146"/>
      <c r="AC326" s="146"/>
      <c r="AD326" s="146"/>
      <c r="AE326" s="146"/>
      <c r="AF326" s="146"/>
      <c r="AG326" s="146" t="s">
        <v>163</v>
      </c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2" x14ac:dyDescent="0.25">
      <c r="A327" s="153"/>
      <c r="B327" s="154"/>
      <c r="C327" s="191" t="s">
        <v>173</v>
      </c>
      <c r="D327" s="157"/>
      <c r="E327" s="158"/>
      <c r="F327" s="156"/>
      <c r="G327" s="156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167</v>
      </c>
      <c r="AH327" s="146">
        <v>0</v>
      </c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3" x14ac:dyDescent="0.25">
      <c r="A328" s="153"/>
      <c r="B328" s="154"/>
      <c r="C328" s="191" t="s">
        <v>379</v>
      </c>
      <c r="D328" s="157"/>
      <c r="E328" s="158"/>
      <c r="F328" s="156"/>
      <c r="G328" s="156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167</v>
      </c>
      <c r="AH328" s="146">
        <v>0</v>
      </c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5">
      <c r="A329" s="153"/>
      <c r="B329" s="154"/>
      <c r="C329" s="191" t="s">
        <v>392</v>
      </c>
      <c r="D329" s="157"/>
      <c r="E329" s="158">
        <v>3.6</v>
      </c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167</v>
      </c>
      <c r="AH329" s="146">
        <v>0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ht="20.399999999999999" outlineLevel="1" x14ac:dyDescent="0.25">
      <c r="A330" s="174">
        <v>47</v>
      </c>
      <c r="B330" s="175" t="s">
        <v>393</v>
      </c>
      <c r="C330" s="190" t="s">
        <v>394</v>
      </c>
      <c r="D330" s="176" t="s">
        <v>158</v>
      </c>
      <c r="E330" s="177">
        <v>1.56</v>
      </c>
      <c r="F330" s="178"/>
      <c r="G330" s="179">
        <f>ROUND(E330*F330,2)</f>
        <v>0</v>
      </c>
      <c r="H330" s="178"/>
      <c r="I330" s="179">
        <f>ROUND(E330*H330,2)</f>
        <v>0</v>
      </c>
      <c r="J330" s="178"/>
      <c r="K330" s="179">
        <f>ROUND(E330*J330,2)</f>
        <v>0</v>
      </c>
      <c r="L330" s="179">
        <v>21</v>
      </c>
      <c r="M330" s="179">
        <f>G330*(1+L330/100)</f>
        <v>0</v>
      </c>
      <c r="N330" s="177">
        <v>1.33E-3</v>
      </c>
      <c r="O330" s="177">
        <f>ROUND(E330*N330,2)</f>
        <v>0</v>
      </c>
      <c r="P330" s="177">
        <v>1.8</v>
      </c>
      <c r="Q330" s="177">
        <f>ROUND(E330*P330,2)</f>
        <v>2.81</v>
      </c>
      <c r="R330" s="179" t="s">
        <v>376</v>
      </c>
      <c r="S330" s="179" t="s">
        <v>160</v>
      </c>
      <c r="T330" s="180" t="s">
        <v>160</v>
      </c>
      <c r="U330" s="156">
        <v>4.67</v>
      </c>
      <c r="V330" s="156">
        <f>ROUND(E330*U330,2)</f>
        <v>7.29</v>
      </c>
      <c r="W330" s="156"/>
      <c r="X330" s="156" t="s">
        <v>161</v>
      </c>
      <c r="Y330" s="156" t="s">
        <v>162</v>
      </c>
      <c r="Z330" s="146"/>
      <c r="AA330" s="146"/>
      <c r="AB330" s="146"/>
      <c r="AC330" s="146"/>
      <c r="AD330" s="146"/>
      <c r="AE330" s="146"/>
      <c r="AF330" s="146"/>
      <c r="AG330" s="146" t="s">
        <v>163</v>
      </c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2" x14ac:dyDescent="0.25">
      <c r="A331" s="153"/>
      <c r="B331" s="154"/>
      <c r="C331" s="797" t="s">
        <v>395</v>
      </c>
      <c r="D331" s="798"/>
      <c r="E331" s="798"/>
      <c r="F331" s="798"/>
      <c r="G331" s="798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165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2" x14ac:dyDescent="0.25">
      <c r="A332" s="153"/>
      <c r="B332" s="154"/>
      <c r="C332" s="795" t="s">
        <v>396</v>
      </c>
      <c r="D332" s="796"/>
      <c r="E332" s="796"/>
      <c r="F332" s="796"/>
      <c r="G332" s="796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279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2" x14ac:dyDescent="0.25">
      <c r="A333" s="153"/>
      <c r="B333" s="154"/>
      <c r="C333" s="191" t="s">
        <v>173</v>
      </c>
      <c r="D333" s="157"/>
      <c r="E333" s="158"/>
      <c r="F333" s="156"/>
      <c r="G333" s="156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167</v>
      </c>
      <c r="AH333" s="146">
        <v>0</v>
      </c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3" x14ac:dyDescent="0.25">
      <c r="A334" s="153"/>
      <c r="B334" s="154"/>
      <c r="C334" s="191" t="s">
        <v>166</v>
      </c>
      <c r="D334" s="157"/>
      <c r="E334" s="158"/>
      <c r="F334" s="156"/>
      <c r="G334" s="156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167</v>
      </c>
      <c r="AH334" s="146">
        <v>0</v>
      </c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3" x14ac:dyDescent="0.25">
      <c r="A335" s="153"/>
      <c r="B335" s="154"/>
      <c r="C335" s="191" t="s">
        <v>174</v>
      </c>
      <c r="D335" s="157"/>
      <c r="E335" s="158"/>
      <c r="F335" s="156"/>
      <c r="G335" s="156"/>
      <c r="H335" s="156"/>
      <c r="I335" s="156"/>
      <c r="J335" s="156"/>
      <c r="K335" s="156"/>
      <c r="L335" s="156"/>
      <c r="M335" s="156"/>
      <c r="N335" s="155"/>
      <c r="O335" s="155"/>
      <c r="P335" s="155"/>
      <c r="Q335" s="155"/>
      <c r="R335" s="156"/>
      <c r="S335" s="156"/>
      <c r="T335" s="156"/>
      <c r="U335" s="156"/>
      <c r="V335" s="156"/>
      <c r="W335" s="156"/>
      <c r="X335" s="156"/>
      <c r="Y335" s="156"/>
      <c r="Z335" s="146"/>
      <c r="AA335" s="146"/>
      <c r="AB335" s="146"/>
      <c r="AC335" s="146"/>
      <c r="AD335" s="146"/>
      <c r="AE335" s="146"/>
      <c r="AF335" s="146"/>
      <c r="AG335" s="146" t="s">
        <v>167</v>
      </c>
      <c r="AH335" s="146">
        <v>0</v>
      </c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3" x14ac:dyDescent="0.25">
      <c r="A336" s="153"/>
      <c r="B336" s="154"/>
      <c r="C336" s="191" t="s">
        <v>397</v>
      </c>
      <c r="D336" s="157"/>
      <c r="E336" s="158">
        <v>1.56</v>
      </c>
      <c r="F336" s="156"/>
      <c r="G336" s="156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167</v>
      </c>
      <c r="AH336" s="146">
        <v>0</v>
      </c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ht="20.399999999999999" outlineLevel="1" x14ac:dyDescent="0.25">
      <c r="A337" s="174">
        <v>48</v>
      </c>
      <c r="B337" s="175" t="s">
        <v>398</v>
      </c>
      <c r="C337" s="190" t="s">
        <v>399</v>
      </c>
      <c r="D337" s="176" t="s">
        <v>197</v>
      </c>
      <c r="E337" s="177">
        <v>6</v>
      </c>
      <c r="F337" s="178"/>
      <c r="G337" s="179">
        <f>ROUND(E337*F337,2)</f>
        <v>0</v>
      </c>
      <c r="H337" s="178"/>
      <c r="I337" s="179">
        <f>ROUND(E337*H337,2)</f>
        <v>0</v>
      </c>
      <c r="J337" s="178"/>
      <c r="K337" s="179">
        <f>ROUND(E337*J337,2)</f>
        <v>0</v>
      </c>
      <c r="L337" s="179">
        <v>21</v>
      </c>
      <c r="M337" s="179">
        <f>G337*(1+L337/100)</f>
        <v>0</v>
      </c>
      <c r="N337" s="177">
        <v>4.8999999999999998E-4</v>
      </c>
      <c r="O337" s="177">
        <f>ROUND(E337*N337,2)</f>
        <v>0</v>
      </c>
      <c r="P337" s="177">
        <v>3.1E-2</v>
      </c>
      <c r="Q337" s="177">
        <f>ROUND(E337*P337,2)</f>
        <v>0.19</v>
      </c>
      <c r="R337" s="179" t="s">
        <v>376</v>
      </c>
      <c r="S337" s="179" t="s">
        <v>160</v>
      </c>
      <c r="T337" s="180" t="s">
        <v>160</v>
      </c>
      <c r="U337" s="156">
        <v>0.77</v>
      </c>
      <c r="V337" s="156">
        <f>ROUND(E337*U337,2)</f>
        <v>4.62</v>
      </c>
      <c r="W337" s="156"/>
      <c r="X337" s="156" t="s">
        <v>161</v>
      </c>
      <c r="Y337" s="156" t="s">
        <v>162</v>
      </c>
      <c r="Z337" s="146"/>
      <c r="AA337" s="146"/>
      <c r="AB337" s="146"/>
      <c r="AC337" s="146"/>
      <c r="AD337" s="146"/>
      <c r="AE337" s="146"/>
      <c r="AF337" s="146"/>
      <c r="AG337" s="146" t="s">
        <v>163</v>
      </c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2" x14ac:dyDescent="0.25">
      <c r="A338" s="153"/>
      <c r="B338" s="154"/>
      <c r="C338" s="793" t="s">
        <v>396</v>
      </c>
      <c r="D338" s="794"/>
      <c r="E338" s="794"/>
      <c r="F338" s="794"/>
      <c r="G338" s="794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279</v>
      </c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2" x14ac:dyDescent="0.25">
      <c r="A339" s="153"/>
      <c r="B339" s="154"/>
      <c r="C339" s="191" t="s">
        <v>166</v>
      </c>
      <c r="D339" s="157"/>
      <c r="E339" s="158"/>
      <c r="F339" s="156"/>
      <c r="G339" s="156"/>
      <c r="H339" s="156"/>
      <c r="I339" s="156"/>
      <c r="J339" s="156"/>
      <c r="K339" s="156"/>
      <c r="L339" s="156"/>
      <c r="M339" s="156"/>
      <c r="N339" s="155"/>
      <c r="O339" s="155"/>
      <c r="P339" s="155"/>
      <c r="Q339" s="155"/>
      <c r="R339" s="156"/>
      <c r="S339" s="156"/>
      <c r="T339" s="156"/>
      <c r="U339" s="156"/>
      <c r="V339" s="156"/>
      <c r="W339" s="156"/>
      <c r="X339" s="156"/>
      <c r="Y339" s="156"/>
      <c r="Z339" s="146"/>
      <c r="AA339" s="146"/>
      <c r="AB339" s="146"/>
      <c r="AC339" s="146"/>
      <c r="AD339" s="146"/>
      <c r="AE339" s="146"/>
      <c r="AF339" s="146"/>
      <c r="AG339" s="146" t="s">
        <v>167</v>
      </c>
      <c r="AH339" s="146">
        <v>0</v>
      </c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3" x14ac:dyDescent="0.25">
      <c r="A340" s="153"/>
      <c r="B340" s="154"/>
      <c r="C340" s="191" t="s">
        <v>208</v>
      </c>
      <c r="D340" s="157"/>
      <c r="E340" s="158"/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167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3" x14ac:dyDescent="0.25">
      <c r="A341" s="153"/>
      <c r="B341" s="154"/>
      <c r="C341" s="191" t="s">
        <v>209</v>
      </c>
      <c r="D341" s="157"/>
      <c r="E341" s="158"/>
      <c r="F341" s="156"/>
      <c r="G341" s="156"/>
      <c r="H341" s="156"/>
      <c r="I341" s="156"/>
      <c r="J341" s="156"/>
      <c r="K341" s="156"/>
      <c r="L341" s="156"/>
      <c r="M341" s="156"/>
      <c r="N341" s="155"/>
      <c r="O341" s="155"/>
      <c r="P341" s="155"/>
      <c r="Q341" s="155"/>
      <c r="R341" s="156"/>
      <c r="S341" s="156"/>
      <c r="T341" s="156"/>
      <c r="U341" s="156"/>
      <c r="V341" s="156"/>
      <c r="W341" s="156"/>
      <c r="X341" s="156"/>
      <c r="Y341" s="156"/>
      <c r="Z341" s="146"/>
      <c r="AA341" s="146"/>
      <c r="AB341" s="146"/>
      <c r="AC341" s="146"/>
      <c r="AD341" s="146"/>
      <c r="AE341" s="146"/>
      <c r="AF341" s="146"/>
      <c r="AG341" s="146" t="s">
        <v>167</v>
      </c>
      <c r="AH341" s="146">
        <v>0</v>
      </c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3" x14ac:dyDescent="0.25">
      <c r="A342" s="153"/>
      <c r="B342" s="154"/>
      <c r="C342" s="191" t="s">
        <v>221</v>
      </c>
      <c r="D342" s="157"/>
      <c r="E342" s="158"/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167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3" x14ac:dyDescent="0.25">
      <c r="A343" s="153"/>
      <c r="B343" s="154"/>
      <c r="C343" s="191" t="s">
        <v>222</v>
      </c>
      <c r="D343" s="157"/>
      <c r="E343" s="158"/>
      <c r="F343" s="156"/>
      <c r="G343" s="156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167</v>
      </c>
      <c r="AH343" s="146">
        <v>0</v>
      </c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3" x14ac:dyDescent="0.25">
      <c r="A344" s="153"/>
      <c r="B344" s="154"/>
      <c r="C344" s="191" t="s">
        <v>400</v>
      </c>
      <c r="D344" s="157"/>
      <c r="E344" s="158">
        <v>6</v>
      </c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167</v>
      </c>
      <c r="AH344" s="146">
        <v>0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1" x14ac:dyDescent="0.25">
      <c r="A345" s="174">
        <v>49</v>
      </c>
      <c r="B345" s="175" t="s">
        <v>401</v>
      </c>
      <c r="C345" s="190" t="s">
        <v>402</v>
      </c>
      <c r="D345" s="176" t="s">
        <v>228</v>
      </c>
      <c r="E345" s="177">
        <v>14.25</v>
      </c>
      <c r="F345" s="178"/>
      <c r="G345" s="179">
        <f>ROUND(E345*F345,2)</f>
        <v>0</v>
      </c>
      <c r="H345" s="178"/>
      <c r="I345" s="179">
        <f>ROUND(E345*H345,2)</f>
        <v>0</v>
      </c>
      <c r="J345" s="178"/>
      <c r="K345" s="179">
        <f>ROUND(E345*J345,2)</f>
        <v>0</v>
      </c>
      <c r="L345" s="179">
        <v>21</v>
      </c>
      <c r="M345" s="179">
        <f>G345*(1+L345/100)</f>
        <v>0</v>
      </c>
      <c r="N345" s="177">
        <v>4.8999999999999998E-4</v>
      </c>
      <c r="O345" s="177">
        <f>ROUND(E345*N345,2)</f>
        <v>0.01</v>
      </c>
      <c r="P345" s="177">
        <v>2.7E-2</v>
      </c>
      <c r="Q345" s="177">
        <f>ROUND(E345*P345,2)</f>
        <v>0.38</v>
      </c>
      <c r="R345" s="179" t="s">
        <v>376</v>
      </c>
      <c r="S345" s="179" t="s">
        <v>160</v>
      </c>
      <c r="T345" s="180" t="s">
        <v>160</v>
      </c>
      <c r="U345" s="156">
        <v>0.42</v>
      </c>
      <c r="V345" s="156">
        <f>ROUND(E345*U345,2)</f>
        <v>5.99</v>
      </c>
      <c r="W345" s="156"/>
      <c r="X345" s="156" t="s">
        <v>161</v>
      </c>
      <c r="Y345" s="156" t="s">
        <v>162</v>
      </c>
      <c r="Z345" s="146"/>
      <c r="AA345" s="146"/>
      <c r="AB345" s="146"/>
      <c r="AC345" s="146"/>
      <c r="AD345" s="146"/>
      <c r="AE345" s="146"/>
      <c r="AF345" s="146"/>
      <c r="AG345" s="146" t="s">
        <v>163</v>
      </c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2" x14ac:dyDescent="0.25">
      <c r="A346" s="153"/>
      <c r="B346" s="154"/>
      <c r="C346" s="793" t="s">
        <v>396</v>
      </c>
      <c r="D346" s="794"/>
      <c r="E346" s="794"/>
      <c r="F346" s="794"/>
      <c r="G346" s="794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279</v>
      </c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2" x14ac:dyDescent="0.25">
      <c r="A347" s="153"/>
      <c r="B347" s="154"/>
      <c r="C347" s="191" t="s">
        <v>166</v>
      </c>
      <c r="D347" s="157"/>
      <c r="E347" s="158"/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167</v>
      </c>
      <c r="AH347" s="146">
        <v>0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5">
      <c r="A348" s="153"/>
      <c r="B348" s="154"/>
      <c r="C348" s="191" t="s">
        <v>208</v>
      </c>
      <c r="D348" s="157"/>
      <c r="E348" s="158"/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167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3" x14ac:dyDescent="0.25">
      <c r="A349" s="153"/>
      <c r="B349" s="154"/>
      <c r="C349" s="191" t="s">
        <v>209</v>
      </c>
      <c r="D349" s="157"/>
      <c r="E349" s="158"/>
      <c r="F349" s="156"/>
      <c r="G349" s="156"/>
      <c r="H349" s="156"/>
      <c r="I349" s="156"/>
      <c r="J349" s="156"/>
      <c r="K349" s="156"/>
      <c r="L349" s="156"/>
      <c r="M349" s="156"/>
      <c r="N349" s="155"/>
      <c r="O349" s="155"/>
      <c r="P349" s="155"/>
      <c r="Q349" s="155"/>
      <c r="R349" s="156"/>
      <c r="S349" s="156"/>
      <c r="T349" s="156"/>
      <c r="U349" s="156"/>
      <c r="V349" s="156"/>
      <c r="W349" s="156"/>
      <c r="X349" s="156"/>
      <c r="Y349" s="156"/>
      <c r="Z349" s="146"/>
      <c r="AA349" s="146"/>
      <c r="AB349" s="146"/>
      <c r="AC349" s="146"/>
      <c r="AD349" s="146"/>
      <c r="AE349" s="146"/>
      <c r="AF349" s="146"/>
      <c r="AG349" s="146" t="s">
        <v>167</v>
      </c>
      <c r="AH349" s="146">
        <v>0</v>
      </c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3" x14ac:dyDescent="0.25">
      <c r="A350" s="153"/>
      <c r="B350" s="154"/>
      <c r="C350" s="191" t="s">
        <v>221</v>
      </c>
      <c r="D350" s="157"/>
      <c r="E350" s="158"/>
      <c r="F350" s="156"/>
      <c r="G350" s="156"/>
      <c r="H350" s="156"/>
      <c r="I350" s="156"/>
      <c r="J350" s="156"/>
      <c r="K350" s="156"/>
      <c r="L350" s="156"/>
      <c r="M350" s="156"/>
      <c r="N350" s="155"/>
      <c r="O350" s="155"/>
      <c r="P350" s="155"/>
      <c r="Q350" s="155"/>
      <c r="R350" s="156"/>
      <c r="S350" s="156"/>
      <c r="T350" s="156"/>
      <c r="U350" s="156"/>
      <c r="V350" s="156"/>
      <c r="W350" s="156"/>
      <c r="X350" s="156"/>
      <c r="Y350" s="156"/>
      <c r="Z350" s="146"/>
      <c r="AA350" s="146"/>
      <c r="AB350" s="146"/>
      <c r="AC350" s="146"/>
      <c r="AD350" s="146"/>
      <c r="AE350" s="146"/>
      <c r="AF350" s="146"/>
      <c r="AG350" s="146" t="s">
        <v>167</v>
      </c>
      <c r="AH350" s="146">
        <v>0</v>
      </c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3" x14ac:dyDescent="0.25">
      <c r="A351" s="153"/>
      <c r="B351" s="154"/>
      <c r="C351" s="191" t="s">
        <v>222</v>
      </c>
      <c r="D351" s="157"/>
      <c r="E351" s="158"/>
      <c r="F351" s="156"/>
      <c r="G351" s="156"/>
      <c r="H351" s="156"/>
      <c r="I351" s="156"/>
      <c r="J351" s="156"/>
      <c r="K351" s="156"/>
      <c r="L351" s="156"/>
      <c r="M351" s="156"/>
      <c r="N351" s="155"/>
      <c r="O351" s="155"/>
      <c r="P351" s="155"/>
      <c r="Q351" s="155"/>
      <c r="R351" s="156"/>
      <c r="S351" s="156"/>
      <c r="T351" s="156"/>
      <c r="U351" s="156"/>
      <c r="V351" s="156"/>
      <c r="W351" s="156"/>
      <c r="X351" s="156"/>
      <c r="Y351" s="156"/>
      <c r="Z351" s="146"/>
      <c r="AA351" s="146"/>
      <c r="AB351" s="146"/>
      <c r="AC351" s="146"/>
      <c r="AD351" s="146"/>
      <c r="AE351" s="146"/>
      <c r="AF351" s="146"/>
      <c r="AG351" s="146" t="s">
        <v>167</v>
      </c>
      <c r="AH351" s="146">
        <v>0</v>
      </c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3" x14ac:dyDescent="0.25">
      <c r="A352" s="153"/>
      <c r="B352" s="154"/>
      <c r="C352" s="191" t="s">
        <v>238</v>
      </c>
      <c r="D352" s="157"/>
      <c r="E352" s="158"/>
      <c r="F352" s="156"/>
      <c r="G352" s="156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167</v>
      </c>
      <c r="AH352" s="146">
        <v>0</v>
      </c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3" x14ac:dyDescent="0.25">
      <c r="A353" s="153"/>
      <c r="B353" s="154"/>
      <c r="C353" s="191" t="s">
        <v>403</v>
      </c>
      <c r="D353" s="157"/>
      <c r="E353" s="158">
        <v>14.25</v>
      </c>
      <c r="F353" s="156"/>
      <c r="G353" s="156"/>
      <c r="H353" s="156"/>
      <c r="I353" s="156"/>
      <c r="J353" s="156"/>
      <c r="K353" s="156"/>
      <c r="L353" s="156"/>
      <c r="M353" s="156"/>
      <c r="N353" s="155"/>
      <c r="O353" s="155"/>
      <c r="P353" s="155"/>
      <c r="Q353" s="155"/>
      <c r="R353" s="156"/>
      <c r="S353" s="156"/>
      <c r="T353" s="156"/>
      <c r="U353" s="156"/>
      <c r="V353" s="156"/>
      <c r="W353" s="156"/>
      <c r="X353" s="156"/>
      <c r="Y353" s="156"/>
      <c r="Z353" s="146"/>
      <c r="AA353" s="146"/>
      <c r="AB353" s="146"/>
      <c r="AC353" s="146"/>
      <c r="AD353" s="146"/>
      <c r="AE353" s="146"/>
      <c r="AF353" s="146"/>
      <c r="AG353" s="146" t="s">
        <v>167</v>
      </c>
      <c r="AH353" s="146">
        <v>0</v>
      </c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1" x14ac:dyDescent="0.25">
      <c r="A354" s="174">
        <v>50</v>
      </c>
      <c r="B354" s="175" t="s">
        <v>404</v>
      </c>
      <c r="C354" s="190" t="s">
        <v>405</v>
      </c>
      <c r="D354" s="176" t="s">
        <v>228</v>
      </c>
      <c r="E354" s="177">
        <v>5.6</v>
      </c>
      <c r="F354" s="178"/>
      <c r="G354" s="179">
        <f>ROUND(E354*F354,2)</f>
        <v>0</v>
      </c>
      <c r="H354" s="178"/>
      <c r="I354" s="179">
        <f>ROUND(E354*H354,2)</f>
        <v>0</v>
      </c>
      <c r="J354" s="178"/>
      <c r="K354" s="179">
        <f>ROUND(E354*J354,2)</f>
        <v>0</v>
      </c>
      <c r="L354" s="179">
        <v>21</v>
      </c>
      <c r="M354" s="179">
        <f>G354*(1+L354/100)</f>
        <v>0</v>
      </c>
      <c r="N354" s="177">
        <v>4.8999999999999998E-4</v>
      </c>
      <c r="O354" s="177">
        <f>ROUND(E354*N354,2)</f>
        <v>0</v>
      </c>
      <c r="P354" s="177">
        <v>8.1000000000000003E-2</v>
      </c>
      <c r="Q354" s="177">
        <f>ROUND(E354*P354,2)</f>
        <v>0.45</v>
      </c>
      <c r="R354" s="179" t="s">
        <v>376</v>
      </c>
      <c r="S354" s="179" t="s">
        <v>160</v>
      </c>
      <c r="T354" s="180" t="s">
        <v>160</v>
      </c>
      <c r="U354" s="156">
        <v>0.81</v>
      </c>
      <c r="V354" s="156">
        <f>ROUND(E354*U354,2)</f>
        <v>4.54</v>
      </c>
      <c r="W354" s="156"/>
      <c r="X354" s="156" t="s">
        <v>161</v>
      </c>
      <c r="Y354" s="156" t="s">
        <v>162</v>
      </c>
      <c r="Z354" s="146"/>
      <c r="AA354" s="146"/>
      <c r="AB354" s="146"/>
      <c r="AC354" s="146"/>
      <c r="AD354" s="146"/>
      <c r="AE354" s="146"/>
      <c r="AF354" s="146"/>
      <c r="AG354" s="146" t="s">
        <v>163</v>
      </c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2" x14ac:dyDescent="0.25">
      <c r="A355" s="153"/>
      <c r="B355" s="154"/>
      <c r="C355" s="793" t="s">
        <v>396</v>
      </c>
      <c r="D355" s="794"/>
      <c r="E355" s="794"/>
      <c r="F355" s="794"/>
      <c r="G355" s="794"/>
      <c r="H355" s="156"/>
      <c r="I355" s="156"/>
      <c r="J355" s="156"/>
      <c r="K355" s="156"/>
      <c r="L355" s="156"/>
      <c r="M355" s="156"/>
      <c r="N355" s="155"/>
      <c r="O355" s="155"/>
      <c r="P355" s="155"/>
      <c r="Q355" s="155"/>
      <c r="R355" s="156"/>
      <c r="S355" s="156"/>
      <c r="T355" s="156"/>
      <c r="U355" s="156"/>
      <c r="V355" s="156"/>
      <c r="W355" s="156"/>
      <c r="X355" s="156"/>
      <c r="Y355" s="156"/>
      <c r="Z355" s="146"/>
      <c r="AA355" s="146"/>
      <c r="AB355" s="146"/>
      <c r="AC355" s="146"/>
      <c r="AD355" s="146"/>
      <c r="AE355" s="146"/>
      <c r="AF355" s="146"/>
      <c r="AG355" s="146" t="s">
        <v>279</v>
      </c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2" x14ac:dyDescent="0.25">
      <c r="A356" s="153"/>
      <c r="B356" s="154"/>
      <c r="C356" s="191" t="s">
        <v>173</v>
      </c>
      <c r="D356" s="157"/>
      <c r="E356" s="158"/>
      <c r="F356" s="156"/>
      <c r="G356" s="156"/>
      <c r="H356" s="156"/>
      <c r="I356" s="156"/>
      <c r="J356" s="156"/>
      <c r="K356" s="156"/>
      <c r="L356" s="156"/>
      <c r="M356" s="156"/>
      <c r="N356" s="155"/>
      <c r="O356" s="155"/>
      <c r="P356" s="155"/>
      <c r="Q356" s="155"/>
      <c r="R356" s="156"/>
      <c r="S356" s="156"/>
      <c r="T356" s="156"/>
      <c r="U356" s="156"/>
      <c r="V356" s="156"/>
      <c r="W356" s="156"/>
      <c r="X356" s="156"/>
      <c r="Y356" s="156"/>
      <c r="Z356" s="146"/>
      <c r="AA356" s="146"/>
      <c r="AB356" s="146"/>
      <c r="AC356" s="146"/>
      <c r="AD356" s="146"/>
      <c r="AE356" s="146"/>
      <c r="AF356" s="146"/>
      <c r="AG356" s="146" t="s">
        <v>167</v>
      </c>
      <c r="AH356" s="146">
        <v>0</v>
      </c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3" x14ac:dyDescent="0.25">
      <c r="A357" s="153"/>
      <c r="B357" s="154"/>
      <c r="C357" s="191" t="s">
        <v>166</v>
      </c>
      <c r="D357" s="157"/>
      <c r="E357" s="158"/>
      <c r="F357" s="156"/>
      <c r="G357" s="156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167</v>
      </c>
      <c r="AH357" s="146">
        <v>0</v>
      </c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5">
      <c r="A358" s="153"/>
      <c r="B358" s="154"/>
      <c r="C358" s="191" t="s">
        <v>174</v>
      </c>
      <c r="D358" s="157"/>
      <c r="E358" s="158"/>
      <c r="F358" s="156"/>
      <c r="G358" s="156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167</v>
      </c>
      <c r="AH358" s="146">
        <v>0</v>
      </c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5">
      <c r="A359" s="153"/>
      <c r="B359" s="154"/>
      <c r="C359" s="191" t="s">
        <v>406</v>
      </c>
      <c r="D359" s="157"/>
      <c r="E359" s="158">
        <v>5.6</v>
      </c>
      <c r="F359" s="156"/>
      <c r="G359" s="156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167</v>
      </c>
      <c r="AH359" s="146">
        <v>0</v>
      </c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1" x14ac:dyDescent="0.25">
      <c r="A360" s="174">
        <v>51</v>
      </c>
      <c r="B360" s="175" t="s">
        <v>407</v>
      </c>
      <c r="C360" s="190" t="s">
        <v>408</v>
      </c>
      <c r="D360" s="176" t="s">
        <v>183</v>
      </c>
      <c r="E360" s="177">
        <v>67.652699999999996</v>
      </c>
      <c r="F360" s="178"/>
      <c r="G360" s="179">
        <f>ROUND(E360*F360,2)</f>
        <v>0</v>
      </c>
      <c r="H360" s="178"/>
      <c r="I360" s="179">
        <f>ROUND(E360*H360,2)</f>
        <v>0</v>
      </c>
      <c r="J360" s="178"/>
      <c r="K360" s="179">
        <f>ROUND(E360*J360,2)</f>
        <v>0</v>
      </c>
      <c r="L360" s="179">
        <v>21</v>
      </c>
      <c r="M360" s="179">
        <f>G360*(1+L360/100)</f>
        <v>0</v>
      </c>
      <c r="N360" s="177">
        <v>0</v>
      </c>
      <c r="O360" s="177">
        <f>ROUND(E360*N360,2)</f>
        <v>0</v>
      </c>
      <c r="P360" s="177">
        <v>3.5000000000000001E-3</v>
      </c>
      <c r="Q360" s="177">
        <f>ROUND(E360*P360,2)</f>
        <v>0.24</v>
      </c>
      <c r="R360" s="179"/>
      <c r="S360" s="179" t="s">
        <v>204</v>
      </c>
      <c r="T360" s="180" t="s">
        <v>205</v>
      </c>
      <c r="U360" s="156">
        <v>0.26</v>
      </c>
      <c r="V360" s="156">
        <f>ROUND(E360*U360,2)</f>
        <v>17.59</v>
      </c>
      <c r="W360" s="156"/>
      <c r="X360" s="156" t="s">
        <v>161</v>
      </c>
      <c r="Y360" s="156" t="s">
        <v>162</v>
      </c>
      <c r="Z360" s="146"/>
      <c r="AA360" s="146"/>
      <c r="AB360" s="146"/>
      <c r="AC360" s="146"/>
      <c r="AD360" s="146"/>
      <c r="AE360" s="146"/>
      <c r="AF360" s="146"/>
      <c r="AG360" s="146" t="s">
        <v>163</v>
      </c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2" x14ac:dyDescent="0.25">
      <c r="A361" s="153"/>
      <c r="B361" s="154"/>
      <c r="C361" s="191" t="s">
        <v>173</v>
      </c>
      <c r="D361" s="157"/>
      <c r="E361" s="158"/>
      <c r="F361" s="156"/>
      <c r="G361" s="156"/>
      <c r="H361" s="156"/>
      <c r="I361" s="156"/>
      <c r="J361" s="156"/>
      <c r="K361" s="156"/>
      <c r="L361" s="156"/>
      <c r="M361" s="156"/>
      <c r="N361" s="155"/>
      <c r="O361" s="155"/>
      <c r="P361" s="155"/>
      <c r="Q361" s="155"/>
      <c r="R361" s="156"/>
      <c r="S361" s="156"/>
      <c r="T361" s="156"/>
      <c r="U361" s="156"/>
      <c r="V361" s="156"/>
      <c r="W361" s="156"/>
      <c r="X361" s="156"/>
      <c r="Y361" s="156"/>
      <c r="Z361" s="146"/>
      <c r="AA361" s="146"/>
      <c r="AB361" s="146"/>
      <c r="AC361" s="146"/>
      <c r="AD361" s="146"/>
      <c r="AE361" s="146"/>
      <c r="AF361" s="146"/>
      <c r="AG361" s="146" t="s">
        <v>167</v>
      </c>
      <c r="AH361" s="146">
        <v>0</v>
      </c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3" x14ac:dyDescent="0.25">
      <c r="A362" s="153"/>
      <c r="B362" s="154"/>
      <c r="C362" s="191" t="s">
        <v>379</v>
      </c>
      <c r="D362" s="157"/>
      <c r="E362" s="158"/>
      <c r="F362" s="156"/>
      <c r="G362" s="156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167</v>
      </c>
      <c r="AH362" s="146">
        <v>0</v>
      </c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outlineLevel="3" x14ac:dyDescent="0.25">
      <c r="A363" s="153"/>
      <c r="B363" s="154"/>
      <c r="C363" s="191" t="s">
        <v>409</v>
      </c>
      <c r="D363" s="157"/>
      <c r="E363" s="158"/>
      <c r="F363" s="156"/>
      <c r="G363" s="156"/>
      <c r="H363" s="156"/>
      <c r="I363" s="156"/>
      <c r="J363" s="156"/>
      <c r="K363" s="156"/>
      <c r="L363" s="156"/>
      <c r="M363" s="156"/>
      <c r="N363" s="155"/>
      <c r="O363" s="155"/>
      <c r="P363" s="155"/>
      <c r="Q363" s="155"/>
      <c r="R363" s="156"/>
      <c r="S363" s="156"/>
      <c r="T363" s="156"/>
      <c r="U363" s="156"/>
      <c r="V363" s="156"/>
      <c r="W363" s="156"/>
      <c r="X363" s="156"/>
      <c r="Y363" s="156"/>
      <c r="Z363" s="146"/>
      <c r="AA363" s="146"/>
      <c r="AB363" s="146"/>
      <c r="AC363" s="146"/>
      <c r="AD363" s="146"/>
      <c r="AE363" s="146"/>
      <c r="AF363" s="146"/>
      <c r="AG363" s="146" t="s">
        <v>167</v>
      </c>
      <c r="AH363" s="146">
        <v>0</v>
      </c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outlineLevel="3" x14ac:dyDescent="0.25">
      <c r="A364" s="153"/>
      <c r="B364" s="154"/>
      <c r="C364" s="191" t="s">
        <v>410</v>
      </c>
      <c r="D364" s="157"/>
      <c r="E364" s="158"/>
      <c r="F364" s="156"/>
      <c r="G364" s="156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167</v>
      </c>
      <c r="AH364" s="146">
        <v>0</v>
      </c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3" x14ac:dyDescent="0.25">
      <c r="A365" s="153"/>
      <c r="B365" s="154"/>
      <c r="C365" s="191" t="s">
        <v>411</v>
      </c>
      <c r="D365" s="157"/>
      <c r="E365" s="158">
        <v>14.327</v>
      </c>
      <c r="F365" s="156"/>
      <c r="G365" s="156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167</v>
      </c>
      <c r="AH365" s="146">
        <v>0</v>
      </c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3" x14ac:dyDescent="0.25">
      <c r="A366" s="153"/>
      <c r="B366" s="154"/>
      <c r="C366" s="191" t="s">
        <v>412</v>
      </c>
      <c r="D366" s="157"/>
      <c r="E366" s="158">
        <v>24.585000000000001</v>
      </c>
      <c r="F366" s="156"/>
      <c r="G366" s="156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167</v>
      </c>
      <c r="AH366" s="146">
        <v>0</v>
      </c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outlineLevel="3" x14ac:dyDescent="0.25">
      <c r="A367" s="153"/>
      <c r="B367" s="154"/>
      <c r="C367" s="191" t="s">
        <v>413</v>
      </c>
      <c r="D367" s="157"/>
      <c r="E367" s="158">
        <v>7.3125</v>
      </c>
      <c r="F367" s="156"/>
      <c r="G367" s="156"/>
      <c r="H367" s="156"/>
      <c r="I367" s="156"/>
      <c r="J367" s="156"/>
      <c r="K367" s="156"/>
      <c r="L367" s="156"/>
      <c r="M367" s="156"/>
      <c r="N367" s="155"/>
      <c r="O367" s="155"/>
      <c r="P367" s="155"/>
      <c r="Q367" s="155"/>
      <c r="R367" s="156"/>
      <c r="S367" s="156"/>
      <c r="T367" s="156"/>
      <c r="U367" s="156"/>
      <c r="V367" s="156"/>
      <c r="W367" s="156"/>
      <c r="X367" s="156"/>
      <c r="Y367" s="156"/>
      <c r="Z367" s="146"/>
      <c r="AA367" s="146"/>
      <c r="AB367" s="146"/>
      <c r="AC367" s="146"/>
      <c r="AD367" s="146"/>
      <c r="AE367" s="146"/>
      <c r="AF367" s="146"/>
      <c r="AG367" s="146" t="s">
        <v>167</v>
      </c>
      <c r="AH367" s="146">
        <v>0</v>
      </c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outlineLevel="3" x14ac:dyDescent="0.25">
      <c r="A368" s="153"/>
      <c r="B368" s="154"/>
      <c r="C368" s="191" t="s">
        <v>414</v>
      </c>
      <c r="D368" s="157"/>
      <c r="E368" s="158">
        <v>13.043200000000001</v>
      </c>
      <c r="F368" s="156"/>
      <c r="G368" s="156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167</v>
      </c>
      <c r="AH368" s="146">
        <v>0</v>
      </c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outlineLevel="3" x14ac:dyDescent="0.25">
      <c r="A369" s="153"/>
      <c r="B369" s="154"/>
      <c r="C369" s="191" t="s">
        <v>415</v>
      </c>
      <c r="D369" s="157"/>
      <c r="E369" s="158">
        <v>8.3849999999999998</v>
      </c>
      <c r="F369" s="156"/>
      <c r="G369" s="156"/>
      <c r="H369" s="156"/>
      <c r="I369" s="156"/>
      <c r="J369" s="156"/>
      <c r="K369" s="156"/>
      <c r="L369" s="156"/>
      <c r="M369" s="156"/>
      <c r="N369" s="155"/>
      <c r="O369" s="155"/>
      <c r="P369" s="155"/>
      <c r="Q369" s="155"/>
      <c r="R369" s="156"/>
      <c r="S369" s="156"/>
      <c r="T369" s="156"/>
      <c r="U369" s="156"/>
      <c r="V369" s="156"/>
      <c r="W369" s="156"/>
      <c r="X369" s="156"/>
      <c r="Y369" s="156"/>
      <c r="Z369" s="146"/>
      <c r="AA369" s="146"/>
      <c r="AB369" s="146"/>
      <c r="AC369" s="146"/>
      <c r="AD369" s="146"/>
      <c r="AE369" s="146"/>
      <c r="AF369" s="146"/>
      <c r="AG369" s="146" t="s">
        <v>167</v>
      </c>
      <c r="AH369" s="146">
        <v>0</v>
      </c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1" x14ac:dyDescent="0.25">
      <c r="A370" s="174">
        <v>52</v>
      </c>
      <c r="B370" s="175" t="s">
        <v>416</v>
      </c>
      <c r="C370" s="190" t="s">
        <v>417</v>
      </c>
      <c r="D370" s="176" t="s">
        <v>183</v>
      </c>
      <c r="E370" s="177">
        <v>24.585000000000001</v>
      </c>
      <c r="F370" s="178"/>
      <c r="G370" s="179">
        <f>ROUND(E370*F370,2)</f>
        <v>0</v>
      </c>
      <c r="H370" s="178"/>
      <c r="I370" s="179">
        <f>ROUND(E370*H370,2)</f>
        <v>0</v>
      </c>
      <c r="J370" s="178"/>
      <c r="K370" s="179">
        <f>ROUND(E370*J370,2)</f>
        <v>0</v>
      </c>
      <c r="L370" s="179">
        <v>21</v>
      </c>
      <c r="M370" s="179">
        <f>G370*(1+L370/100)</f>
        <v>0</v>
      </c>
      <c r="N370" s="177">
        <v>3.3E-4</v>
      </c>
      <c r="O370" s="177">
        <f>ROUND(E370*N370,2)</f>
        <v>0.01</v>
      </c>
      <c r="P370" s="177">
        <v>1.235E-2</v>
      </c>
      <c r="Q370" s="177">
        <f>ROUND(E370*P370,2)</f>
        <v>0.3</v>
      </c>
      <c r="R370" s="179"/>
      <c r="S370" s="179" t="s">
        <v>204</v>
      </c>
      <c r="T370" s="180" t="s">
        <v>205</v>
      </c>
      <c r="U370" s="156">
        <v>0.34599999999999997</v>
      </c>
      <c r="V370" s="156">
        <f>ROUND(E370*U370,2)</f>
        <v>8.51</v>
      </c>
      <c r="W370" s="156"/>
      <c r="X370" s="156" t="s">
        <v>161</v>
      </c>
      <c r="Y370" s="156" t="s">
        <v>162</v>
      </c>
      <c r="Z370" s="146"/>
      <c r="AA370" s="146"/>
      <c r="AB370" s="146"/>
      <c r="AC370" s="146"/>
      <c r="AD370" s="146"/>
      <c r="AE370" s="146"/>
      <c r="AF370" s="146"/>
      <c r="AG370" s="146" t="s">
        <v>163</v>
      </c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outlineLevel="2" x14ac:dyDescent="0.25">
      <c r="A371" s="153"/>
      <c r="B371" s="154"/>
      <c r="C371" s="191" t="s">
        <v>173</v>
      </c>
      <c r="D371" s="157"/>
      <c r="E371" s="158"/>
      <c r="F371" s="156"/>
      <c r="G371" s="156"/>
      <c r="H371" s="156"/>
      <c r="I371" s="156"/>
      <c r="J371" s="156"/>
      <c r="K371" s="156"/>
      <c r="L371" s="156"/>
      <c r="M371" s="156"/>
      <c r="N371" s="155"/>
      <c r="O371" s="155"/>
      <c r="P371" s="155"/>
      <c r="Q371" s="155"/>
      <c r="R371" s="156"/>
      <c r="S371" s="156"/>
      <c r="T371" s="156"/>
      <c r="U371" s="156"/>
      <c r="V371" s="156"/>
      <c r="W371" s="156"/>
      <c r="X371" s="156"/>
      <c r="Y371" s="156"/>
      <c r="Z371" s="146"/>
      <c r="AA371" s="146"/>
      <c r="AB371" s="146"/>
      <c r="AC371" s="146"/>
      <c r="AD371" s="146"/>
      <c r="AE371" s="146"/>
      <c r="AF371" s="146"/>
      <c r="AG371" s="146" t="s">
        <v>167</v>
      </c>
      <c r="AH371" s="146">
        <v>0</v>
      </c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outlineLevel="3" x14ac:dyDescent="0.25">
      <c r="A372" s="153"/>
      <c r="B372" s="154"/>
      <c r="C372" s="191" t="s">
        <v>379</v>
      </c>
      <c r="D372" s="157"/>
      <c r="E372" s="158"/>
      <c r="F372" s="156"/>
      <c r="G372" s="156"/>
      <c r="H372" s="156"/>
      <c r="I372" s="156"/>
      <c r="J372" s="156"/>
      <c r="K372" s="156"/>
      <c r="L372" s="156"/>
      <c r="M372" s="156"/>
      <c r="N372" s="155"/>
      <c r="O372" s="155"/>
      <c r="P372" s="155"/>
      <c r="Q372" s="155"/>
      <c r="R372" s="156"/>
      <c r="S372" s="156"/>
      <c r="T372" s="156"/>
      <c r="U372" s="156"/>
      <c r="V372" s="156"/>
      <c r="W372" s="156"/>
      <c r="X372" s="156"/>
      <c r="Y372" s="156"/>
      <c r="Z372" s="146"/>
      <c r="AA372" s="146"/>
      <c r="AB372" s="146"/>
      <c r="AC372" s="146"/>
      <c r="AD372" s="146"/>
      <c r="AE372" s="146"/>
      <c r="AF372" s="146"/>
      <c r="AG372" s="146" t="s">
        <v>167</v>
      </c>
      <c r="AH372" s="146">
        <v>0</v>
      </c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</row>
    <row r="373" spans="1:60" outlineLevel="3" x14ac:dyDescent="0.25">
      <c r="A373" s="153"/>
      <c r="B373" s="154"/>
      <c r="C373" s="191" t="s">
        <v>418</v>
      </c>
      <c r="D373" s="157"/>
      <c r="E373" s="158"/>
      <c r="F373" s="156"/>
      <c r="G373" s="156"/>
      <c r="H373" s="156"/>
      <c r="I373" s="156"/>
      <c r="J373" s="156"/>
      <c r="K373" s="156"/>
      <c r="L373" s="156"/>
      <c r="M373" s="156"/>
      <c r="N373" s="155"/>
      <c r="O373" s="155"/>
      <c r="P373" s="155"/>
      <c r="Q373" s="155"/>
      <c r="R373" s="156"/>
      <c r="S373" s="156"/>
      <c r="T373" s="156"/>
      <c r="U373" s="156"/>
      <c r="V373" s="156"/>
      <c r="W373" s="156"/>
      <c r="X373" s="156"/>
      <c r="Y373" s="156"/>
      <c r="Z373" s="146"/>
      <c r="AA373" s="146"/>
      <c r="AB373" s="146"/>
      <c r="AC373" s="146"/>
      <c r="AD373" s="146"/>
      <c r="AE373" s="146"/>
      <c r="AF373" s="146"/>
      <c r="AG373" s="146" t="s">
        <v>167</v>
      </c>
      <c r="AH373" s="146">
        <v>0</v>
      </c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3" x14ac:dyDescent="0.25">
      <c r="A374" s="153"/>
      <c r="B374" s="154"/>
      <c r="C374" s="191" t="s">
        <v>419</v>
      </c>
      <c r="D374" s="157"/>
      <c r="E374" s="158">
        <v>24.585000000000001</v>
      </c>
      <c r="F374" s="156"/>
      <c r="G374" s="156"/>
      <c r="H374" s="156"/>
      <c r="I374" s="156"/>
      <c r="J374" s="156"/>
      <c r="K374" s="156"/>
      <c r="L374" s="156"/>
      <c r="M374" s="156"/>
      <c r="N374" s="155"/>
      <c r="O374" s="155"/>
      <c r="P374" s="155"/>
      <c r="Q374" s="155"/>
      <c r="R374" s="156"/>
      <c r="S374" s="156"/>
      <c r="T374" s="156"/>
      <c r="U374" s="156"/>
      <c r="V374" s="156"/>
      <c r="W374" s="156"/>
      <c r="X374" s="156"/>
      <c r="Y374" s="156"/>
      <c r="Z374" s="146"/>
      <c r="AA374" s="146"/>
      <c r="AB374" s="146"/>
      <c r="AC374" s="146"/>
      <c r="AD374" s="146"/>
      <c r="AE374" s="146"/>
      <c r="AF374" s="146"/>
      <c r="AG374" s="146" t="s">
        <v>167</v>
      </c>
      <c r="AH374" s="146">
        <v>0</v>
      </c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3" x14ac:dyDescent="0.25">
      <c r="A375" s="153"/>
      <c r="B375" s="154"/>
      <c r="C375" s="191" t="s">
        <v>420</v>
      </c>
      <c r="D375" s="157"/>
      <c r="E375" s="158"/>
      <c r="F375" s="156"/>
      <c r="G375" s="156"/>
      <c r="H375" s="156"/>
      <c r="I375" s="156"/>
      <c r="J375" s="156"/>
      <c r="K375" s="156"/>
      <c r="L375" s="156"/>
      <c r="M375" s="156"/>
      <c r="N375" s="155"/>
      <c r="O375" s="155"/>
      <c r="P375" s="155"/>
      <c r="Q375" s="155"/>
      <c r="R375" s="156"/>
      <c r="S375" s="156"/>
      <c r="T375" s="156"/>
      <c r="U375" s="156"/>
      <c r="V375" s="156"/>
      <c r="W375" s="156"/>
      <c r="X375" s="156"/>
      <c r="Y375" s="156"/>
      <c r="Z375" s="146"/>
      <c r="AA375" s="146"/>
      <c r="AB375" s="146"/>
      <c r="AC375" s="146"/>
      <c r="AD375" s="146"/>
      <c r="AE375" s="146"/>
      <c r="AF375" s="146"/>
      <c r="AG375" s="146" t="s">
        <v>167</v>
      </c>
      <c r="AH375" s="146">
        <v>0</v>
      </c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x14ac:dyDescent="0.25">
      <c r="A376" s="167" t="s">
        <v>154</v>
      </c>
      <c r="B376" s="168" t="s">
        <v>96</v>
      </c>
      <c r="C376" s="189" t="s">
        <v>97</v>
      </c>
      <c r="D376" s="169"/>
      <c r="E376" s="170"/>
      <c r="F376" s="171"/>
      <c r="G376" s="171">
        <f>SUMIF(AG377:AG378,"&lt;&gt;NOR",G377:G378)</f>
        <v>0</v>
      </c>
      <c r="H376" s="171"/>
      <c r="I376" s="171">
        <f>SUM(I377:I378)</f>
        <v>0</v>
      </c>
      <c r="J376" s="171"/>
      <c r="K376" s="171">
        <f>SUM(K377:K378)</f>
        <v>0</v>
      </c>
      <c r="L376" s="171"/>
      <c r="M376" s="171">
        <f>SUM(M377:M378)</f>
        <v>0</v>
      </c>
      <c r="N376" s="170"/>
      <c r="O376" s="170">
        <f>SUM(O377:O378)</f>
        <v>0</v>
      </c>
      <c r="P376" s="170"/>
      <c r="Q376" s="170">
        <f>SUM(Q377:Q378)</f>
        <v>0</v>
      </c>
      <c r="R376" s="171"/>
      <c r="S376" s="171"/>
      <c r="T376" s="172"/>
      <c r="U376" s="166"/>
      <c r="V376" s="166">
        <f>SUM(V377:V378)</f>
        <v>54.3</v>
      </c>
      <c r="W376" s="166"/>
      <c r="X376" s="166"/>
      <c r="Y376" s="166"/>
      <c r="AG376" t="s">
        <v>155</v>
      </c>
    </row>
    <row r="377" spans="1:60" ht="20.399999999999999" outlineLevel="1" x14ac:dyDescent="0.25">
      <c r="A377" s="174">
        <v>53</v>
      </c>
      <c r="B377" s="175" t="s">
        <v>421</v>
      </c>
      <c r="C377" s="190" t="s">
        <v>422</v>
      </c>
      <c r="D377" s="176" t="s">
        <v>178</v>
      </c>
      <c r="E377" s="177">
        <v>25.854869999999998</v>
      </c>
      <c r="F377" s="178"/>
      <c r="G377" s="179">
        <f>ROUND(E377*F377,2)</f>
        <v>0</v>
      </c>
      <c r="H377" s="178"/>
      <c r="I377" s="179">
        <f>ROUND(E377*H377,2)</f>
        <v>0</v>
      </c>
      <c r="J377" s="178"/>
      <c r="K377" s="179">
        <f>ROUND(E377*J377,2)</f>
        <v>0</v>
      </c>
      <c r="L377" s="179">
        <v>21</v>
      </c>
      <c r="M377" s="179">
        <f>G377*(1+L377/100)</f>
        <v>0</v>
      </c>
      <c r="N377" s="177">
        <v>0</v>
      </c>
      <c r="O377" s="177">
        <f>ROUND(E377*N377,2)</f>
        <v>0</v>
      </c>
      <c r="P377" s="177">
        <v>0</v>
      </c>
      <c r="Q377" s="177">
        <f>ROUND(E377*P377,2)</f>
        <v>0</v>
      </c>
      <c r="R377" s="179" t="s">
        <v>159</v>
      </c>
      <c r="S377" s="179" t="s">
        <v>160</v>
      </c>
      <c r="T377" s="180" t="s">
        <v>160</v>
      </c>
      <c r="U377" s="156">
        <v>2.1</v>
      </c>
      <c r="V377" s="156">
        <f>ROUND(E377*U377,2)</f>
        <v>54.3</v>
      </c>
      <c r="W377" s="156"/>
      <c r="X377" s="156" t="s">
        <v>423</v>
      </c>
      <c r="Y377" s="156" t="s">
        <v>162</v>
      </c>
      <c r="Z377" s="146"/>
      <c r="AA377" s="146"/>
      <c r="AB377" s="146"/>
      <c r="AC377" s="146"/>
      <c r="AD377" s="146"/>
      <c r="AE377" s="146"/>
      <c r="AF377" s="146"/>
      <c r="AG377" s="146" t="s">
        <v>424</v>
      </c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</row>
    <row r="378" spans="1:60" outlineLevel="2" x14ac:dyDescent="0.25">
      <c r="A378" s="153"/>
      <c r="B378" s="154"/>
      <c r="C378" s="797" t="s">
        <v>425</v>
      </c>
      <c r="D378" s="798"/>
      <c r="E378" s="798"/>
      <c r="F378" s="798"/>
      <c r="G378" s="798"/>
      <c r="H378" s="156"/>
      <c r="I378" s="156"/>
      <c r="J378" s="156"/>
      <c r="K378" s="156"/>
      <c r="L378" s="156"/>
      <c r="M378" s="156"/>
      <c r="N378" s="155"/>
      <c r="O378" s="155"/>
      <c r="P378" s="155"/>
      <c r="Q378" s="155"/>
      <c r="R378" s="156"/>
      <c r="S378" s="156"/>
      <c r="T378" s="156"/>
      <c r="U378" s="156"/>
      <c r="V378" s="156"/>
      <c r="W378" s="156"/>
      <c r="X378" s="156"/>
      <c r="Y378" s="156"/>
      <c r="Z378" s="146"/>
      <c r="AA378" s="146"/>
      <c r="AB378" s="146"/>
      <c r="AC378" s="146"/>
      <c r="AD378" s="146"/>
      <c r="AE378" s="146"/>
      <c r="AF378" s="146"/>
      <c r="AG378" s="146" t="s">
        <v>165</v>
      </c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x14ac:dyDescent="0.25">
      <c r="A379" s="167" t="s">
        <v>154</v>
      </c>
      <c r="B379" s="168" t="s">
        <v>98</v>
      </c>
      <c r="C379" s="189" t="s">
        <v>99</v>
      </c>
      <c r="D379" s="169"/>
      <c r="E379" s="170"/>
      <c r="F379" s="171"/>
      <c r="G379" s="171">
        <f>SUMIF(AG380:AG383,"&lt;&gt;NOR",G380:G383)</f>
        <v>0</v>
      </c>
      <c r="H379" s="171"/>
      <c r="I379" s="171">
        <f>SUM(I380:I383)</f>
        <v>0</v>
      </c>
      <c r="J379" s="171"/>
      <c r="K379" s="171">
        <f>SUM(K380:K383)</f>
        <v>0</v>
      </c>
      <c r="L379" s="171"/>
      <c r="M379" s="171">
        <f>SUM(M380:M383)</f>
        <v>0</v>
      </c>
      <c r="N379" s="170"/>
      <c r="O379" s="170">
        <f>SUM(O380:O383)</f>
        <v>0.01</v>
      </c>
      <c r="P379" s="170"/>
      <c r="Q379" s="170">
        <f>SUM(Q380:Q383)</f>
        <v>0</v>
      </c>
      <c r="R379" s="171"/>
      <c r="S379" s="171"/>
      <c r="T379" s="172"/>
      <c r="U379" s="166"/>
      <c r="V379" s="166">
        <f>SUM(V380:V383)</f>
        <v>0</v>
      </c>
      <c r="W379" s="166"/>
      <c r="X379" s="166"/>
      <c r="Y379" s="166"/>
      <c r="AG379" t="s">
        <v>155</v>
      </c>
    </row>
    <row r="380" spans="1:60" ht="20.399999999999999" outlineLevel="1" x14ac:dyDescent="0.25">
      <c r="A380" s="174">
        <v>54</v>
      </c>
      <c r="B380" s="175" t="s">
        <v>426</v>
      </c>
      <c r="C380" s="190" t="s">
        <v>427</v>
      </c>
      <c r="D380" s="176" t="s">
        <v>183</v>
      </c>
      <c r="E380" s="177">
        <v>8.64</v>
      </c>
      <c r="F380" s="178"/>
      <c r="G380" s="179">
        <f>ROUND(E380*F380,2)</f>
        <v>0</v>
      </c>
      <c r="H380" s="178"/>
      <c r="I380" s="179">
        <f>ROUND(E380*H380,2)</f>
        <v>0</v>
      </c>
      <c r="J380" s="178"/>
      <c r="K380" s="179">
        <f>ROUND(E380*J380,2)</f>
        <v>0</v>
      </c>
      <c r="L380" s="179">
        <v>21</v>
      </c>
      <c r="M380" s="179">
        <f>G380*(1+L380/100)</f>
        <v>0</v>
      </c>
      <c r="N380" s="177">
        <v>1.3600000000000001E-3</v>
      </c>
      <c r="O380" s="177">
        <f>ROUND(E380*N380,2)</f>
        <v>0.01</v>
      </c>
      <c r="P380" s="177">
        <v>0</v>
      </c>
      <c r="Q380" s="177">
        <f>ROUND(E380*P380,2)</f>
        <v>0</v>
      </c>
      <c r="R380" s="179" t="s">
        <v>428</v>
      </c>
      <c r="S380" s="179" t="s">
        <v>160</v>
      </c>
      <c r="T380" s="180" t="s">
        <v>160</v>
      </c>
      <c r="U380" s="156">
        <v>0</v>
      </c>
      <c r="V380" s="156">
        <f>ROUND(E380*U380,2)</f>
        <v>0</v>
      </c>
      <c r="W380" s="156"/>
      <c r="X380" s="156" t="s">
        <v>429</v>
      </c>
      <c r="Y380" s="156" t="s">
        <v>162</v>
      </c>
      <c r="Z380" s="146"/>
      <c r="AA380" s="146"/>
      <c r="AB380" s="146"/>
      <c r="AC380" s="146"/>
      <c r="AD380" s="146"/>
      <c r="AE380" s="146"/>
      <c r="AF380" s="146"/>
      <c r="AG380" s="146" t="s">
        <v>430</v>
      </c>
      <c r="AH380" s="146"/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ht="21" outlineLevel="2" x14ac:dyDescent="0.25">
      <c r="A381" s="153"/>
      <c r="B381" s="154"/>
      <c r="C381" s="793" t="s">
        <v>431</v>
      </c>
      <c r="D381" s="794"/>
      <c r="E381" s="794"/>
      <c r="F381" s="794"/>
      <c r="G381" s="794"/>
      <c r="H381" s="156"/>
      <c r="I381" s="156"/>
      <c r="J381" s="156"/>
      <c r="K381" s="156"/>
      <c r="L381" s="156"/>
      <c r="M381" s="156"/>
      <c r="N381" s="155"/>
      <c r="O381" s="155"/>
      <c r="P381" s="155"/>
      <c r="Q381" s="155"/>
      <c r="R381" s="156"/>
      <c r="S381" s="156"/>
      <c r="T381" s="156"/>
      <c r="U381" s="156"/>
      <c r="V381" s="156"/>
      <c r="W381" s="156"/>
      <c r="X381" s="156"/>
      <c r="Y381" s="156"/>
      <c r="Z381" s="146"/>
      <c r="AA381" s="146"/>
      <c r="AB381" s="146"/>
      <c r="AC381" s="146"/>
      <c r="AD381" s="146"/>
      <c r="AE381" s="146"/>
      <c r="AF381" s="146"/>
      <c r="AG381" s="146" t="s">
        <v>279</v>
      </c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81" t="str">
        <f>C381</f>
        <v>Nanesení hydroizolačního nátěru válečkem ve dvou vrstvách, nebo stěrkou v jedné vrstvě. Vlepení těsnicí pásky do spoje podlaha-stěna, přitlačení a uhlazení, přetažení pásky další vrstvou izolační stěrky.</v>
      </c>
      <c r="BB381" s="146"/>
      <c r="BC381" s="146"/>
      <c r="BD381" s="146"/>
      <c r="BE381" s="146"/>
      <c r="BF381" s="146"/>
      <c r="BG381" s="146"/>
      <c r="BH381" s="146"/>
    </row>
    <row r="382" spans="1:60" outlineLevel="2" x14ac:dyDescent="0.25">
      <c r="A382" s="153"/>
      <c r="B382" s="154"/>
      <c r="C382" s="191" t="s">
        <v>432</v>
      </c>
      <c r="D382" s="157"/>
      <c r="E382" s="158"/>
      <c r="F382" s="156"/>
      <c r="G382" s="156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167</v>
      </c>
      <c r="AH382" s="146">
        <v>0</v>
      </c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3" x14ac:dyDescent="0.25">
      <c r="A383" s="153"/>
      <c r="B383" s="154"/>
      <c r="C383" s="191" t="s">
        <v>433</v>
      </c>
      <c r="D383" s="157"/>
      <c r="E383" s="158">
        <v>8.64</v>
      </c>
      <c r="F383" s="156"/>
      <c r="G383" s="15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167</v>
      </c>
      <c r="AH383" s="146">
        <v>5</v>
      </c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x14ac:dyDescent="0.25">
      <c r="A384" s="167" t="s">
        <v>154</v>
      </c>
      <c r="B384" s="168" t="s">
        <v>100</v>
      </c>
      <c r="C384" s="189" t="s">
        <v>101</v>
      </c>
      <c r="D384" s="169"/>
      <c r="E384" s="170"/>
      <c r="F384" s="171"/>
      <c r="G384" s="171">
        <f>SUMIF(AG385:AG402,"&lt;&gt;NOR",G385:G402)</f>
        <v>0</v>
      </c>
      <c r="H384" s="171"/>
      <c r="I384" s="171">
        <f>SUM(I385:I402)</f>
        <v>0</v>
      </c>
      <c r="J384" s="171"/>
      <c r="K384" s="171">
        <f>SUM(K385:K402)</f>
        <v>0</v>
      </c>
      <c r="L384" s="171"/>
      <c r="M384" s="171">
        <f>SUM(M385:M402)</f>
        <v>0</v>
      </c>
      <c r="N384" s="170"/>
      <c r="O384" s="170">
        <f>SUM(O385:O402)</f>
        <v>0.05</v>
      </c>
      <c r="P384" s="170"/>
      <c r="Q384" s="170">
        <f>SUM(Q385:Q402)</f>
        <v>0</v>
      </c>
      <c r="R384" s="171"/>
      <c r="S384" s="171"/>
      <c r="T384" s="172"/>
      <c r="U384" s="166"/>
      <c r="V384" s="166">
        <f>SUM(V385:V402)</f>
        <v>10.29</v>
      </c>
      <c r="W384" s="166"/>
      <c r="X384" s="166"/>
      <c r="Y384" s="166"/>
      <c r="AG384" t="s">
        <v>155</v>
      </c>
    </row>
    <row r="385" spans="1:60" outlineLevel="1" x14ac:dyDescent="0.25">
      <c r="A385" s="174">
        <v>55</v>
      </c>
      <c r="B385" s="175" t="s">
        <v>434</v>
      </c>
      <c r="C385" s="190" t="s">
        <v>435</v>
      </c>
      <c r="D385" s="176" t="s">
        <v>183</v>
      </c>
      <c r="E385" s="177">
        <v>44.33</v>
      </c>
      <c r="F385" s="178"/>
      <c r="G385" s="179">
        <f>ROUND(E385*F385,2)</f>
        <v>0</v>
      </c>
      <c r="H385" s="178"/>
      <c r="I385" s="179">
        <f>ROUND(E385*H385,2)</f>
        <v>0</v>
      </c>
      <c r="J385" s="178"/>
      <c r="K385" s="179">
        <f>ROUND(E385*J385,2)</f>
        <v>0</v>
      </c>
      <c r="L385" s="179">
        <v>21</v>
      </c>
      <c r="M385" s="179">
        <f>G385*(1+L385/100)</f>
        <v>0</v>
      </c>
      <c r="N385" s="177">
        <v>5.2999999999999998E-4</v>
      </c>
      <c r="O385" s="177">
        <f>ROUND(E385*N385,2)</f>
        <v>0.02</v>
      </c>
      <c r="P385" s="177">
        <v>0</v>
      </c>
      <c r="Q385" s="177">
        <f>ROUND(E385*P385,2)</f>
        <v>0</v>
      </c>
      <c r="R385" s="179" t="s">
        <v>436</v>
      </c>
      <c r="S385" s="179" t="s">
        <v>160</v>
      </c>
      <c r="T385" s="180" t="s">
        <v>160</v>
      </c>
      <c r="U385" s="156">
        <v>0.23</v>
      </c>
      <c r="V385" s="156">
        <f>ROUND(E385*U385,2)</f>
        <v>10.199999999999999</v>
      </c>
      <c r="W385" s="156"/>
      <c r="X385" s="156" t="s">
        <v>161</v>
      </c>
      <c r="Y385" s="156" t="s">
        <v>162</v>
      </c>
      <c r="Z385" s="146"/>
      <c r="AA385" s="146"/>
      <c r="AB385" s="146"/>
      <c r="AC385" s="146"/>
      <c r="AD385" s="146"/>
      <c r="AE385" s="146"/>
      <c r="AF385" s="146"/>
      <c r="AG385" s="146" t="s">
        <v>163</v>
      </c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outlineLevel="2" x14ac:dyDescent="0.25">
      <c r="A386" s="153"/>
      <c r="B386" s="154"/>
      <c r="C386" s="191" t="s">
        <v>166</v>
      </c>
      <c r="D386" s="157"/>
      <c r="E386" s="158"/>
      <c r="F386" s="156"/>
      <c r="G386" s="156"/>
      <c r="H386" s="156"/>
      <c r="I386" s="156"/>
      <c r="J386" s="156"/>
      <c r="K386" s="156"/>
      <c r="L386" s="156"/>
      <c r="M386" s="156"/>
      <c r="N386" s="155"/>
      <c r="O386" s="155"/>
      <c r="P386" s="155"/>
      <c r="Q386" s="155"/>
      <c r="R386" s="156"/>
      <c r="S386" s="156"/>
      <c r="T386" s="156"/>
      <c r="U386" s="156"/>
      <c r="V386" s="156"/>
      <c r="W386" s="156"/>
      <c r="X386" s="156"/>
      <c r="Y386" s="156"/>
      <c r="Z386" s="146"/>
      <c r="AA386" s="146"/>
      <c r="AB386" s="146"/>
      <c r="AC386" s="146"/>
      <c r="AD386" s="146"/>
      <c r="AE386" s="146"/>
      <c r="AF386" s="146"/>
      <c r="AG386" s="146" t="s">
        <v>167</v>
      </c>
      <c r="AH386" s="146">
        <v>0</v>
      </c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</row>
    <row r="387" spans="1:60" outlineLevel="3" x14ac:dyDescent="0.25">
      <c r="A387" s="153"/>
      <c r="B387" s="154"/>
      <c r="C387" s="191" t="s">
        <v>208</v>
      </c>
      <c r="D387" s="157"/>
      <c r="E387" s="158"/>
      <c r="F387" s="156"/>
      <c r="G387" s="156"/>
      <c r="H387" s="156"/>
      <c r="I387" s="156"/>
      <c r="J387" s="156"/>
      <c r="K387" s="156"/>
      <c r="L387" s="156"/>
      <c r="M387" s="156"/>
      <c r="N387" s="155"/>
      <c r="O387" s="155"/>
      <c r="P387" s="155"/>
      <c r="Q387" s="155"/>
      <c r="R387" s="156"/>
      <c r="S387" s="156"/>
      <c r="T387" s="156"/>
      <c r="U387" s="156"/>
      <c r="V387" s="156"/>
      <c r="W387" s="156"/>
      <c r="X387" s="156"/>
      <c r="Y387" s="156"/>
      <c r="Z387" s="146"/>
      <c r="AA387" s="146"/>
      <c r="AB387" s="146"/>
      <c r="AC387" s="146"/>
      <c r="AD387" s="146"/>
      <c r="AE387" s="146"/>
      <c r="AF387" s="146"/>
      <c r="AG387" s="146" t="s">
        <v>167</v>
      </c>
      <c r="AH387" s="146">
        <v>0</v>
      </c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3" x14ac:dyDescent="0.25">
      <c r="A388" s="153"/>
      <c r="B388" s="154"/>
      <c r="C388" s="191" t="s">
        <v>291</v>
      </c>
      <c r="D388" s="157"/>
      <c r="E388" s="158"/>
      <c r="F388" s="156"/>
      <c r="G388" s="156"/>
      <c r="H388" s="156"/>
      <c r="I388" s="156"/>
      <c r="J388" s="156"/>
      <c r="K388" s="156"/>
      <c r="L388" s="156"/>
      <c r="M388" s="156"/>
      <c r="N388" s="155"/>
      <c r="O388" s="155"/>
      <c r="P388" s="155"/>
      <c r="Q388" s="155"/>
      <c r="R388" s="156"/>
      <c r="S388" s="156"/>
      <c r="T388" s="156"/>
      <c r="U388" s="156"/>
      <c r="V388" s="156"/>
      <c r="W388" s="156"/>
      <c r="X388" s="156"/>
      <c r="Y388" s="156"/>
      <c r="Z388" s="146"/>
      <c r="AA388" s="146"/>
      <c r="AB388" s="146"/>
      <c r="AC388" s="146"/>
      <c r="AD388" s="146"/>
      <c r="AE388" s="146"/>
      <c r="AF388" s="146"/>
      <c r="AG388" s="146" t="s">
        <v>167</v>
      </c>
      <c r="AH388" s="146">
        <v>0</v>
      </c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outlineLevel="3" x14ac:dyDescent="0.25">
      <c r="A389" s="153"/>
      <c r="B389" s="154"/>
      <c r="C389" s="191" t="s">
        <v>346</v>
      </c>
      <c r="D389" s="157"/>
      <c r="E389" s="158"/>
      <c r="F389" s="156"/>
      <c r="G389" s="156"/>
      <c r="H389" s="156"/>
      <c r="I389" s="156"/>
      <c r="J389" s="156"/>
      <c r="K389" s="156"/>
      <c r="L389" s="156"/>
      <c r="M389" s="156"/>
      <c r="N389" s="155"/>
      <c r="O389" s="155"/>
      <c r="P389" s="155"/>
      <c r="Q389" s="155"/>
      <c r="R389" s="156"/>
      <c r="S389" s="156"/>
      <c r="T389" s="156"/>
      <c r="U389" s="156"/>
      <c r="V389" s="156"/>
      <c r="W389" s="156"/>
      <c r="X389" s="156"/>
      <c r="Y389" s="156"/>
      <c r="Z389" s="146"/>
      <c r="AA389" s="146"/>
      <c r="AB389" s="146"/>
      <c r="AC389" s="146"/>
      <c r="AD389" s="146"/>
      <c r="AE389" s="146"/>
      <c r="AF389" s="146"/>
      <c r="AG389" s="146" t="s">
        <v>167</v>
      </c>
      <c r="AH389" s="146">
        <v>0</v>
      </c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</row>
    <row r="390" spans="1:60" outlineLevel="3" x14ac:dyDescent="0.25">
      <c r="A390" s="153"/>
      <c r="B390" s="154"/>
      <c r="C390" s="191" t="s">
        <v>437</v>
      </c>
      <c r="D390" s="157"/>
      <c r="E390" s="158"/>
      <c r="F390" s="156"/>
      <c r="G390" s="156"/>
      <c r="H390" s="156"/>
      <c r="I390" s="156"/>
      <c r="J390" s="156"/>
      <c r="K390" s="156"/>
      <c r="L390" s="156"/>
      <c r="M390" s="156"/>
      <c r="N390" s="155"/>
      <c r="O390" s="155"/>
      <c r="P390" s="155"/>
      <c r="Q390" s="155"/>
      <c r="R390" s="156"/>
      <c r="S390" s="156"/>
      <c r="T390" s="156"/>
      <c r="U390" s="156"/>
      <c r="V390" s="156"/>
      <c r="W390" s="156"/>
      <c r="X390" s="156"/>
      <c r="Y390" s="156"/>
      <c r="Z390" s="146"/>
      <c r="AA390" s="146"/>
      <c r="AB390" s="146"/>
      <c r="AC390" s="146"/>
      <c r="AD390" s="146"/>
      <c r="AE390" s="146"/>
      <c r="AF390" s="146"/>
      <c r="AG390" s="146" t="s">
        <v>167</v>
      </c>
      <c r="AH390" s="146">
        <v>0</v>
      </c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3" x14ac:dyDescent="0.25">
      <c r="A391" s="153"/>
      <c r="B391" s="154"/>
      <c r="C391" s="191" t="s">
        <v>293</v>
      </c>
      <c r="D391" s="157"/>
      <c r="E391" s="158">
        <v>12.51</v>
      </c>
      <c r="F391" s="156"/>
      <c r="G391" s="156"/>
      <c r="H391" s="156"/>
      <c r="I391" s="156"/>
      <c r="J391" s="156"/>
      <c r="K391" s="156"/>
      <c r="L391" s="156"/>
      <c r="M391" s="156"/>
      <c r="N391" s="155"/>
      <c r="O391" s="155"/>
      <c r="P391" s="155"/>
      <c r="Q391" s="155"/>
      <c r="R391" s="156"/>
      <c r="S391" s="156"/>
      <c r="T391" s="156"/>
      <c r="U391" s="156"/>
      <c r="V391" s="156"/>
      <c r="W391" s="156"/>
      <c r="X391" s="156"/>
      <c r="Y391" s="156"/>
      <c r="Z391" s="146"/>
      <c r="AA391" s="146"/>
      <c r="AB391" s="146"/>
      <c r="AC391" s="146"/>
      <c r="AD391" s="146"/>
      <c r="AE391" s="146"/>
      <c r="AF391" s="146"/>
      <c r="AG391" s="146" t="s">
        <v>167</v>
      </c>
      <c r="AH391" s="146">
        <v>0</v>
      </c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3" x14ac:dyDescent="0.25">
      <c r="A392" s="153"/>
      <c r="B392" s="154"/>
      <c r="C392" s="191" t="s">
        <v>294</v>
      </c>
      <c r="D392" s="157"/>
      <c r="E392" s="158">
        <v>31.82</v>
      </c>
      <c r="F392" s="156"/>
      <c r="G392" s="156"/>
      <c r="H392" s="156"/>
      <c r="I392" s="156"/>
      <c r="J392" s="156"/>
      <c r="K392" s="156"/>
      <c r="L392" s="156"/>
      <c r="M392" s="156"/>
      <c r="N392" s="155"/>
      <c r="O392" s="155"/>
      <c r="P392" s="155"/>
      <c r="Q392" s="155"/>
      <c r="R392" s="156"/>
      <c r="S392" s="156"/>
      <c r="T392" s="156"/>
      <c r="U392" s="156"/>
      <c r="V392" s="156"/>
      <c r="W392" s="156"/>
      <c r="X392" s="156"/>
      <c r="Y392" s="156"/>
      <c r="Z392" s="146"/>
      <c r="AA392" s="146"/>
      <c r="AB392" s="146"/>
      <c r="AC392" s="146"/>
      <c r="AD392" s="146"/>
      <c r="AE392" s="146"/>
      <c r="AF392" s="146"/>
      <c r="AG392" s="146" t="s">
        <v>167</v>
      </c>
      <c r="AH392" s="146">
        <v>0</v>
      </c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ht="20.399999999999999" outlineLevel="1" x14ac:dyDescent="0.25">
      <c r="A393" s="174">
        <v>56</v>
      </c>
      <c r="B393" s="175" t="s">
        <v>438</v>
      </c>
      <c r="C393" s="190" t="s">
        <v>439</v>
      </c>
      <c r="D393" s="176" t="s">
        <v>183</v>
      </c>
      <c r="E393" s="177">
        <v>46.546500000000002</v>
      </c>
      <c r="F393" s="178"/>
      <c r="G393" s="179">
        <f>ROUND(E393*F393,2)</f>
        <v>0</v>
      </c>
      <c r="H393" s="178"/>
      <c r="I393" s="179">
        <f>ROUND(E393*H393,2)</f>
        <v>0</v>
      </c>
      <c r="J393" s="178"/>
      <c r="K393" s="179">
        <f>ROUND(E393*J393,2)</f>
        <v>0</v>
      </c>
      <c r="L393" s="179">
        <v>21</v>
      </c>
      <c r="M393" s="179">
        <f>G393*(1+L393/100)</f>
        <v>0</v>
      </c>
      <c r="N393" s="177">
        <v>5.9999999999999995E-4</v>
      </c>
      <c r="O393" s="177">
        <f>ROUND(E393*N393,2)</f>
        <v>0.03</v>
      </c>
      <c r="P393" s="177">
        <v>0</v>
      </c>
      <c r="Q393" s="177">
        <f>ROUND(E393*P393,2)</f>
        <v>0</v>
      </c>
      <c r="R393" s="179" t="s">
        <v>275</v>
      </c>
      <c r="S393" s="179" t="s">
        <v>160</v>
      </c>
      <c r="T393" s="180" t="s">
        <v>160</v>
      </c>
      <c r="U393" s="156">
        <v>0</v>
      </c>
      <c r="V393" s="156">
        <f>ROUND(E393*U393,2)</f>
        <v>0</v>
      </c>
      <c r="W393" s="156"/>
      <c r="X393" s="156" t="s">
        <v>276</v>
      </c>
      <c r="Y393" s="156" t="s">
        <v>162</v>
      </c>
      <c r="Z393" s="146"/>
      <c r="AA393" s="146"/>
      <c r="AB393" s="146"/>
      <c r="AC393" s="146"/>
      <c r="AD393" s="146"/>
      <c r="AE393" s="146"/>
      <c r="AF393" s="146"/>
      <c r="AG393" s="146" t="s">
        <v>277</v>
      </c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outlineLevel="2" x14ac:dyDescent="0.25">
      <c r="A394" s="153"/>
      <c r="B394" s="154"/>
      <c r="C394" s="191" t="s">
        <v>166</v>
      </c>
      <c r="D394" s="157"/>
      <c r="E394" s="158"/>
      <c r="F394" s="156"/>
      <c r="G394" s="156"/>
      <c r="H394" s="156"/>
      <c r="I394" s="156"/>
      <c r="J394" s="156"/>
      <c r="K394" s="156"/>
      <c r="L394" s="156"/>
      <c r="M394" s="156"/>
      <c r="N394" s="155"/>
      <c r="O394" s="155"/>
      <c r="P394" s="155"/>
      <c r="Q394" s="155"/>
      <c r="R394" s="156"/>
      <c r="S394" s="156"/>
      <c r="T394" s="156"/>
      <c r="U394" s="156"/>
      <c r="V394" s="156"/>
      <c r="W394" s="156"/>
      <c r="X394" s="156"/>
      <c r="Y394" s="156"/>
      <c r="Z394" s="146"/>
      <c r="AA394" s="146"/>
      <c r="AB394" s="146"/>
      <c r="AC394" s="146"/>
      <c r="AD394" s="146"/>
      <c r="AE394" s="146"/>
      <c r="AF394" s="146"/>
      <c r="AG394" s="146" t="s">
        <v>167</v>
      </c>
      <c r="AH394" s="146">
        <v>0</v>
      </c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</row>
    <row r="395" spans="1:60" outlineLevel="3" x14ac:dyDescent="0.25">
      <c r="A395" s="153"/>
      <c r="B395" s="154"/>
      <c r="C395" s="191" t="s">
        <v>208</v>
      </c>
      <c r="D395" s="157"/>
      <c r="E395" s="158"/>
      <c r="F395" s="156"/>
      <c r="G395" s="156"/>
      <c r="H395" s="156"/>
      <c r="I395" s="156"/>
      <c r="J395" s="156"/>
      <c r="K395" s="156"/>
      <c r="L395" s="156"/>
      <c r="M395" s="156"/>
      <c r="N395" s="155"/>
      <c r="O395" s="155"/>
      <c r="P395" s="155"/>
      <c r="Q395" s="155"/>
      <c r="R395" s="156"/>
      <c r="S395" s="156"/>
      <c r="T395" s="156"/>
      <c r="U395" s="156"/>
      <c r="V395" s="156"/>
      <c r="W395" s="156"/>
      <c r="X395" s="156"/>
      <c r="Y395" s="156"/>
      <c r="Z395" s="146"/>
      <c r="AA395" s="146"/>
      <c r="AB395" s="146"/>
      <c r="AC395" s="146"/>
      <c r="AD395" s="146"/>
      <c r="AE395" s="146"/>
      <c r="AF395" s="146"/>
      <c r="AG395" s="146" t="s">
        <v>167</v>
      </c>
      <c r="AH395" s="146">
        <v>0</v>
      </c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</row>
    <row r="396" spans="1:60" outlineLevel="3" x14ac:dyDescent="0.25">
      <c r="A396" s="153"/>
      <c r="B396" s="154"/>
      <c r="C396" s="191" t="s">
        <v>291</v>
      </c>
      <c r="D396" s="157"/>
      <c r="E396" s="158"/>
      <c r="F396" s="156"/>
      <c r="G396" s="156"/>
      <c r="H396" s="156"/>
      <c r="I396" s="156"/>
      <c r="J396" s="156"/>
      <c r="K396" s="156"/>
      <c r="L396" s="156"/>
      <c r="M396" s="156"/>
      <c r="N396" s="155"/>
      <c r="O396" s="155"/>
      <c r="P396" s="155"/>
      <c r="Q396" s="155"/>
      <c r="R396" s="156"/>
      <c r="S396" s="156"/>
      <c r="T396" s="156"/>
      <c r="U396" s="156"/>
      <c r="V396" s="156"/>
      <c r="W396" s="156"/>
      <c r="X396" s="156"/>
      <c r="Y396" s="156"/>
      <c r="Z396" s="146"/>
      <c r="AA396" s="146"/>
      <c r="AB396" s="146"/>
      <c r="AC396" s="146"/>
      <c r="AD396" s="146"/>
      <c r="AE396" s="146"/>
      <c r="AF396" s="146"/>
      <c r="AG396" s="146" t="s">
        <v>167</v>
      </c>
      <c r="AH396" s="146">
        <v>0</v>
      </c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3" x14ac:dyDescent="0.25">
      <c r="A397" s="153"/>
      <c r="B397" s="154"/>
      <c r="C397" s="191" t="s">
        <v>437</v>
      </c>
      <c r="D397" s="157"/>
      <c r="E397" s="158"/>
      <c r="F397" s="156"/>
      <c r="G397" s="156"/>
      <c r="H397" s="156"/>
      <c r="I397" s="156"/>
      <c r="J397" s="156"/>
      <c r="K397" s="156"/>
      <c r="L397" s="156"/>
      <c r="M397" s="156"/>
      <c r="N397" s="155"/>
      <c r="O397" s="155"/>
      <c r="P397" s="155"/>
      <c r="Q397" s="155"/>
      <c r="R397" s="156"/>
      <c r="S397" s="156"/>
      <c r="T397" s="156"/>
      <c r="U397" s="156"/>
      <c r="V397" s="156"/>
      <c r="W397" s="156"/>
      <c r="X397" s="156"/>
      <c r="Y397" s="156"/>
      <c r="Z397" s="146"/>
      <c r="AA397" s="146"/>
      <c r="AB397" s="146"/>
      <c r="AC397" s="146"/>
      <c r="AD397" s="146"/>
      <c r="AE397" s="146"/>
      <c r="AF397" s="146"/>
      <c r="AG397" s="146" t="s">
        <v>167</v>
      </c>
      <c r="AH397" s="146">
        <v>0</v>
      </c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outlineLevel="3" x14ac:dyDescent="0.25">
      <c r="A398" s="153"/>
      <c r="B398" s="154"/>
      <c r="C398" s="191" t="s">
        <v>293</v>
      </c>
      <c r="D398" s="157"/>
      <c r="E398" s="158">
        <v>12.51</v>
      </c>
      <c r="F398" s="156"/>
      <c r="G398" s="156"/>
      <c r="H398" s="156"/>
      <c r="I398" s="156"/>
      <c r="J398" s="156"/>
      <c r="K398" s="156"/>
      <c r="L398" s="156"/>
      <c r="M398" s="156"/>
      <c r="N398" s="155"/>
      <c r="O398" s="155"/>
      <c r="P398" s="155"/>
      <c r="Q398" s="155"/>
      <c r="R398" s="156"/>
      <c r="S398" s="156"/>
      <c r="T398" s="156"/>
      <c r="U398" s="156"/>
      <c r="V398" s="156"/>
      <c r="W398" s="156"/>
      <c r="X398" s="156"/>
      <c r="Y398" s="156"/>
      <c r="Z398" s="146"/>
      <c r="AA398" s="146"/>
      <c r="AB398" s="146"/>
      <c r="AC398" s="146"/>
      <c r="AD398" s="146"/>
      <c r="AE398" s="146"/>
      <c r="AF398" s="146"/>
      <c r="AG398" s="146" t="s">
        <v>167</v>
      </c>
      <c r="AH398" s="146">
        <v>0</v>
      </c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3" x14ac:dyDescent="0.25">
      <c r="A399" s="153"/>
      <c r="B399" s="154"/>
      <c r="C399" s="191" t="s">
        <v>294</v>
      </c>
      <c r="D399" s="157"/>
      <c r="E399" s="158">
        <v>31.82</v>
      </c>
      <c r="F399" s="156"/>
      <c r="G399" s="156"/>
      <c r="H399" s="156"/>
      <c r="I399" s="156"/>
      <c r="J399" s="156"/>
      <c r="K399" s="156"/>
      <c r="L399" s="156"/>
      <c r="M399" s="156"/>
      <c r="N399" s="155"/>
      <c r="O399" s="155"/>
      <c r="P399" s="155"/>
      <c r="Q399" s="155"/>
      <c r="R399" s="156"/>
      <c r="S399" s="156"/>
      <c r="T399" s="156"/>
      <c r="U399" s="156"/>
      <c r="V399" s="156"/>
      <c r="W399" s="156"/>
      <c r="X399" s="156"/>
      <c r="Y399" s="156"/>
      <c r="Z399" s="146"/>
      <c r="AA399" s="146"/>
      <c r="AB399" s="146"/>
      <c r="AC399" s="146"/>
      <c r="AD399" s="146"/>
      <c r="AE399" s="146"/>
      <c r="AF399" s="146"/>
      <c r="AG399" s="146" t="s">
        <v>167</v>
      </c>
      <c r="AH399" s="146">
        <v>0</v>
      </c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3" x14ac:dyDescent="0.25">
      <c r="A400" s="153"/>
      <c r="B400" s="154"/>
      <c r="C400" s="192" t="s">
        <v>440</v>
      </c>
      <c r="D400" s="159"/>
      <c r="E400" s="160">
        <v>2.2164999999999999</v>
      </c>
      <c r="F400" s="156"/>
      <c r="G400" s="156"/>
      <c r="H400" s="156"/>
      <c r="I400" s="156"/>
      <c r="J400" s="156"/>
      <c r="K400" s="156"/>
      <c r="L400" s="156"/>
      <c r="M400" s="156"/>
      <c r="N400" s="155"/>
      <c r="O400" s="155"/>
      <c r="P400" s="155"/>
      <c r="Q400" s="155"/>
      <c r="R400" s="156"/>
      <c r="S400" s="156"/>
      <c r="T400" s="156"/>
      <c r="U400" s="156"/>
      <c r="V400" s="156"/>
      <c r="W400" s="156"/>
      <c r="X400" s="156"/>
      <c r="Y400" s="156"/>
      <c r="Z400" s="146"/>
      <c r="AA400" s="146"/>
      <c r="AB400" s="146"/>
      <c r="AC400" s="146"/>
      <c r="AD400" s="146"/>
      <c r="AE400" s="146"/>
      <c r="AF400" s="146"/>
      <c r="AG400" s="146" t="s">
        <v>167</v>
      </c>
      <c r="AH400" s="146">
        <v>4</v>
      </c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1" x14ac:dyDescent="0.25">
      <c r="A401" s="174">
        <v>57</v>
      </c>
      <c r="B401" s="175" t="s">
        <v>441</v>
      </c>
      <c r="C401" s="190" t="s">
        <v>442</v>
      </c>
      <c r="D401" s="176" t="s">
        <v>178</v>
      </c>
      <c r="E401" s="177">
        <v>5.142E-2</v>
      </c>
      <c r="F401" s="178"/>
      <c r="G401" s="179">
        <f>ROUND(E401*F401,2)</f>
        <v>0</v>
      </c>
      <c r="H401" s="178"/>
      <c r="I401" s="179">
        <f>ROUND(E401*H401,2)</f>
        <v>0</v>
      </c>
      <c r="J401" s="178"/>
      <c r="K401" s="179">
        <f>ROUND(E401*J401,2)</f>
        <v>0</v>
      </c>
      <c r="L401" s="179">
        <v>21</v>
      </c>
      <c r="M401" s="179">
        <f>G401*(1+L401/100)</f>
        <v>0</v>
      </c>
      <c r="N401" s="177">
        <v>0</v>
      </c>
      <c r="O401" s="177">
        <f>ROUND(E401*N401,2)</f>
        <v>0</v>
      </c>
      <c r="P401" s="177">
        <v>0</v>
      </c>
      <c r="Q401" s="177">
        <f>ROUND(E401*P401,2)</f>
        <v>0</v>
      </c>
      <c r="R401" s="179" t="s">
        <v>436</v>
      </c>
      <c r="S401" s="179" t="s">
        <v>160</v>
      </c>
      <c r="T401" s="180" t="s">
        <v>160</v>
      </c>
      <c r="U401" s="156">
        <v>1.74</v>
      </c>
      <c r="V401" s="156">
        <f>ROUND(E401*U401,2)</f>
        <v>0.09</v>
      </c>
      <c r="W401" s="156"/>
      <c r="X401" s="156" t="s">
        <v>423</v>
      </c>
      <c r="Y401" s="156" t="s">
        <v>162</v>
      </c>
      <c r="Z401" s="146"/>
      <c r="AA401" s="146"/>
      <c r="AB401" s="146"/>
      <c r="AC401" s="146"/>
      <c r="AD401" s="146"/>
      <c r="AE401" s="146"/>
      <c r="AF401" s="146"/>
      <c r="AG401" s="146" t="s">
        <v>424</v>
      </c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2" x14ac:dyDescent="0.25">
      <c r="A402" s="153"/>
      <c r="B402" s="154"/>
      <c r="C402" s="797" t="s">
        <v>443</v>
      </c>
      <c r="D402" s="798"/>
      <c r="E402" s="798"/>
      <c r="F402" s="798"/>
      <c r="G402" s="798"/>
      <c r="H402" s="156"/>
      <c r="I402" s="156"/>
      <c r="J402" s="156"/>
      <c r="K402" s="156"/>
      <c r="L402" s="156"/>
      <c r="M402" s="156"/>
      <c r="N402" s="155"/>
      <c r="O402" s="155"/>
      <c r="P402" s="155"/>
      <c r="Q402" s="155"/>
      <c r="R402" s="156"/>
      <c r="S402" s="156"/>
      <c r="T402" s="156"/>
      <c r="U402" s="156"/>
      <c r="V402" s="156"/>
      <c r="W402" s="156"/>
      <c r="X402" s="156"/>
      <c r="Y402" s="156"/>
      <c r="Z402" s="146"/>
      <c r="AA402" s="146"/>
      <c r="AB402" s="146"/>
      <c r="AC402" s="146"/>
      <c r="AD402" s="146"/>
      <c r="AE402" s="146"/>
      <c r="AF402" s="146"/>
      <c r="AG402" s="146" t="s">
        <v>165</v>
      </c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x14ac:dyDescent="0.25">
      <c r="A403" s="167" t="s">
        <v>154</v>
      </c>
      <c r="B403" s="168" t="s">
        <v>102</v>
      </c>
      <c r="C403" s="189" t="s">
        <v>103</v>
      </c>
      <c r="D403" s="169"/>
      <c r="E403" s="170"/>
      <c r="F403" s="171"/>
      <c r="G403" s="171">
        <f>SUMIF(AG404:AG404,"&lt;&gt;NOR",G404:G404)</f>
        <v>0</v>
      </c>
      <c r="H403" s="171"/>
      <c r="I403" s="171">
        <f>SUM(I404:I404)</f>
        <v>0</v>
      </c>
      <c r="J403" s="171"/>
      <c r="K403" s="171">
        <f>SUM(K404:K404)</f>
        <v>0</v>
      </c>
      <c r="L403" s="171"/>
      <c r="M403" s="171">
        <f>SUM(M404:M404)</f>
        <v>0</v>
      </c>
      <c r="N403" s="170"/>
      <c r="O403" s="170">
        <f>SUM(O404:O404)</f>
        <v>0</v>
      </c>
      <c r="P403" s="170"/>
      <c r="Q403" s="170">
        <f>SUM(Q404:Q404)</f>
        <v>0</v>
      </c>
      <c r="R403" s="171"/>
      <c r="S403" s="171"/>
      <c r="T403" s="172"/>
      <c r="U403" s="166"/>
      <c r="V403" s="166">
        <f>SUM(V404:V404)</f>
        <v>0</v>
      </c>
      <c r="W403" s="166"/>
      <c r="X403" s="166"/>
      <c r="Y403" s="166"/>
      <c r="AG403" t="s">
        <v>155</v>
      </c>
    </row>
    <row r="404" spans="1:60" outlineLevel="1" x14ac:dyDescent="0.25">
      <c r="A404" s="182">
        <v>58</v>
      </c>
      <c r="B404" s="183" t="s">
        <v>444</v>
      </c>
      <c r="C404" s="194" t="s">
        <v>445</v>
      </c>
      <c r="D404" s="184" t="s">
        <v>372</v>
      </c>
      <c r="E404" s="185">
        <v>1</v>
      </c>
      <c r="F404" s="186">
        <f>'Rekapitulace příloh'!E4</f>
        <v>0</v>
      </c>
      <c r="G404" s="187">
        <f>ROUND(E404*F404,2)</f>
        <v>0</v>
      </c>
      <c r="H404" s="186"/>
      <c r="I404" s="187">
        <f>ROUND(E404*H404,2)</f>
        <v>0</v>
      </c>
      <c r="J404" s="186"/>
      <c r="K404" s="187">
        <f>ROUND(E404*J404,2)</f>
        <v>0</v>
      </c>
      <c r="L404" s="187">
        <v>21</v>
      </c>
      <c r="M404" s="187">
        <f>G404*(1+L404/100)</f>
        <v>0</v>
      </c>
      <c r="N404" s="185">
        <v>0</v>
      </c>
      <c r="O404" s="185">
        <f>ROUND(E404*N404,2)</f>
        <v>0</v>
      </c>
      <c r="P404" s="185">
        <v>0</v>
      </c>
      <c r="Q404" s="185">
        <f>ROUND(E404*P404,2)</f>
        <v>0</v>
      </c>
      <c r="R404" s="187"/>
      <c r="S404" s="187" t="s">
        <v>204</v>
      </c>
      <c r="T404" s="188" t="s">
        <v>205</v>
      </c>
      <c r="U404" s="156">
        <v>0</v>
      </c>
      <c r="V404" s="156">
        <f>ROUND(E404*U404,2)</f>
        <v>0</v>
      </c>
      <c r="W404" s="156"/>
      <c r="X404" s="156" t="s">
        <v>429</v>
      </c>
      <c r="Y404" s="156" t="s">
        <v>162</v>
      </c>
      <c r="Z404" s="146"/>
      <c r="AA404" s="146"/>
      <c r="AB404" s="146"/>
      <c r="AC404" s="146"/>
      <c r="AD404" s="146"/>
      <c r="AE404" s="146"/>
      <c r="AF404" s="146"/>
      <c r="AG404" s="146" t="s">
        <v>430</v>
      </c>
      <c r="AH404" s="146"/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x14ac:dyDescent="0.25">
      <c r="A405" s="167" t="s">
        <v>154</v>
      </c>
      <c r="B405" s="168" t="s">
        <v>104</v>
      </c>
      <c r="C405" s="189" t="s">
        <v>105</v>
      </c>
      <c r="D405" s="169"/>
      <c r="E405" s="170"/>
      <c r="F405" s="171"/>
      <c r="G405" s="171">
        <f>SUMIF(AG406:AG406,"&lt;&gt;NOR",G406:G406)</f>
        <v>0</v>
      </c>
      <c r="H405" s="171"/>
      <c r="I405" s="171">
        <f>SUM(I406:I406)</f>
        <v>0</v>
      </c>
      <c r="J405" s="171"/>
      <c r="K405" s="171">
        <f>SUM(K406:K406)</f>
        <v>0</v>
      </c>
      <c r="L405" s="171"/>
      <c r="M405" s="171">
        <f>SUM(M406:M406)</f>
        <v>0</v>
      </c>
      <c r="N405" s="170"/>
      <c r="O405" s="170">
        <f>SUM(O406:O406)</f>
        <v>0</v>
      </c>
      <c r="P405" s="170"/>
      <c r="Q405" s="170">
        <f>SUM(Q406:Q406)</f>
        <v>0</v>
      </c>
      <c r="R405" s="171"/>
      <c r="S405" s="171"/>
      <c r="T405" s="172"/>
      <c r="U405" s="166"/>
      <c r="V405" s="166">
        <f>SUM(V406:V406)</f>
        <v>0</v>
      </c>
      <c r="W405" s="166"/>
      <c r="X405" s="166"/>
      <c r="Y405" s="166"/>
      <c r="AG405" t="s">
        <v>155</v>
      </c>
    </row>
    <row r="406" spans="1:60" outlineLevel="1" x14ac:dyDescent="0.25">
      <c r="A406" s="182">
        <v>59</v>
      </c>
      <c r="B406" s="183" t="s">
        <v>446</v>
      </c>
      <c r="C406" s="194" t="s">
        <v>447</v>
      </c>
      <c r="D406" s="184" t="s">
        <v>372</v>
      </c>
      <c r="E406" s="185">
        <v>1</v>
      </c>
      <c r="F406" s="186">
        <f>'Rekapitulace příloh'!E5</f>
        <v>0</v>
      </c>
      <c r="G406" s="187">
        <f>ROUND(E406*F406,2)</f>
        <v>0</v>
      </c>
      <c r="H406" s="186"/>
      <c r="I406" s="187">
        <f>ROUND(E406*H406,2)</f>
        <v>0</v>
      </c>
      <c r="J406" s="186"/>
      <c r="K406" s="187">
        <f>ROUND(E406*J406,2)</f>
        <v>0</v>
      </c>
      <c r="L406" s="187">
        <v>21</v>
      </c>
      <c r="M406" s="187">
        <f>G406*(1+L406/100)</f>
        <v>0</v>
      </c>
      <c r="N406" s="185">
        <v>0</v>
      </c>
      <c r="O406" s="185">
        <f>ROUND(E406*N406,2)</f>
        <v>0</v>
      </c>
      <c r="P406" s="185">
        <v>0</v>
      </c>
      <c r="Q406" s="185">
        <f>ROUND(E406*P406,2)</f>
        <v>0</v>
      </c>
      <c r="R406" s="187"/>
      <c r="S406" s="187" t="s">
        <v>204</v>
      </c>
      <c r="T406" s="188" t="s">
        <v>205</v>
      </c>
      <c r="U406" s="156">
        <v>0</v>
      </c>
      <c r="V406" s="156">
        <f>ROUND(E406*U406,2)</f>
        <v>0</v>
      </c>
      <c r="W406" s="156"/>
      <c r="X406" s="156" t="s">
        <v>429</v>
      </c>
      <c r="Y406" s="156" t="s">
        <v>162</v>
      </c>
      <c r="Z406" s="146"/>
      <c r="AA406" s="146"/>
      <c r="AB406" s="146"/>
      <c r="AC406" s="146"/>
      <c r="AD406" s="146"/>
      <c r="AE406" s="146"/>
      <c r="AF406" s="146"/>
      <c r="AG406" s="146" t="s">
        <v>430</v>
      </c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x14ac:dyDescent="0.25">
      <c r="A407" s="167" t="s">
        <v>154</v>
      </c>
      <c r="B407" s="168" t="s">
        <v>106</v>
      </c>
      <c r="C407" s="189" t="s">
        <v>107</v>
      </c>
      <c r="D407" s="169"/>
      <c r="E407" s="170"/>
      <c r="F407" s="171"/>
      <c r="G407" s="171">
        <f>SUMIF(AG408:AG408,"&lt;&gt;NOR",G408:G408)</f>
        <v>0</v>
      </c>
      <c r="H407" s="171"/>
      <c r="I407" s="171">
        <f>SUM(I408:I408)</f>
        <v>0</v>
      </c>
      <c r="J407" s="171"/>
      <c r="K407" s="171">
        <f>SUM(K408:K408)</f>
        <v>0</v>
      </c>
      <c r="L407" s="171"/>
      <c r="M407" s="171">
        <f>SUM(M408:M408)</f>
        <v>0</v>
      </c>
      <c r="N407" s="170"/>
      <c r="O407" s="170">
        <f>SUM(O408:O408)</f>
        <v>0</v>
      </c>
      <c r="P407" s="170"/>
      <c r="Q407" s="170">
        <f>SUM(Q408:Q408)</f>
        <v>0</v>
      </c>
      <c r="R407" s="171"/>
      <c r="S407" s="171"/>
      <c r="T407" s="172"/>
      <c r="U407" s="166"/>
      <c r="V407" s="166">
        <f>SUM(V408:V408)</f>
        <v>0</v>
      </c>
      <c r="W407" s="166"/>
      <c r="X407" s="166"/>
      <c r="Y407" s="166"/>
      <c r="AG407" t="s">
        <v>155</v>
      </c>
    </row>
    <row r="408" spans="1:60" outlineLevel="1" x14ac:dyDescent="0.25">
      <c r="A408" s="182">
        <v>60</v>
      </c>
      <c r="B408" s="183" t="s">
        <v>448</v>
      </c>
      <c r="C408" s="194" t="s">
        <v>449</v>
      </c>
      <c r="D408" s="184" t="s">
        <v>372</v>
      </c>
      <c r="E408" s="185">
        <v>1</v>
      </c>
      <c r="F408" s="186">
        <f>'Rekapitulace příloh'!E6</f>
        <v>0</v>
      </c>
      <c r="G408" s="187">
        <f>ROUND(E408*F408,2)</f>
        <v>0</v>
      </c>
      <c r="H408" s="186"/>
      <c r="I408" s="187">
        <f>ROUND(E408*H408,2)</f>
        <v>0</v>
      </c>
      <c r="J408" s="186"/>
      <c r="K408" s="187">
        <f>ROUND(E408*J408,2)</f>
        <v>0</v>
      </c>
      <c r="L408" s="187">
        <v>21</v>
      </c>
      <c r="M408" s="187">
        <f>G408*(1+L408/100)</f>
        <v>0</v>
      </c>
      <c r="N408" s="185">
        <v>0</v>
      </c>
      <c r="O408" s="185">
        <f>ROUND(E408*N408,2)</f>
        <v>0</v>
      </c>
      <c r="P408" s="185">
        <v>0</v>
      </c>
      <c r="Q408" s="185">
        <f>ROUND(E408*P408,2)</f>
        <v>0</v>
      </c>
      <c r="R408" s="187"/>
      <c r="S408" s="187" t="s">
        <v>204</v>
      </c>
      <c r="T408" s="188" t="s">
        <v>205</v>
      </c>
      <c r="U408" s="156">
        <v>0</v>
      </c>
      <c r="V408" s="156">
        <f>ROUND(E408*U408,2)</f>
        <v>0</v>
      </c>
      <c r="W408" s="156"/>
      <c r="X408" s="156" t="s">
        <v>429</v>
      </c>
      <c r="Y408" s="156" t="s">
        <v>162</v>
      </c>
      <c r="Z408" s="146"/>
      <c r="AA408" s="146"/>
      <c r="AB408" s="146"/>
      <c r="AC408" s="146"/>
      <c r="AD408" s="146"/>
      <c r="AE408" s="146"/>
      <c r="AF408" s="146"/>
      <c r="AG408" s="146" t="s">
        <v>430</v>
      </c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x14ac:dyDescent="0.25">
      <c r="A409" s="167" t="s">
        <v>154</v>
      </c>
      <c r="B409" s="168" t="s">
        <v>108</v>
      </c>
      <c r="C409" s="189" t="s">
        <v>109</v>
      </c>
      <c r="D409" s="169"/>
      <c r="E409" s="170"/>
      <c r="F409" s="171"/>
      <c r="G409" s="171">
        <f>SUMIF(AG410:AG442,"&lt;&gt;NOR",G410:G442)</f>
        <v>0</v>
      </c>
      <c r="H409" s="171"/>
      <c r="I409" s="171">
        <f>SUM(I410:I442)</f>
        <v>0</v>
      </c>
      <c r="J409" s="171"/>
      <c r="K409" s="171">
        <f>SUM(K410:K442)</f>
        <v>0</v>
      </c>
      <c r="L409" s="171"/>
      <c r="M409" s="171">
        <f>SUM(M410:M442)</f>
        <v>0</v>
      </c>
      <c r="N409" s="170"/>
      <c r="O409" s="170">
        <f>SUM(O410:O442)</f>
        <v>0.11000000000000001</v>
      </c>
      <c r="P409" s="170"/>
      <c r="Q409" s="170">
        <f>SUM(Q410:Q442)</f>
        <v>0</v>
      </c>
      <c r="R409" s="171"/>
      <c r="S409" s="171"/>
      <c r="T409" s="172"/>
      <c r="U409" s="166"/>
      <c r="V409" s="166">
        <f>SUM(V410:V442)</f>
        <v>12.76</v>
      </c>
      <c r="W409" s="166"/>
      <c r="X409" s="166"/>
      <c r="Y409" s="166"/>
      <c r="AG409" t="s">
        <v>155</v>
      </c>
    </row>
    <row r="410" spans="1:60" ht="20.399999999999999" outlineLevel="1" x14ac:dyDescent="0.25">
      <c r="A410" s="174">
        <v>61</v>
      </c>
      <c r="B410" s="175" t="s">
        <v>450</v>
      </c>
      <c r="C410" s="190" t="s">
        <v>451</v>
      </c>
      <c r="D410" s="176" t="s">
        <v>197</v>
      </c>
      <c r="E410" s="177">
        <v>4</v>
      </c>
      <c r="F410" s="178"/>
      <c r="G410" s="179">
        <f>ROUND(E410*F410,2)</f>
        <v>0</v>
      </c>
      <c r="H410" s="178"/>
      <c r="I410" s="179">
        <f>ROUND(E410*H410,2)</f>
        <v>0</v>
      </c>
      <c r="J410" s="178"/>
      <c r="K410" s="179">
        <f>ROUND(E410*J410,2)</f>
        <v>0</v>
      </c>
      <c r="L410" s="179">
        <v>21</v>
      </c>
      <c r="M410" s="179">
        <f>G410*(1+L410/100)</f>
        <v>0</v>
      </c>
      <c r="N410" s="177">
        <v>0</v>
      </c>
      <c r="O410" s="177">
        <f>ROUND(E410*N410,2)</f>
        <v>0</v>
      </c>
      <c r="P410" s="177">
        <v>0</v>
      </c>
      <c r="Q410" s="177">
        <f>ROUND(E410*P410,2)</f>
        <v>0</v>
      </c>
      <c r="R410" s="179" t="s">
        <v>452</v>
      </c>
      <c r="S410" s="179" t="s">
        <v>160</v>
      </c>
      <c r="T410" s="180" t="s">
        <v>160</v>
      </c>
      <c r="U410" s="156">
        <v>1.5</v>
      </c>
      <c r="V410" s="156">
        <f>ROUND(E410*U410,2)</f>
        <v>6</v>
      </c>
      <c r="W410" s="156"/>
      <c r="X410" s="156" t="s">
        <v>161</v>
      </c>
      <c r="Y410" s="156" t="s">
        <v>162</v>
      </c>
      <c r="Z410" s="146"/>
      <c r="AA410" s="146"/>
      <c r="AB410" s="146"/>
      <c r="AC410" s="146"/>
      <c r="AD410" s="146"/>
      <c r="AE410" s="146"/>
      <c r="AF410" s="146"/>
      <c r="AG410" s="146" t="s">
        <v>163</v>
      </c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2" x14ac:dyDescent="0.25">
      <c r="A411" s="153"/>
      <c r="B411" s="154"/>
      <c r="C411" s="191" t="s">
        <v>453</v>
      </c>
      <c r="D411" s="157"/>
      <c r="E411" s="158"/>
      <c r="F411" s="156"/>
      <c r="G411" s="156"/>
      <c r="H411" s="156"/>
      <c r="I411" s="156"/>
      <c r="J411" s="156"/>
      <c r="K411" s="156"/>
      <c r="L411" s="156"/>
      <c r="M411" s="156"/>
      <c r="N411" s="155"/>
      <c r="O411" s="155"/>
      <c r="P411" s="155"/>
      <c r="Q411" s="155"/>
      <c r="R411" s="156"/>
      <c r="S411" s="156"/>
      <c r="T411" s="156"/>
      <c r="U411" s="156"/>
      <c r="V411" s="156"/>
      <c r="W411" s="156"/>
      <c r="X411" s="156"/>
      <c r="Y411" s="156"/>
      <c r="Z411" s="146"/>
      <c r="AA411" s="146"/>
      <c r="AB411" s="146"/>
      <c r="AC411" s="146"/>
      <c r="AD411" s="146"/>
      <c r="AE411" s="146"/>
      <c r="AF411" s="146"/>
      <c r="AG411" s="146" t="s">
        <v>167</v>
      </c>
      <c r="AH411" s="146">
        <v>0</v>
      </c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outlineLevel="3" x14ac:dyDescent="0.25">
      <c r="A412" s="153"/>
      <c r="B412" s="154"/>
      <c r="C412" s="191" t="s">
        <v>454</v>
      </c>
      <c r="D412" s="157"/>
      <c r="E412" s="158">
        <v>2</v>
      </c>
      <c r="F412" s="156"/>
      <c r="G412" s="156"/>
      <c r="H412" s="156"/>
      <c r="I412" s="156"/>
      <c r="J412" s="156"/>
      <c r="K412" s="156"/>
      <c r="L412" s="156"/>
      <c r="M412" s="156"/>
      <c r="N412" s="155"/>
      <c r="O412" s="155"/>
      <c r="P412" s="155"/>
      <c r="Q412" s="155"/>
      <c r="R412" s="156"/>
      <c r="S412" s="156"/>
      <c r="T412" s="156"/>
      <c r="U412" s="156"/>
      <c r="V412" s="156"/>
      <c r="W412" s="156"/>
      <c r="X412" s="156"/>
      <c r="Y412" s="156"/>
      <c r="Z412" s="146"/>
      <c r="AA412" s="146"/>
      <c r="AB412" s="146"/>
      <c r="AC412" s="146"/>
      <c r="AD412" s="146"/>
      <c r="AE412" s="146"/>
      <c r="AF412" s="146"/>
      <c r="AG412" s="146" t="s">
        <v>167</v>
      </c>
      <c r="AH412" s="146">
        <v>0</v>
      </c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  <c r="AT412" s="146"/>
      <c r="AU412" s="146"/>
      <c r="AV412" s="146"/>
      <c r="AW412" s="146"/>
      <c r="AX412" s="146"/>
      <c r="AY412" s="146"/>
      <c r="AZ412" s="146"/>
      <c r="BA412" s="146"/>
      <c r="BB412" s="146"/>
      <c r="BC412" s="146"/>
      <c r="BD412" s="146"/>
      <c r="BE412" s="146"/>
      <c r="BF412" s="146"/>
      <c r="BG412" s="146"/>
      <c r="BH412" s="146"/>
    </row>
    <row r="413" spans="1:60" outlineLevel="3" x14ac:dyDescent="0.25">
      <c r="A413" s="153"/>
      <c r="B413" s="154"/>
      <c r="C413" s="191" t="s">
        <v>455</v>
      </c>
      <c r="D413" s="157"/>
      <c r="E413" s="158">
        <v>2</v>
      </c>
      <c r="F413" s="156"/>
      <c r="G413" s="156"/>
      <c r="H413" s="156"/>
      <c r="I413" s="156"/>
      <c r="J413" s="156"/>
      <c r="K413" s="156"/>
      <c r="L413" s="156"/>
      <c r="M413" s="156"/>
      <c r="N413" s="155"/>
      <c r="O413" s="155"/>
      <c r="P413" s="155"/>
      <c r="Q413" s="155"/>
      <c r="R413" s="156"/>
      <c r="S413" s="156"/>
      <c r="T413" s="156"/>
      <c r="U413" s="156"/>
      <c r="V413" s="156"/>
      <c r="W413" s="156"/>
      <c r="X413" s="156"/>
      <c r="Y413" s="156"/>
      <c r="Z413" s="146"/>
      <c r="AA413" s="146"/>
      <c r="AB413" s="146"/>
      <c r="AC413" s="146"/>
      <c r="AD413" s="146"/>
      <c r="AE413" s="146"/>
      <c r="AF413" s="146"/>
      <c r="AG413" s="146" t="s">
        <v>167</v>
      </c>
      <c r="AH413" s="146">
        <v>0</v>
      </c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</row>
    <row r="414" spans="1:60" outlineLevel="1" x14ac:dyDescent="0.25">
      <c r="A414" s="174">
        <v>62</v>
      </c>
      <c r="B414" s="175" t="s">
        <v>456</v>
      </c>
      <c r="C414" s="190" t="s">
        <v>457</v>
      </c>
      <c r="D414" s="176" t="s">
        <v>197</v>
      </c>
      <c r="E414" s="177">
        <v>4</v>
      </c>
      <c r="F414" s="178"/>
      <c r="G414" s="179">
        <f>ROUND(E414*F414,2)</f>
        <v>0</v>
      </c>
      <c r="H414" s="178"/>
      <c r="I414" s="179">
        <f>ROUND(E414*H414,2)</f>
        <v>0</v>
      </c>
      <c r="J414" s="178"/>
      <c r="K414" s="179">
        <f>ROUND(E414*J414,2)</f>
        <v>0</v>
      </c>
      <c r="L414" s="179">
        <v>21</v>
      </c>
      <c r="M414" s="179">
        <f>G414*(1+L414/100)</f>
        <v>0</v>
      </c>
      <c r="N414" s="177">
        <v>0</v>
      </c>
      <c r="O414" s="177">
        <f>ROUND(E414*N414,2)</f>
        <v>0</v>
      </c>
      <c r="P414" s="177">
        <v>0</v>
      </c>
      <c r="Q414" s="177">
        <f>ROUND(E414*P414,2)</f>
        <v>0</v>
      </c>
      <c r="R414" s="179" t="s">
        <v>452</v>
      </c>
      <c r="S414" s="179" t="s">
        <v>160</v>
      </c>
      <c r="T414" s="180" t="s">
        <v>160</v>
      </c>
      <c r="U414" s="156">
        <v>0.56000000000000005</v>
      </c>
      <c r="V414" s="156">
        <f>ROUND(E414*U414,2)</f>
        <v>2.2400000000000002</v>
      </c>
      <c r="W414" s="156"/>
      <c r="X414" s="156" t="s">
        <v>161</v>
      </c>
      <c r="Y414" s="156" t="s">
        <v>162</v>
      </c>
      <c r="Z414" s="146"/>
      <c r="AA414" s="146"/>
      <c r="AB414" s="146"/>
      <c r="AC414" s="146"/>
      <c r="AD414" s="146"/>
      <c r="AE414" s="146"/>
      <c r="AF414" s="146"/>
      <c r="AG414" s="146" t="s">
        <v>163</v>
      </c>
      <c r="AH414" s="146"/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  <c r="AT414" s="146"/>
      <c r="AU414" s="146"/>
      <c r="AV414" s="146"/>
      <c r="AW414" s="146"/>
      <c r="AX414" s="146"/>
      <c r="AY414" s="146"/>
      <c r="AZ414" s="146"/>
      <c r="BA414" s="146"/>
      <c r="BB414" s="146"/>
      <c r="BC414" s="146"/>
      <c r="BD414" s="146"/>
      <c r="BE414" s="146"/>
      <c r="BF414" s="146"/>
      <c r="BG414" s="146"/>
      <c r="BH414" s="146"/>
    </row>
    <row r="415" spans="1:60" outlineLevel="2" x14ac:dyDescent="0.25">
      <c r="A415" s="153"/>
      <c r="B415" s="154"/>
      <c r="C415" s="191" t="s">
        <v>453</v>
      </c>
      <c r="D415" s="157"/>
      <c r="E415" s="158"/>
      <c r="F415" s="156"/>
      <c r="G415" s="156"/>
      <c r="H415" s="156"/>
      <c r="I415" s="156"/>
      <c r="J415" s="156"/>
      <c r="K415" s="156"/>
      <c r="L415" s="156"/>
      <c r="M415" s="156"/>
      <c r="N415" s="155"/>
      <c r="O415" s="155"/>
      <c r="P415" s="155"/>
      <c r="Q415" s="155"/>
      <c r="R415" s="156"/>
      <c r="S415" s="156"/>
      <c r="T415" s="156"/>
      <c r="U415" s="156"/>
      <c r="V415" s="156"/>
      <c r="W415" s="156"/>
      <c r="X415" s="156"/>
      <c r="Y415" s="156"/>
      <c r="Z415" s="146"/>
      <c r="AA415" s="146"/>
      <c r="AB415" s="146"/>
      <c r="AC415" s="146"/>
      <c r="AD415" s="146"/>
      <c r="AE415" s="146"/>
      <c r="AF415" s="146"/>
      <c r="AG415" s="146" t="s">
        <v>167</v>
      </c>
      <c r="AH415" s="146">
        <v>0</v>
      </c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</row>
    <row r="416" spans="1:60" outlineLevel="3" x14ac:dyDescent="0.25">
      <c r="A416" s="153"/>
      <c r="B416" s="154"/>
      <c r="C416" s="191" t="s">
        <v>454</v>
      </c>
      <c r="D416" s="157"/>
      <c r="E416" s="158">
        <v>2</v>
      </c>
      <c r="F416" s="156"/>
      <c r="G416" s="156"/>
      <c r="H416" s="156"/>
      <c r="I416" s="156"/>
      <c r="J416" s="156"/>
      <c r="K416" s="156"/>
      <c r="L416" s="156"/>
      <c r="M416" s="156"/>
      <c r="N416" s="155"/>
      <c r="O416" s="155"/>
      <c r="P416" s="155"/>
      <c r="Q416" s="155"/>
      <c r="R416" s="156"/>
      <c r="S416" s="156"/>
      <c r="T416" s="156"/>
      <c r="U416" s="156"/>
      <c r="V416" s="156"/>
      <c r="W416" s="156"/>
      <c r="X416" s="156"/>
      <c r="Y416" s="156"/>
      <c r="Z416" s="146"/>
      <c r="AA416" s="146"/>
      <c r="AB416" s="146"/>
      <c r="AC416" s="146"/>
      <c r="AD416" s="146"/>
      <c r="AE416" s="146"/>
      <c r="AF416" s="146"/>
      <c r="AG416" s="146" t="s">
        <v>167</v>
      </c>
      <c r="AH416" s="146">
        <v>0</v>
      </c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  <c r="AT416" s="146"/>
      <c r="AU416" s="146"/>
      <c r="AV416" s="146"/>
      <c r="AW416" s="146"/>
      <c r="AX416" s="146"/>
      <c r="AY416" s="146"/>
      <c r="AZ416" s="146"/>
      <c r="BA416" s="146"/>
      <c r="BB416" s="146"/>
      <c r="BC416" s="146"/>
      <c r="BD416" s="146"/>
      <c r="BE416" s="146"/>
      <c r="BF416" s="146"/>
      <c r="BG416" s="146"/>
      <c r="BH416" s="146"/>
    </row>
    <row r="417" spans="1:60" outlineLevel="3" x14ac:dyDescent="0.25">
      <c r="A417" s="153"/>
      <c r="B417" s="154"/>
      <c r="C417" s="191" t="s">
        <v>455</v>
      </c>
      <c r="D417" s="157"/>
      <c r="E417" s="158">
        <v>2</v>
      </c>
      <c r="F417" s="156"/>
      <c r="G417" s="156"/>
      <c r="H417" s="156"/>
      <c r="I417" s="156"/>
      <c r="J417" s="156"/>
      <c r="K417" s="156"/>
      <c r="L417" s="156"/>
      <c r="M417" s="156"/>
      <c r="N417" s="155"/>
      <c r="O417" s="155"/>
      <c r="P417" s="155"/>
      <c r="Q417" s="155"/>
      <c r="R417" s="156"/>
      <c r="S417" s="156"/>
      <c r="T417" s="156"/>
      <c r="U417" s="156"/>
      <c r="V417" s="156"/>
      <c r="W417" s="156"/>
      <c r="X417" s="156"/>
      <c r="Y417" s="156"/>
      <c r="Z417" s="146"/>
      <c r="AA417" s="146"/>
      <c r="AB417" s="146"/>
      <c r="AC417" s="146"/>
      <c r="AD417" s="146"/>
      <c r="AE417" s="146"/>
      <c r="AF417" s="146"/>
      <c r="AG417" s="146" t="s">
        <v>167</v>
      </c>
      <c r="AH417" s="146">
        <v>0</v>
      </c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</row>
    <row r="418" spans="1:60" outlineLevel="1" x14ac:dyDescent="0.25">
      <c r="A418" s="174">
        <v>63</v>
      </c>
      <c r="B418" s="175" t="s">
        <v>458</v>
      </c>
      <c r="C418" s="190" t="s">
        <v>459</v>
      </c>
      <c r="D418" s="176" t="s">
        <v>197</v>
      </c>
      <c r="E418" s="177">
        <v>4</v>
      </c>
      <c r="F418" s="178"/>
      <c r="G418" s="179">
        <f>ROUND(E418*F418,2)</f>
        <v>0</v>
      </c>
      <c r="H418" s="178"/>
      <c r="I418" s="179">
        <f>ROUND(E418*H418,2)</f>
        <v>0</v>
      </c>
      <c r="J418" s="178"/>
      <c r="K418" s="179">
        <f>ROUND(E418*J418,2)</f>
        <v>0</v>
      </c>
      <c r="L418" s="179">
        <v>21</v>
      </c>
      <c r="M418" s="179">
        <f>G418*(1+L418/100)</f>
        <v>0</v>
      </c>
      <c r="N418" s="177">
        <v>0</v>
      </c>
      <c r="O418" s="177">
        <f>ROUND(E418*N418,2)</f>
        <v>0</v>
      </c>
      <c r="P418" s="177">
        <v>0</v>
      </c>
      <c r="Q418" s="177">
        <f>ROUND(E418*P418,2)</f>
        <v>0</v>
      </c>
      <c r="R418" s="179" t="s">
        <v>452</v>
      </c>
      <c r="S418" s="179" t="s">
        <v>160</v>
      </c>
      <c r="T418" s="180" t="s">
        <v>160</v>
      </c>
      <c r="U418" s="156">
        <v>0.78</v>
      </c>
      <c r="V418" s="156">
        <f>ROUND(E418*U418,2)</f>
        <v>3.12</v>
      </c>
      <c r="W418" s="156"/>
      <c r="X418" s="156" t="s">
        <v>161</v>
      </c>
      <c r="Y418" s="156" t="s">
        <v>162</v>
      </c>
      <c r="Z418" s="146"/>
      <c r="AA418" s="146"/>
      <c r="AB418" s="146"/>
      <c r="AC418" s="146"/>
      <c r="AD418" s="146"/>
      <c r="AE418" s="146"/>
      <c r="AF418" s="146"/>
      <c r="AG418" s="146" t="s">
        <v>163</v>
      </c>
      <c r="AH418" s="146"/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  <c r="AT418" s="146"/>
      <c r="AU418" s="146"/>
      <c r="AV418" s="146"/>
      <c r="AW418" s="146"/>
      <c r="AX418" s="146"/>
      <c r="AY418" s="146"/>
      <c r="AZ418" s="146"/>
      <c r="BA418" s="146"/>
      <c r="BB418" s="146"/>
      <c r="BC418" s="146"/>
      <c r="BD418" s="146"/>
      <c r="BE418" s="146"/>
      <c r="BF418" s="146"/>
      <c r="BG418" s="146"/>
      <c r="BH418" s="146"/>
    </row>
    <row r="419" spans="1:60" outlineLevel="2" x14ac:dyDescent="0.25">
      <c r="A419" s="153"/>
      <c r="B419" s="154"/>
      <c r="C419" s="191" t="s">
        <v>453</v>
      </c>
      <c r="D419" s="157"/>
      <c r="E419" s="158"/>
      <c r="F419" s="156"/>
      <c r="G419" s="156"/>
      <c r="H419" s="156"/>
      <c r="I419" s="156"/>
      <c r="J419" s="156"/>
      <c r="K419" s="156"/>
      <c r="L419" s="156"/>
      <c r="M419" s="156"/>
      <c r="N419" s="155"/>
      <c r="O419" s="155"/>
      <c r="P419" s="155"/>
      <c r="Q419" s="155"/>
      <c r="R419" s="156"/>
      <c r="S419" s="156"/>
      <c r="T419" s="156"/>
      <c r="U419" s="156"/>
      <c r="V419" s="156"/>
      <c r="W419" s="156"/>
      <c r="X419" s="156"/>
      <c r="Y419" s="156"/>
      <c r="Z419" s="146"/>
      <c r="AA419" s="146"/>
      <c r="AB419" s="146"/>
      <c r="AC419" s="146"/>
      <c r="AD419" s="146"/>
      <c r="AE419" s="146"/>
      <c r="AF419" s="146"/>
      <c r="AG419" s="146" t="s">
        <v>167</v>
      </c>
      <c r="AH419" s="146">
        <v>0</v>
      </c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</row>
    <row r="420" spans="1:60" outlineLevel="3" x14ac:dyDescent="0.25">
      <c r="A420" s="153"/>
      <c r="B420" s="154"/>
      <c r="C420" s="191" t="s">
        <v>454</v>
      </c>
      <c r="D420" s="157"/>
      <c r="E420" s="158">
        <v>2</v>
      </c>
      <c r="F420" s="156"/>
      <c r="G420" s="156"/>
      <c r="H420" s="156"/>
      <c r="I420" s="156"/>
      <c r="J420" s="156"/>
      <c r="K420" s="156"/>
      <c r="L420" s="156"/>
      <c r="M420" s="156"/>
      <c r="N420" s="155"/>
      <c r="O420" s="155"/>
      <c r="P420" s="155"/>
      <c r="Q420" s="155"/>
      <c r="R420" s="156"/>
      <c r="S420" s="156"/>
      <c r="T420" s="156"/>
      <c r="U420" s="156"/>
      <c r="V420" s="156"/>
      <c r="W420" s="156"/>
      <c r="X420" s="156"/>
      <c r="Y420" s="156"/>
      <c r="Z420" s="146"/>
      <c r="AA420" s="146"/>
      <c r="AB420" s="146"/>
      <c r="AC420" s="146"/>
      <c r="AD420" s="146"/>
      <c r="AE420" s="146"/>
      <c r="AF420" s="146"/>
      <c r="AG420" s="146" t="s">
        <v>167</v>
      </c>
      <c r="AH420" s="146">
        <v>0</v>
      </c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</row>
    <row r="421" spans="1:60" outlineLevel="3" x14ac:dyDescent="0.25">
      <c r="A421" s="153"/>
      <c r="B421" s="154"/>
      <c r="C421" s="191" t="s">
        <v>455</v>
      </c>
      <c r="D421" s="157"/>
      <c r="E421" s="158">
        <v>2</v>
      </c>
      <c r="F421" s="156"/>
      <c r="G421" s="156"/>
      <c r="H421" s="156"/>
      <c r="I421" s="156"/>
      <c r="J421" s="156"/>
      <c r="K421" s="156"/>
      <c r="L421" s="156"/>
      <c r="M421" s="156"/>
      <c r="N421" s="155"/>
      <c r="O421" s="155"/>
      <c r="P421" s="155"/>
      <c r="Q421" s="155"/>
      <c r="R421" s="156"/>
      <c r="S421" s="156"/>
      <c r="T421" s="156"/>
      <c r="U421" s="156"/>
      <c r="V421" s="156"/>
      <c r="W421" s="156"/>
      <c r="X421" s="156"/>
      <c r="Y421" s="156"/>
      <c r="Z421" s="146"/>
      <c r="AA421" s="146"/>
      <c r="AB421" s="146"/>
      <c r="AC421" s="146"/>
      <c r="AD421" s="146"/>
      <c r="AE421" s="146"/>
      <c r="AF421" s="146"/>
      <c r="AG421" s="146" t="s">
        <v>167</v>
      </c>
      <c r="AH421" s="146">
        <v>0</v>
      </c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</row>
    <row r="422" spans="1:60" outlineLevel="1" x14ac:dyDescent="0.25">
      <c r="A422" s="174">
        <v>64</v>
      </c>
      <c r="B422" s="175" t="s">
        <v>460</v>
      </c>
      <c r="C422" s="190" t="s">
        <v>461</v>
      </c>
      <c r="D422" s="176" t="s">
        <v>197</v>
      </c>
      <c r="E422" s="177">
        <v>4</v>
      </c>
      <c r="F422" s="178"/>
      <c r="G422" s="179">
        <f>ROUND(E422*F422,2)</f>
        <v>0</v>
      </c>
      <c r="H422" s="178"/>
      <c r="I422" s="179">
        <f>ROUND(E422*H422,2)</f>
        <v>0</v>
      </c>
      <c r="J422" s="178"/>
      <c r="K422" s="179">
        <f>ROUND(E422*J422,2)</f>
        <v>0</v>
      </c>
      <c r="L422" s="179">
        <v>21</v>
      </c>
      <c r="M422" s="179">
        <f>G422*(1+L422/100)</f>
        <v>0</v>
      </c>
      <c r="N422" s="177">
        <v>1.0000000000000001E-5</v>
      </c>
      <c r="O422" s="177">
        <f>ROUND(E422*N422,2)</f>
        <v>0</v>
      </c>
      <c r="P422" s="177">
        <v>0</v>
      </c>
      <c r="Q422" s="177">
        <f>ROUND(E422*P422,2)</f>
        <v>0</v>
      </c>
      <c r="R422" s="179" t="s">
        <v>452</v>
      </c>
      <c r="S422" s="179" t="s">
        <v>160</v>
      </c>
      <c r="T422" s="180" t="s">
        <v>160</v>
      </c>
      <c r="U422" s="156">
        <v>0.28000000000000003</v>
      </c>
      <c r="V422" s="156">
        <f>ROUND(E422*U422,2)</f>
        <v>1.1200000000000001</v>
      </c>
      <c r="W422" s="156"/>
      <c r="X422" s="156" t="s">
        <v>161</v>
      </c>
      <c r="Y422" s="156" t="s">
        <v>162</v>
      </c>
      <c r="Z422" s="146"/>
      <c r="AA422" s="146"/>
      <c r="AB422" s="146"/>
      <c r="AC422" s="146"/>
      <c r="AD422" s="146"/>
      <c r="AE422" s="146"/>
      <c r="AF422" s="146"/>
      <c r="AG422" s="146" t="s">
        <v>163</v>
      </c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</row>
    <row r="423" spans="1:60" outlineLevel="2" x14ac:dyDescent="0.25">
      <c r="A423" s="153"/>
      <c r="B423" s="154"/>
      <c r="C423" s="191" t="s">
        <v>453</v>
      </c>
      <c r="D423" s="157"/>
      <c r="E423" s="158"/>
      <c r="F423" s="156"/>
      <c r="G423" s="156"/>
      <c r="H423" s="156"/>
      <c r="I423" s="156"/>
      <c r="J423" s="156"/>
      <c r="K423" s="156"/>
      <c r="L423" s="156"/>
      <c r="M423" s="156"/>
      <c r="N423" s="155"/>
      <c r="O423" s="155"/>
      <c r="P423" s="155"/>
      <c r="Q423" s="155"/>
      <c r="R423" s="156"/>
      <c r="S423" s="156"/>
      <c r="T423" s="156"/>
      <c r="U423" s="156"/>
      <c r="V423" s="156"/>
      <c r="W423" s="156"/>
      <c r="X423" s="156"/>
      <c r="Y423" s="156"/>
      <c r="Z423" s="146"/>
      <c r="AA423" s="146"/>
      <c r="AB423" s="146"/>
      <c r="AC423" s="146"/>
      <c r="AD423" s="146"/>
      <c r="AE423" s="146"/>
      <c r="AF423" s="146"/>
      <c r="AG423" s="146" t="s">
        <v>167</v>
      </c>
      <c r="AH423" s="146">
        <v>0</v>
      </c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</row>
    <row r="424" spans="1:60" outlineLevel="3" x14ac:dyDescent="0.25">
      <c r="A424" s="153"/>
      <c r="B424" s="154"/>
      <c r="C424" s="191" t="s">
        <v>454</v>
      </c>
      <c r="D424" s="157"/>
      <c r="E424" s="158">
        <v>2</v>
      </c>
      <c r="F424" s="156"/>
      <c r="G424" s="156"/>
      <c r="H424" s="156"/>
      <c r="I424" s="156"/>
      <c r="J424" s="156"/>
      <c r="K424" s="156"/>
      <c r="L424" s="156"/>
      <c r="M424" s="156"/>
      <c r="N424" s="155"/>
      <c r="O424" s="155"/>
      <c r="P424" s="155"/>
      <c r="Q424" s="155"/>
      <c r="R424" s="156"/>
      <c r="S424" s="156"/>
      <c r="T424" s="156"/>
      <c r="U424" s="156"/>
      <c r="V424" s="156"/>
      <c r="W424" s="156"/>
      <c r="X424" s="156"/>
      <c r="Y424" s="156"/>
      <c r="Z424" s="146"/>
      <c r="AA424" s="146"/>
      <c r="AB424" s="146"/>
      <c r="AC424" s="146"/>
      <c r="AD424" s="146"/>
      <c r="AE424" s="146"/>
      <c r="AF424" s="146"/>
      <c r="AG424" s="146" t="s">
        <v>167</v>
      </c>
      <c r="AH424" s="146">
        <v>0</v>
      </c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</row>
    <row r="425" spans="1:60" outlineLevel="3" x14ac:dyDescent="0.25">
      <c r="A425" s="153"/>
      <c r="B425" s="154"/>
      <c r="C425" s="191" t="s">
        <v>455</v>
      </c>
      <c r="D425" s="157"/>
      <c r="E425" s="158">
        <v>2</v>
      </c>
      <c r="F425" s="156"/>
      <c r="G425" s="156"/>
      <c r="H425" s="156"/>
      <c r="I425" s="156"/>
      <c r="J425" s="156"/>
      <c r="K425" s="156"/>
      <c r="L425" s="156"/>
      <c r="M425" s="156"/>
      <c r="N425" s="155"/>
      <c r="O425" s="155"/>
      <c r="P425" s="155"/>
      <c r="Q425" s="155"/>
      <c r="R425" s="156"/>
      <c r="S425" s="156"/>
      <c r="T425" s="156"/>
      <c r="U425" s="156"/>
      <c r="V425" s="156"/>
      <c r="W425" s="156"/>
      <c r="X425" s="156"/>
      <c r="Y425" s="156"/>
      <c r="Z425" s="146"/>
      <c r="AA425" s="146"/>
      <c r="AB425" s="146"/>
      <c r="AC425" s="146"/>
      <c r="AD425" s="146"/>
      <c r="AE425" s="146"/>
      <c r="AF425" s="146"/>
      <c r="AG425" s="146" t="s">
        <v>167</v>
      </c>
      <c r="AH425" s="146">
        <v>0</v>
      </c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</row>
    <row r="426" spans="1:60" outlineLevel="1" x14ac:dyDescent="0.25">
      <c r="A426" s="182">
        <v>65</v>
      </c>
      <c r="B426" s="183" t="s">
        <v>462</v>
      </c>
      <c r="C426" s="194" t="s">
        <v>463</v>
      </c>
      <c r="D426" s="184" t="s">
        <v>372</v>
      </c>
      <c r="E426" s="185">
        <v>1</v>
      </c>
      <c r="F426" s="186"/>
      <c r="G426" s="187">
        <f>ROUND(E426*F426,2)</f>
        <v>0</v>
      </c>
      <c r="H426" s="186"/>
      <c r="I426" s="187">
        <f>ROUND(E426*H426,2)</f>
        <v>0</v>
      </c>
      <c r="J426" s="186"/>
      <c r="K426" s="187">
        <f>ROUND(E426*J426,2)</f>
        <v>0</v>
      </c>
      <c r="L426" s="187">
        <v>21</v>
      </c>
      <c r="M426" s="187">
        <f>G426*(1+L426/100)</f>
        <v>0</v>
      </c>
      <c r="N426" s="185">
        <v>0</v>
      </c>
      <c r="O426" s="185">
        <f>ROUND(E426*N426,2)</f>
        <v>0</v>
      </c>
      <c r="P426" s="185">
        <v>0</v>
      </c>
      <c r="Q426" s="185">
        <f>ROUND(E426*P426,2)</f>
        <v>0</v>
      </c>
      <c r="R426" s="187"/>
      <c r="S426" s="187" t="s">
        <v>204</v>
      </c>
      <c r="T426" s="188" t="s">
        <v>205</v>
      </c>
      <c r="U426" s="156">
        <v>0</v>
      </c>
      <c r="V426" s="156">
        <f>ROUND(E426*U426,2)</f>
        <v>0</v>
      </c>
      <c r="W426" s="156"/>
      <c r="X426" s="156" t="s">
        <v>161</v>
      </c>
      <c r="Y426" s="156" t="s">
        <v>162</v>
      </c>
      <c r="Z426" s="146"/>
      <c r="AA426" s="146"/>
      <c r="AB426" s="146"/>
      <c r="AC426" s="146"/>
      <c r="AD426" s="146"/>
      <c r="AE426" s="146"/>
      <c r="AF426" s="146"/>
      <c r="AG426" s="146" t="s">
        <v>163</v>
      </c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</row>
    <row r="427" spans="1:60" ht="20.399999999999999" outlineLevel="1" x14ac:dyDescent="0.25">
      <c r="A427" s="174">
        <v>66</v>
      </c>
      <c r="B427" s="175" t="s">
        <v>464</v>
      </c>
      <c r="C427" s="190" t="s">
        <v>465</v>
      </c>
      <c r="D427" s="176" t="s">
        <v>197</v>
      </c>
      <c r="E427" s="177">
        <v>4</v>
      </c>
      <c r="F427" s="178"/>
      <c r="G427" s="179">
        <f>ROUND(E427*F427,2)</f>
        <v>0</v>
      </c>
      <c r="H427" s="178"/>
      <c r="I427" s="179">
        <f>ROUND(E427*H427,2)</f>
        <v>0</v>
      </c>
      <c r="J427" s="178"/>
      <c r="K427" s="179">
        <f>ROUND(E427*J427,2)</f>
        <v>0</v>
      </c>
      <c r="L427" s="179">
        <v>21</v>
      </c>
      <c r="M427" s="179">
        <f>G427*(1+L427/100)</f>
        <v>0</v>
      </c>
      <c r="N427" s="177">
        <v>8.0000000000000004E-4</v>
      </c>
      <c r="O427" s="177">
        <f>ROUND(E427*N427,2)</f>
        <v>0</v>
      </c>
      <c r="P427" s="177">
        <v>0</v>
      </c>
      <c r="Q427" s="177">
        <f>ROUND(E427*P427,2)</f>
        <v>0</v>
      </c>
      <c r="R427" s="179" t="s">
        <v>275</v>
      </c>
      <c r="S427" s="179" t="s">
        <v>160</v>
      </c>
      <c r="T427" s="180" t="s">
        <v>160</v>
      </c>
      <c r="U427" s="156">
        <v>0</v>
      </c>
      <c r="V427" s="156">
        <f>ROUND(E427*U427,2)</f>
        <v>0</v>
      </c>
      <c r="W427" s="156"/>
      <c r="X427" s="156" t="s">
        <v>276</v>
      </c>
      <c r="Y427" s="156" t="s">
        <v>162</v>
      </c>
      <c r="Z427" s="146"/>
      <c r="AA427" s="146"/>
      <c r="AB427" s="146"/>
      <c r="AC427" s="146"/>
      <c r="AD427" s="146"/>
      <c r="AE427" s="146"/>
      <c r="AF427" s="146"/>
      <c r="AG427" s="146" t="s">
        <v>277</v>
      </c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</row>
    <row r="428" spans="1:60" outlineLevel="2" x14ac:dyDescent="0.25">
      <c r="A428" s="153"/>
      <c r="B428" s="154"/>
      <c r="C428" s="191" t="s">
        <v>466</v>
      </c>
      <c r="D428" s="157"/>
      <c r="E428" s="158">
        <v>4</v>
      </c>
      <c r="F428" s="156"/>
      <c r="G428" s="156"/>
      <c r="H428" s="156"/>
      <c r="I428" s="156"/>
      <c r="J428" s="156"/>
      <c r="K428" s="156"/>
      <c r="L428" s="156"/>
      <c r="M428" s="156"/>
      <c r="N428" s="155"/>
      <c r="O428" s="155"/>
      <c r="P428" s="155"/>
      <c r="Q428" s="155"/>
      <c r="R428" s="156"/>
      <c r="S428" s="156"/>
      <c r="T428" s="156"/>
      <c r="U428" s="156"/>
      <c r="V428" s="156"/>
      <c r="W428" s="156"/>
      <c r="X428" s="156"/>
      <c r="Y428" s="156"/>
      <c r="Z428" s="146"/>
      <c r="AA428" s="146"/>
      <c r="AB428" s="146"/>
      <c r="AC428" s="146"/>
      <c r="AD428" s="146"/>
      <c r="AE428" s="146"/>
      <c r="AF428" s="146"/>
      <c r="AG428" s="146" t="s">
        <v>167</v>
      </c>
      <c r="AH428" s="146">
        <v>5</v>
      </c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</row>
    <row r="429" spans="1:60" outlineLevel="1" x14ac:dyDescent="0.25">
      <c r="A429" s="174">
        <v>67</v>
      </c>
      <c r="B429" s="175" t="s">
        <v>467</v>
      </c>
      <c r="C429" s="190" t="s">
        <v>468</v>
      </c>
      <c r="D429" s="176" t="s">
        <v>197</v>
      </c>
      <c r="E429" s="177">
        <v>4</v>
      </c>
      <c r="F429" s="178"/>
      <c r="G429" s="179">
        <f>ROUND(E429*F429,2)</f>
        <v>0</v>
      </c>
      <c r="H429" s="178"/>
      <c r="I429" s="179">
        <f>ROUND(E429*H429,2)</f>
        <v>0</v>
      </c>
      <c r="J429" s="178"/>
      <c r="K429" s="179">
        <f>ROUND(E429*J429,2)</f>
        <v>0</v>
      </c>
      <c r="L429" s="179">
        <v>21</v>
      </c>
      <c r="M429" s="179">
        <f>G429*(1+L429/100)</f>
        <v>0</v>
      </c>
      <c r="N429" s="177">
        <v>3.0699999999999998E-3</v>
      </c>
      <c r="O429" s="177">
        <f>ROUND(E429*N429,2)</f>
        <v>0.01</v>
      </c>
      <c r="P429" s="177">
        <v>0</v>
      </c>
      <c r="Q429" s="177">
        <f>ROUND(E429*P429,2)</f>
        <v>0</v>
      </c>
      <c r="R429" s="179" t="s">
        <v>275</v>
      </c>
      <c r="S429" s="179" t="s">
        <v>160</v>
      </c>
      <c r="T429" s="180" t="s">
        <v>160</v>
      </c>
      <c r="U429" s="156">
        <v>0</v>
      </c>
      <c r="V429" s="156">
        <f>ROUND(E429*U429,2)</f>
        <v>0</v>
      </c>
      <c r="W429" s="156"/>
      <c r="X429" s="156" t="s">
        <v>276</v>
      </c>
      <c r="Y429" s="156" t="s">
        <v>162</v>
      </c>
      <c r="Z429" s="146"/>
      <c r="AA429" s="146"/>
      <c r="AB429" s="146"/>
      <c r="AC429" s="146"/>
      <c r="AD429" s="146"/>
      <c r="AE429" s="146"/>
      <c r="AF429" s="146"/>
      <c r="AG429" s="146" t="s">
        <v>277</v>
      </c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</row>
    <row r="430" spans="1:60" outlineLevel="2" x14ac:dyDescent="0.25">
      <c r="A430" s="153"/>
      <c r="B430" s="154"/>
      <c r="C430" s="191" t="s">
        <v>469</v>
      </c>
      <c r="D430" s="157"/>
      <c r="E430" s="158">
        <v>4</v>
      </c>
      <c r="F430" s="156"/>
      <c r="G430" s="156"/>
      <c r="H430" s="156"/>
      <c r="I430" s="156"/>
      <c r="J430" s="156"/>
      <c r="K430" s="156"/>
      <c r="L430" s="156"/>
      <c r="M430" s="156"/>
      <c r="N430" s="155"/>
      <c r="O430" s="155"/>
      <c r="P430" s="155"/>
      <c r="Q430" s="155"/>
      <c r="R430" s="156"/>
      <c r="S430" s="156"/>
      <c r="T430" s="156"/>
      <c r="U430" s="156"/>
      <c r="V430" s="156"/>
      <c r="W430" s="156"/>
      <c r="X430" s="156"/>
      <c r="Y430" s="156"/>
      <c r="Z430" s="146"/>
      <c r="AA430" s="146"/>
      <c r="AB430" s="146"/>
      <c r="AC430" s="146"/>
      <c r="AD430" s="146"/>
      <c r="AE430" s="146"/>
      <c r="AF430" s="146"/>
      <c r="AG430" s="146" t="s">
        <v>167</v>
      </c>
      <c r="AH430" s="146">
        <v>5</v>
      </c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</row>
    <row r="431" spans="1:60" ht="30.6" outlineLevel="1" x14ac:dyDescent="0.25">
      <c r="A431" s="174">
        <v>68</v>
      </c>
      <c r="B431" s="175" t="s">
        <v>470</v>
      </c>
      <c r="C431" s="190" t="s">
        <v>471</v>
      </c>
      <c r="D431" s="176" t="s">
        <v>197</v>
      </c>
      <c r="E431" s="177">
        <v>2</v>
      </c>
      <c r="F431" s="178"/>
      <c r="G431" s="179">
        <f>ROUND(E431*F431,2)</f>
        <v>0</v>
      </c>
      <c r="H431" s="178"/>
      <c r="I431" s="179">
        <f>ROUND(E431*H431,2)</f>
        <v>0</v>
      </c>
      <c r="J431" s="178"/>
      <c r="K431" s="179">
        <f>ROUND(E431*J431,2)</f>
        <v>0</v>
      </c>
      <c r="L431" s="179">
        <v>21</v>
      </c>
      <c r="M431" s="179">
        <f>G431*(1+L431/100)</f>
        <v>0</v>
      </c>
      <c r="N431" s="177">
        <v>2.5000000000000001E-2</v>
      </c>
      <c r="O431" s="177">
        <f>ROUND(E431*N431,2)</f>
        <v>0.05</v>
      </c>
      <c r="P431" s="177">
        <v>0</v>
      </c>
      <c r="Q431" s="177">
        <f>ROUND(E431*P431,2)</f>
        <v>0</v>
      </c>
      <c r="R431" s="179" t="s">
        <v>275</v>
      </c>
      <c r="S431" s="179" t="s">
        <v>160</v>
      </c>
      <c r="T431" s="180" t="s">
        <v>160</v>
      </c>
      <c r="U431" s="156">
        <v>0</v>
      </c>
      <c r="V431" s="156">
        <f>ROUND(E431*U431,2)</f>
        <v>0</v>
      </c>
      <c r="W431" s="156"/>
      <c r="X431" s="156" t="s">
        <v>276</v>
      </c>
      <c r="Y431" s="156" t="s">
        <v>162</v>
      </c>
      <c r="Z431" s="146"/>
      <c r="AA431" s="146"/>
      <c r="AB431" s="146"/>
      <c r="AC431" s="146"/>
      <c r="AD431" s="146"/>
      <c r="AE431" s="146"/>
      <c r="AF431" s="146"/>
      <c r="AG431" s="146" t="s">
        <v>277</v>
      </c>
      <c r="AH431" s="146"/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</row>
    <row r="432" spans="1:60" outlineLevel="2" x14ac:dyDescent="0.25">
      <c r="A432" s="153"/>
      <c r="B432" s="154"/>
      <c r="C432" s="191" t="s">
        <v>453</v>
      </c>
      <c r="D432" s="157"/>
      <c r="E432" s="158"/>
      <c r="F432" s="156"/>
      <c r="G432" s="156"/>
      <c r="H432" s="156"/>
      <c r="I432" s="156"/>
      <c r="J432" s="156"/>
      <c r="K432" s="156"/>
      <c r="L432" s="156"/>
      <c r="M432" s="156"/>
      <c r="N432" s="155"/>
      <c r="O432" s="155"/>
      <c r="P432" s="155"/>
      <c r="Q432" s="155"/>
      <c r="R432" s="156"/>
      <c r="S432" s="156"/>
      <c r="T432" s="156"/>
      <c r="U432" s="156"/>
      <c r="V432" s="156"/>
      <c r="W432" s="156"/>
      <c r="X432" s="156"/>
      <c r="Y432" s="156"/>
      <c r="Z432" s="146"/>
      <c r="AA432" s="146"/>
      <c r="AB432" s="146"/>
      <c r="AC432" s="146"/>
      <c r="AD432" s="146"/>
      <c r="AE432" s="146"/>
      <c r="AF432" s="146"/>
      <c r="AG432" s="146" t="s">
        <v>167</v>
      </c>
      <c r="AH432" s="146">
        <v>0</v>
      </c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</row>
    <row r="433" spans="1:60" outlineLevel="3" x14ac:dyDescent="0.25">
      <c r="A433" s="153"/>
      <c r="B433" s="154"/>
      <c r="C433" s="191" t="s">
        <v>454</v>
      </c>
      <c r="D433" s="157"/>
      <c r="E433" s="158">
        <v>2</v>
      </c>
      <c r="F433" s="156"/>
      <c r="G433" s="156"/>
      <c r="H433" s="156"/>
      <c r="I433" s="156"/>
      <c r="J433" s="156"/>
      <c r="K433" s="156"/>
      <c r="L433" s="156"/>
      <c r="M433" s="156"/>
      <c r="N433" s="155"/>
      <c r="O433" s="155"/>
      <c r="P433" s="155"/>
      <c r="Q433" s="155"/>
      <c r="R433" s="156"/>
      <c r="S433" s="156"/>
      <c r="T433" s="156"/>
      <c r="U433" s="156"/>
      <c r="V433" s="156"/>
      <c r="W433" s="156"/>
      <c r="X433" s="156"/>
      <c r="Y433" s="156"/>
      <c r="Z433" s="146"/>
      <c r="AA433" s="146"/>
      <c r="AB433" s="146"/>
      <c r="AC433" s="146"/>
      <c r="AD433" s="146"/>
      <c r="AE433" s="146"/>
      <c r="AF433" s="146"/>
      <c r="AG433" s="146" t="s">
        <v>167</v>
      </c>
      <c r="AH433" s="146">
        <v>0</v>
      </c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  <c r="AT433" s="146"/>
      <c r="AU433" s="146"/>
      <c r="AV433" s="146"/>
      <c r="AW433" s="146"/>
      <c r="AX433" s="146"/>
      <c r="AY433" s="146"/>
      <c r="AZ433" s="146"/>
      <c r="BA433" s="146"/>
      <c r="BB433" s="146"/>
      <c r="BC433" s="146"/>
      <c r="BD433" s="146"/>
      <c r="BE433" s="146"/>
      <c r="BF433" s="146"/>
      <c r="BG433" s="146"/>
      <c r="BH433" s="146"/>
    </row>
    <row r="434" spans="1:60" ht="30.6" outlineLevel="1" x14ac:dyDescent="0.25">
      <c r="A434" s="174">
        <v>69</v>
      </c>
      <c r="B434" s="175" t="s">
        <v>472</v>
      </c>
      <c r="C434" s="190" t="s">
        <v>473</v>
      </c>
      <c r="D434" s="176" t="s">
        <v>197</v>
      </c>
      <c r="E434" s="177">
        <v>2</v>
      </c>
      <c r="F434" s="178"/>
      <c r="G434" s="179">
        <f>ROUND(E434*F434,2)</f>
        <v>0</v>
      </c>
      <c r="H434" s="178"/>
      <c r="I434" s="179">
        <f>ROUND(E434*H434,2)</f>
        <v>0</v>
      </c>
      <c r="J434" s="178"/>
      <c r="K434" s="179">
        <f>ROUND(E434*J434,2)</f>
        <v>0</v>
      </c>
      <c r="L434" s="179">
        <v>21</v>
      </c>
      <c r="M434" s="179">
        <f>G434*(1+L434/100)</f>
        <v>0</v>
      </c>
      <c r="N434" s="177">
        <v>2.7E-2</v>
      </c>
      <c r="O434" s="177">
        <f>ROUND(E434*N434,2)</f>
        <v>0.05</v>
      </c>
      <c r="P434" s="177">
        <v>0</v>
      </c>
      <c r="Q434" s="177">
        <f>ROUND(E434*P434,2)</f>
        <v>0</v>
      </c>
      <c r="R434" s="179" t="s">
        <v>275</v>
      </c>
      <c r="S434" s="179" t="s">
        <v>160</v>
      </c>
      <c r="T434" s="180" t="s">
        <v>160</v>
      </c>
      <c r="U434" s="156">
        <v>0</v>
      </c>
      <c r="V434" s="156">
        <f>ROUND(E434*U434,2)</f>
        <v>0</v>
      </c>
      <c r="W434" s="156"/>
      <c r="X434" s="156" t="s">
        <v>276</v>
      </c>
      <c r="Y434" s="156" t="s">
        <v>162</v>
      </c>
      <c r="Z434" s="146"/>
      <c r="AA434" s="146"/>
      <c r="AB434" s="146"/>
      <c r="AC434" s="146"/>
      <c r="AD434" s="146"/>
      <c r="AE434" s="146"/>
      <c r="AF434" s="146"/>
      <c r="AG434" s="146" t="s">
        <v>277</v>
      </c>
      <c r="AH434" s="146"/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</row>
    <row r="435" spans="1:60" outlineLevel="2" x14ac:dyDescent="0.25">
      <c r="A435" s="153"/>
      <c r="B435" s="154"/>
      <c r="C435" s="191" t="s">
        <v>453</v>
      </c>
      <c r="D435" s="157"/>
      <c r="E435" s="158"/>
      <c r="F435" s="156"/>
      <c r="G435" s="156"/>
      <c r="H435" s="156"/>
      <c r="I435" s="156"/>
      <c r="J435" s="156"/>
      <c r="K435" s="156"/>
      <c r="L435" s="156"/>
      <c r="M435" s="156"/>
      <c r="N435" s="155"/>
      <c r="O435" s="155"/>
      <c r="P435" s="155"/>
      <c r="Q435" s="155"/>
      <c r="R435" s="156"/>
      <c r="S435" s="156"/>
      <c r="T435" s="156"/>
      <c r="U435" s="156"/>
      <c r="V435" s="156"/>
      <c r="W435" s="156"/>
      <c r="X435" s="156"/>
      <c r="Y435" s="156"/>
      <c r="Z435" s="146"/>
      <c r="AA435" s="146"/>
      <c r="AB435" s="146"/>
      <c r="AC435" s="146"/>
      <c r="AD435" s="146"/>
      <c r="AE435" s="146"/>
      <c r="AF435" s="146"/>
      <c r="AG435" s="146" t="s">
        <v>167</v>
      </c>
      <c r="AH435" s="146">
        <v>0</v>
      </c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</row>
    <row r="436" spans="1:60" outlineLevel="3" x14ac:dyDescent="0.25">
      <c r="A436" s="153"/>
      <c r="B436" s="154"/>
      <c r="C436" s="191" t="s">
        <v>455</v>
      </c>
      <c r="D436" s="157"/>
      <c r="E436" s="158">
        <v>2</v>
      </c>
      <c r="F436" s="156"/>
      <c r="G436" s="156"/>
      <c r="H436" s="156"/>
      <c r="I436" s="156"/>
      <c r="J436" s="156"/>
      <c r="K436" s="156"/>
      <c r="L436" s="156"/>
      <c r="M436" s="156"/>
      <c r="N436" s="155"/>
      <c r="O436" s="155"/>
      <c r="P436" s="155"/>
      <c r="Q436" s="155"/>
      <c r="R436" s="156"/>
      <c r="S436" s="156"/>
      <c r="T436" s="156"/>
      <c r="U436" s="156"/>
      <c r="V436" s="156"/>
      <c r="W436" s="156"/>
      <c r="X436" s="156"/>
      <c r="Y436" s="156"/>
      <c r="Z436" s="146"/>
      <c r="AA436" s="146"/>
      <c r="AB436" s="146"/>
      <c r="AC436" s="146"/>
      <c r="AD436" s="146"/>
      <c r="AE436" s="146"/>
      <c r="AF436" s="146"/>
      <c r="AG436" s="146" t="s">
        <v>167</v>
      </c>
      <c r="AH436" s="146">
        <v>0</v>
      </c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</row>
    <row r="437" spans="1:60" outlineLevel="1" x14ac:dyDescent="0.25">
      <c r="A437" s="174">
        <v>70</v>
      </c>
      <c r="B437" s="175" t="s">
        <v>474</v>
      </c>
      <c r="C437" s="190" t="s">
        <v>475</v>
      </c>
      <c r="D437" s="176" t="s">
        <v>228</v>
      </c>
      <c r="E437" s="177">
        <v>4</v>
      </c>
      <c r="F437" s="178"/>
      <c r="G437" s="179">
        <f>ROUND(E437*F437,2)</f>
        <v>0</v>
      </c>
      <c r="H437" s="178"/>
      <c r="I437" s="179">
        <f>ROUND(E437*H437,2)</f>
        <v>0</v>
      </c>
      <c r="J437" s="178"/>
      <c r="K437" s="179">
        <f>ROUND(E437*J437,2)</f>
        <v>0</v>
      </c>
      <c r="L437" s="179">
        <v>21</v>
      </c>
      <c r="M437" s="179">
        <f>G437*(1+L437/100)</f>
        <v>0</v>
      </c>
      <c r="N437" s="177">
        <v>1E-3</v>
      </c>
      <c r="O437" s="177">
        <f>ROUND(E437*N437,2)</f>
        <v>0</v>
      </c>
      <c r="P437" s="177">
        <v>0</v>
      </c>
      <c r="Q437" s="177">
        <f>ROUND(E437*P437,2)</f>
        <v>0</v>
      </c>
      <c r="R437" s="179" t="s">
        <v>275</v>
      </c>
      <c r="S437" s="179" t="s">
        <v>160</v>
      </c>
      <c r="T437" s="180" t="s">
        <v>160</v>
      </c>
      <c r="U437" s="156">
        <v>0</v>
      </c>
      <c r="V437" s="156">
        <f>ROUND(E437*U437,2)</f>
        <v>0</v>
      </c>
      <c r="W437" s="156"/>
      <c r="X437" s="156" t="s">
        <v>276</v>
      </c>
      <c r="Y437" s="156" t="s">
        <v>162</v>
      </c>
      <c r="Z437" s="146"/>
      <c r="AA437" s="146"/>
      <c r="AB437" s="146"/>
      <c r="AC437" s="146"/>
      <c r="AD437" s="146"/>
      <c r="AE437" s="146"/>
      <c r="AF437" s="146"/>
      <c r="AG437" s="146" t="s">
        <v>277</v>
      </c>
      <c r="AH437" s="146"/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</row>
    <row r="438" spans="1:60" outlineLevel="2" x14ac:dyDescent="0.25">
      <c r="A438" s="153"/>
      <c r="B438" s="154"/>
      <c r="C438" s="191" t="s">
        <v>476</v>
      </c>
      <c r="D438" s="157"/>
      <c r="E438" s="158">
        <v>4</v>
      </c>
      <c r="F438" s="156"/>
      <c r="G438" s="156"/>
      <c r="H438" s="156"/>
      <c r="I438" s="156"/>
      <c r="J438" s="156"/>
      <c r="K438" s="156"/>
      <c r="L438" s="156"/>
      <c r="M438" s="156"/>
      <c r="N438" s="155"/>
      <c r="O438" s="155"/>
      <c r="P438" s="155"/>
      <c r="Q438" s="155"/>
      <c r="R438" s="156"/>
      <c r="S438" s="156"/>
      <c r="T438" s="156"/>
      <c r="U438" s="156"/>
      <c r="V438" s="156"/>
      <c r="W438" s="156"/>
      <c r="X438" s="156"/>
      <c r="Y438" s="156"/>
      <c r="Z438" s="146"/>
      <c r="AA438" s="146"/>
      <c r="AB438" s="146"/>
      <c r="AC438" s="146"/>
      <c r="AD438" s="146"/>
      <c r="AE438" s="146"/>
      <c r="AF438" s="146"/>
      <c r="AG438" s="146" t="s">
        <v>167</v>
      </c>
      <c r="AH438" s="146">
        <v>5</v>
      </c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</row>
    <row r="439" spans="1:60" outlineLevel="1" x14ac:dyDescent="0.25">
      <c r="A439" s="174">
        <v>71</v>
      </c>
      <c r="B439" s="175" t="s">
        <v>477</v>
      </c>
      <c r="C439" s="190" t="s">
        <v>478</v>
      </c>
      <c r="D439" s="176" t="s">
        <v>197</v>
      </c>
      <c r="E439" s="177">
        <v>4</v>
      </c>
      <c r="F439" s="178"/>
      <c r="G439" s="179">
        <f>ROUND(E439*F439,2)</f>
        <v>0</v>
      </c>
      <c r="H439" s="178"/>
      <c r="I439" s="179">
        <f>ROUND(E439*H439,2)</f>
        <v>0</v>
      </c>
      <c r="J439" s="178"/>
      <c r="K439" s="179">
        <f>ROUND(E439*J439,2)</f>
        <v>0</v>
      </c>
      <c r="L439" s="179">
        <v>21</v>
      </c>
      <c r="M439" s="179">
        <f>G439*(1+L439/100)</f>
        <v>0</v>
      </c>
      <c r="N439" s="177">
        <v>0</v>
      </c>
      <c r="O439" s="177">
        <f>ROUND(E439*N439,2)</f>
        <v>0</v>
      </c>
      <c r="P439" s="177">
        <v>0</v>
      </c>
      <c r="Q439" s="177">
        <f>ROUND(E439*P439,2)</f>
        <v>0</v>
      </c>
      <c r="R439" s="179"/>
      <c r="S439" s="179" t="s">
        <v>204</v>
      </c>
      <c r="T439" s="180" t="s">
        <v>205</v>
      </c>
      <c r="U439" s="156">
        <v>0</v>
      </c>
      <c r="V439" s="156">
        <f>ROUND(E439*U439,2)</f>
        <v>0</v>
      </c>
      <c r="W439" s="156"/>
      <c r="X439" s="156" t="s">
        <v>276</v>
      </c>
      <c r="Y439" s="156" t="s">
        <v>162</v>
      </c>
      <c r="Z439" s="146"/>
      <c r="AA439" s="146"/>
      <c r="AB439" s="146"/>
      <c r="AC439" s="146"/>
      <c r="AD439" s="146"/>
      <c r="AE439" s="146"/>
      <c r="AF439" s="146"/>
      <c r="AG439" s="146" t="s">
        <v>277</v>
      </c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</row>
    <row r="440" spans="1:60" outlineLevel="2" x14ac:dyDescent="0.25">
      <c r="A440" s="153"/>
      <c r="B440" s="154"/>
      <c r="C440" s="191" t="s">
        <v>479</v>
      </c>
      <c r="D440" s="157"/>
      <c r="E440" s="158">
        <v>4</v>
      </c>
      <c r="F440" s="156"/>
      <c r="G440" s="156"/>
      <c r="H440" s="156"/>
      <c r="I440" s="156"/>
      <c r="J440" s="156"/>
      <c r="K440" s="156"/>
      <c r="L440" s="156"/>
      <c r="M440" s="156"/>
      <c r="N440" s="155"/>
      <c r="O440" s="155"/>
      <c r="P440" s="155"/>
      <c r="Q440" s="155"/>
      <c r="R440" s="156"/>
      <c r="S440" s="156"/>
      <c r="T440" s="156"/>
      <c r="U440" s="156"/>
      <c r="V440" s="156"/>
      <c r="W440" s="156"/>
      <c r="X440" s="156"/>
      <c r="Y440" s="156"/>
      <c r="Z440" s="146"/>
      <c r="AA440" s="146"/>
      <c r="AB440" s="146"/>
      <c r="AC440" s="146"/>
      <c r="AD440" s="146"/>
      <c r="AE440" s="146"/>
      <c r="AF440" s="146"/>
      <c r="AG440" s="146" t="s">
        <v>167</v>
      </c>
      <c r="AH440" s="146">
        <v>5</v>
      </c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</row>
    <row r="441" spans="1:60" outlineLevel="1" x14ac:dyDescent="0.25">
      <c r="A441" s="174">
        <v>72</v>
      </c>
      <c r="B441" s="175" t="s">
        <v>480</v>
      </c>
      <c r="C441" s="190" t="s">
        <v>481</v>
      </c>
      <c r="D441" s="176" t="s">
        <v>178</v>
      </c>
      <c r="E441" s="177">
        <v>0.12352</v>
      </c>
      <c r="F441" s="178"/>
      <c r="G441" s="179">
        <f>ROUND(E441*F441,2)</f>
        <v>0</v>
      </c>
      <c r="H441" s="178"/>
      <c r="I441" s="179">
        <f>ROUND(E441*H441,2)</f>
        <v>0</v>
      </c>
      <c r="J441" s="178"/>
      <c r="K441" s="179">
        <f>ROUND(E441*J441,2)</f>
        <v>0</v>
      </c>
      <c r="L441" s="179">
        <v>21</v>
      </c>
      <c r="M441" s="179">
        <f>G441*(1+L441/100)</f>
        <v>0</v>
      </c>
      <c r="N441" s="177">
        <v>0</v>
      </c>
      <c r="O441" s="177">
        <f>ROUND(E441*N441,2)</f>
        <v>0</v>
      </c>
      <c r="P441" s="177">
        <v>0</v>
      </c>
      <c r="Q441" s="177">
        <f>ROUND(E441*P441,2)</f>
        <v>0</v>
      </c>
      <c r="R441" s="179" t="s">
        <v>452</v>
      </c>
      <c r="S441" s="179" t="s">
        <v>160</v>
      </c>
      <c r="T441" s="180" t="s">
        <v>160</v>
      </c>
      <c r="U441" s="156">
        <v>2.2549999999999999</v>
      </c>
      <c r="V441" s="156">
        <f>ROUND(E441*U441,2)</f>
        <v>0.28000000000000003</v>
      </c>
      <c r="W441" s="156"/>
      <c r="X441" s="156" t="s">
        <v>423</v>
      </c>
      <c r="Y441" s="156" t="s">
        <v>162</v>
      </c>
      <c r="Z441" s="146"/>
      <c r="AA441" s="146"/>
      <c r="AB441" s="146"/>
      <c r="AC441" s="146"/>
      <c r="AD441" s="146"/>
      <c r="AE441" s="146"/>
      <c r="AF441" s="146"/>
      <c r="AG441" s="146" t="s">
        <v>424</v>
      </c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</row>
    <row r="442" spans="1:60" outlineLevel="2" x14ac:dyDescent="0.25">
      <c r="A442" s="153"/>
      <c r="B442" s="154"/>
      <c r="C442" s="797" t="s">
        <v>443</v>
      </c>
      <c r="D442" s="798"/>
      <c r="E442" s="798"/>
      <c r="F442" s="798"/>
      <c r="G442" s="798"/>
      <c r="H442" s="156"/>
      <c r="I442" s="156"/>
      <c r="J442" s="156"/>
      <c r="K442" s="156"/>
      <c r="L442" s="156"/>
      <c r="M442" s="156"/>
      <c r="N442" s="155"/>
      <c r="O442" s="155"/>
      <c r="P442" s="155"/>
      <c r="Q442" s="155"/>
      <c r="R442" s="156"/>
      <c r="S442" s="156"/>
      <c r="T442" s="156"/>
      <c r="U442" s="156"/>
      <c r="V442" s="156"/>
      <c r="W442" s="156"/>
      <c r="X442" s="156"/>
      <c r="Y442" s="156"/>
      <c r="Z442" s="146"/>
      <c r="AA442" s="146"/>
      <c r="AB442" s="146"/>
      <c r="AC442" s="146"/>
      <c r="AD442" s="146"/>
      <c r="AE442" s="146"/>
      <c r="AF442" s="146"/>
      <c r="AG442" s="146" t="s">
        <v>165</v>
      </c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</row>
    <row r="443" spans="1:60" x14ac:dyDescent="0.25">
      <c r="A443" s="167" t="s">
        <v>154</v>
      </c>
      <c r="B443" s="168" t="s">
        <v>110</v>
      </c>
      <c r="C443" s="189" t="s">
        <v>111</v>
      </c>
      <c r="D443" s="169"/>
      <c r="E443" s="170"/>
      <c r="F443" s="171"/>
      <c r="G443" s="171">
        <f>SUMIF(AG444:AG447,"&lt;&gt;NOR",G444:G447)</f>
        <v>0</v>
      </c>
      <c r="H443" s="171"/>
      <c r="I443" s="171">
        <f>SUM(I444:I447)</f>
        <v>0</v>
      </c>
      <c r="J443" s="171"/>
      <c r="K443" s="171">
        <f>SUM(K444:K447)</f>
        <v>0</v>
      </c>
      <c r="L443" s="171"/>
      <c r="M443" s="171">
        <f>SUM(M444:M447)</f>
        <v>0</v>
      </c>
      <c r="N443" s="170"/>
      <c r="O443" s="170">
        <f>SUM(O444:O447)</f>
        <v>0</v>
      </c>
      <c r="P443" s="170"/>
      <c r="Q443" s="170">
        <f>SUM(Q444:Q447)</f>
        <v>0</v>
      </c>
      <c r="R443" s="171"/>
      <c r="S443" s="171"/>
      <c r="T443" s="172"/>
      <c r="U443" s="166"/>
      <c r="V443" s="166">
        <f>SUM(V444:V447)</f>
        <v>0</v>
      </c>
      <c r="W443" s="166"/>
      <c r="X443" s="166"/>
      <c r="Y443" s="166"/>
      <c r="AG443" t="s">
        <v>155</v>
      </c>
    </row>
    <row r="444" spans="1:60" ht="20.399999999999999" outlineLevel="1" x14ac:dyDescent="0.25">
      <c r="A444" s="174">
        <v>73</v>
      </c>
      <c r="B444" s="175" t="s">
        <v>482</v>
      </c>
      <c r="C444" s="190" t="s">
        <v>483</v>
      </c>
      <c r="D444" s="176" t="s">
        <v>197</v>
      </c>
      <c r="E444" s="177">
        <v>1</v>
      </c>
      <c r="F444" s="178"/>
      <c r="G444" s="179">
        <f>ROUND(E444*F444,2)</f>
        <v>0</v>
      </c>
      <c r="H444" s="178"/>
      <c r="I444" s="179">
        <f>ROUND(E444*H444,2)</f>
        <v>0</v>
      </c>
      <c r="J444" s="178"/>
      <c r="K444" s="179">
        <f>ROUND(E444*J444,2)</f>
        <v>0</v>
      </c>
      <c r="L444" s="179">
        <v>21</v>
      </c>
      <c r="M444" s="179">
        <f>G444*(1+L444/100)</f>
        <v>0</v>
      </c>
      <c r="N444" s="177">
        <v>0</v>
      </c>
      <c r="O444" s="177">
        <f>ROUND(E444*N444,2)</f>
        <v>0</v>
      </c>
      <c r="P444" s="177">
        <v>0</v>
      </c>
      <c r="Q444" s="177">
        <f>ROUND(E444*P444,2)</f>
        <v>0</v>
      </c>
      <c r="R444" s="179"/>
      <c r="S444" s="179" t="s">
        <v>204</v>
      </c>
      <c r="T444" s="180" t="s">
        <v>205</v>
      </c>
      <c r="U444" s="156">
        <v>0</v>
      </c>
      <c r="V444" s="156">
        <f>ROUND(E444*U444,2)</f>
        <v>0</v>
      </c>
      <c r="W444" s="156"/>
      <c r="X444" s="156" t="s">
        <v>161</v>
      </c>
      <c r="Y444" s="156" t="s">
        <v>162</v>
      </c>
      <c r="Z444" s="146"/>
      <c r="AA444" s="146"/>
      <c r="AB444" s="146"/>
      <c r="AC444" s="146"/>
      <c r="AD444" s="146"/>
      <c r="AE444" s="146"/>
      <c r="AF444" s="146"/>
      <c r="AG444" s="146" t="s">
        <v>163</v>
      </c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</row>
    <row r="445" spans="1:60" ht="21" outlineLevel="2" x14ac:dyDescent="0.25">
      <c r="A445" s="153"/>
      <c r="B445" s="154"/>
      <c r="C445" s="793" t="s">
        <v>484</v>
      </c>
      <c r="D445" s="794"/>
      <c r="E445" s="794"/>
      <c r="F445" s="794"/>
      <c r="G445" s="794"/>
      <c r="H445" s="156"/>
      <c r="I445" s="156"/>
      <c r="J445" s="156"/>
      <c r="K445" s="156"/>
      <c r="L445" s="156"/>
      <c r="M445" s="156"/>
      <c r="N445" s="155"/>
      <c r="O445" s="155"/>
      <c r="P445" s="155"/>
      <c r="Q445" s="155"/>
      <c r="R445" s="156"/>
      <c r="S445" s="156"/>
      <c r="T445" s="156"/>
      <c r="U445" s="156"/>
      <c r="V445" s="156"/>
      <c r="W445" s="156"/>
      <c r="X445" s="156"/>
      <c r="Y445" s="156"/>
      <c r="Z445" s="146"/>
      <c r="AA445" s="146"/>
      <c r="AB445" s="146"/>
      <c r="AC445" s="146"/>
      <c r="AD445" s="146"/>
      <c r="AE445" s="146"/>
      <c r="AF445" s="146"/>
      <c r="AG445" s="146" t="s">
        <v>279</v>
      </c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81" t="str">
        <f>C445</f>
        <v>Veškeré nátěry - ochranný systém povrchové úpravy bude splňovat stupeň korozní agresivity ČSN ISO 9223, C4 – vysoká, životnost – vysoká, nad 15 let.</v>
      </c>
      <c r="BB445" s="146"/>
      <c r="BC445" s="146"/>
      <c r="BD445" s="146"/>
      <c r="BE445" s="146"/>
      <c r="BF445" s="146"/>
      <c r="BG445" s="146"/>
      <c r="BH445" s="146"/>
    </row>
    <row r="446" spans="1:60" outlineLevel="2" x14ac:dyDescent="0.25">
      <c r="A446" s="153"/>
      <c r="B446" s="154"/>
      <c r="C446" s="191" t="s">
        <v>485</v>
      </c>
      <c r="D446" s="157"/>
      <c r="E446" s="158"/>
      <c r="F446" s="156"/>
      <c r="G446" s="156"/>
      <c r="H446" s="156"/>
      <c r="I446" s="156"/>
      <c r="J446" s="156"/>
      <c r="K446" s="156"/>
      <c r="L446" s="156"/>
      <c r="M446" s="156"/>
      <c r="N446" s="155"/>
      <c r="O446" s="155"/>
      <c r="P446" s="155"/>
      <c r="Q446" s="155"/>
      <c r="R446" s="156"/>
      <c r="S446" s="156"/>
      <c r="T446" s="156"/>
      <c r="U446" s="156"/>
      <c r="V446" s="156"/>
      <c r="W446" s="156"/>
      <c r="X446" s="156"/>
      <c r="Y446" s="156"/>
      <c r="Z446" s="146"/>
      <c r="AA446" s="146"/>
      <c r="AB446" s="146"/>
      <c r="AC446" s="146"/>
      <c r="AD446" s="146"/>
      <c r="AE446" s="146"/>
      <c r="AF446" s="146"/>
      <c r="AG446" s="146" t="s">
        <v>167</v>
      </c>
      <c r="AH446" s="146">
        <v>0</v>
      </c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</row>
    <row r="447" spans="1:60" outlineLevel="3" x14ac:dyDescent="0.25">
      <c r="A447" s="153"/>
      <c r="B447" s="154"/>
      <c r="C447" s="191" t="s">
        <v>486</v>
      </c>
      <c r="D447" s="157"/>
      <c r="E447" s="158">
        <v>1</v>
      </c>
      <c r="F447" s="156"/>
      <c r="G447" s="156"/>
      <c r="H447" s="156"/>
      <c r="I447" s="156"/>
      <c r="J447" s="156"/>
      <c r="K447" s="156"/>
      <c r="L447" s="156"/>
      <c r="M447" s="156"/>
      <c r="N447" s="155"/>
      <c r="O447" s="155"/>
      <c r="P447" s="155"/>
      <c r="Q447" s="155"/>
      <c r="R447" s="156"/>
      <c r="S447" s="156"/>
      <c r="T447" s="156"/>
      <c r="U447" s="156"/>
      <c r="V447" s="156"/>
      <c r="W447" s="156"/>
      <c r="X447" s="156"/>
      <c r="Y447" s="156"/>
      <c r="Z447" s="146"/>
      <c r="AA447" s="146"/>
      <c r="AB447" s="146"/>
      <c r="AC447" s="146"/>
      <c r="AD447" s="146"/>
      <c r="AE447" s="146"/>
      <c r="AF447" s="146"/>
      <c r="AG447" s="146" t="s">
        <v>167</v>
      </c>
      <c r="AH447" s="146">
        <v>0</v>
      </c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</row>
    <row r="448" spans="1:60" x14ac:dyDescent="0.25">
      <c r="A448" s="167" t="s">
        <v>154</v>
      </c>
      <c r="B448" s="168" t="s">
        <v>112</v>
      </c>
      <c r="C448" s="189" t="s">
        <v>113</v>
      </c>
      <c r="D448" s="169"/>
      <c r="E448" s="170"/>
      <c r="F448" s="171"/>
      <c r="G448" s="171">
        <f>SUMIF(AG449:AG498,"&lt;&gt;NOR",G449:G498)</f>
        <v>0</v>
      </c>
      <c r="H448" s="171"/>
      <c r="I448" s="171">
        <f>SUM(I449:I498)</f>
        <v>0</v>
      </c>
      <c r="J448" s="171"/>
      <c r="K448" s="171">
        <f>SUM(K449:K498)</f>
        <v>0</v>
      </c>
      <c r="L448" s="171"/>
      <c r="M448" s="171">
        <f>SUM(M449:M498)</f>
        <v>0</v>
      </c>
      <c r="N448" s="170"/>
      <c r="O448" s="170">
        <f>SUM(O449:O498)</f>
        <v>1.9200000000000002</v>
      </c>
      <c r="P448" s="170"/>
      <c r="Q448" s="170">
        <f>SUM(Q449:Q498)</f>
        <v>0</v>
      </c>
      <c r="R448" s="171"/>
      <c r="S448" s="171"/>
      <c r="T448" s="172"/>
      <c r="U448" s="166"/>
      <c r="V448" s="166">
        <f>SUM(V449:V498)</f>
        <v>79.75</v>
      </c>
      <c r="W448" s="166"/>
      <c r="X448" s="166"/>
      <c r="Y448" s="166"/>
      <c r="AG448" t="s">
        <v>155</v>
      </c>
    </row>
    <row r="449" spans="1:60" outlineLevel="1" x14ac:dyDescent="0.25">
      <c r="A449" s="174">
        <v>74</v>
      </c>
      <c r="B449" s="175" t="s">
        <v>487</v>
      </c>
      <c r="C449" s="190" t="s">
        <v>488</v>
      </c>
      <c r="D449" s="176" t="s">
        <v>183</v>
      </c>
      <c r="E449" s="177">
        <v>92.263999999999996</v>
      </c>
      <c r="F449" s="178"/>
      <c r="G449" s="179">
        <f>ROUND(E449*F449,2)</f>
        <v>0</v>
      </c>
      <c r="H449" s="178"/>
      <c r="I449" s="179">
        <f>ROUND(E449*H449,2)</f>
        <v>0</v>
      </c>
      <c r="J449" s="178"/>
      <c r="K449" s="179">
        <f>ROUND(E449*J449,2)</f>
        <v>0</v>
      </c>
      <c r="L449" s="179">
        <v>21</v>
      </c>
      <c r="M449" s="179">
        <f>G449*(1+L449/100)</f>
        <v>0</v>
      </c>
      <c r="N449" s="177">
        <v>0</v>
      </c>
      <c r="O449" s="177">
        <f>ROUND(E449*N449,2)</f>
        <v>0</v>
      </c>
      <c r="P449" s="177">
        <v>0</v>
      </c>
      <c r="Q449" s="177">
        <f>ROUND(E449*P449,2)</f>
        <v>0</v>
      </c>
      <c r="R449" s="179" t="s">
        <v>489</v>
      </c>
      <c r="S449" s="179" t="s">
        <v>160</v>
      </c>
      <c r="T449" s="180" t="s">
        <v>160</v>
      </c>
      <c r="U449" s="156">
        <v>0.55000000000000004</v>
      </c>
      <c r="V449" s="156">
        <f>ROUND(E449*U449,2)</f>
        <v>50.75</v>
      </c>
      <c r="W449" s="156"/>
      <c r="X449" s="156" t="s">
        <v>161</v>
      </c>
      <c r="Y449" s="156" t="s">
        <v>162</v>
      </c>
      <c r="Z449" s="146"/>
      <c r="AA449" s="146"/>
      <c r="AB449" s="146"/>
      <c r="AC449" s="146"/>
      <c r="AD449" s="146"/>
      <c r="AE449" s="146"/>
      <c r="AF449" s="146"/>
      <c r="AG449" s="146" t="s">
        <v>163</v>
      </c>
      <c r="AH449" s="146"/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</row>
    <row r="450" spans="1:60" outlineLevel="2" x14ac:dyDescent="0.25">
      <c r="A450" s="153"/>
      <c r="B450" s="154"/>
      <c r="C450" s="191" t="s">
        <v>166</v>
      </c>
      <c r="D450" s="157"/>
      <c r="E450" s="158"/>
      <c r="F450" s="156"/>
      <c r="G450" s="156"/>
      <c r="H450" s="156"/>
      <c r="I450" s="156"/>
      <c r="J450" s="156"/>
      <c r="K450" s="156"/>
      <c r="L450" s="156"/>
      <c r="M450" s="156"/>
      <c r="N450" s="155"/>
      <c r="O450" s="155"/>
      <c r="P450" s="155"/>
      <c r="Q450" s="155"/>
      <c r="R450" s="156"/>
      <c r="S450" s="156"/>
      <c r="T450" s="156"/>
      <c r="U450" s="156"/>
      <c r="V450" s="156"/>
      <c r="W450" s="156"/>
      <c r="X450" s="156"/>
      <c r="Y450" s="156"/>
      <c r="Z450" s="146"/>
      <c r="AA450" s="146"/>
      <c r="AB450" s="146"/>
      <c r="AC450" s="146"/>
      <c r="AD450" s="146"/>
      <c r="AE450" s="146"/>
      <c r="AF450" s="146"/>
      <c r="AG450" s="146" t="s">
        <v>167</v>
      </c>
      <c r="AH450" s="146">
        <v>0</v>
      </c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</row>
    <row r="451" spans="1:60" outlineLevel="3" x14ac:dyDescent="0.25">
      <c r="A451" s="153"/>
      <c r="B451" s="154"/>
      <c r="C451" s="191" t="s">
        <v>208</v>
      </c>
      <c r="D451" s="157"/>
      <c r="E451" s="158"/>
      <c r="F451" s="156"/>
      <c r="G451" s="156"/>
      <c r="H451" s="156"/>
      <c r="I451" s="156"/>
      <c r="J451" s="156"/>
      <c r="K451" s="156"/>
      <c r="L451" s="156"/>
      <c r="M451" s="156"/>
      <c r="N451" s="155"/>
      <c r="O451" s="155"/>
      <c r="P451" s="155"/>
      <c r="Q451" s="155"/>
      <c r="R451" s="156"/>
      <c r="S451" s="156"/>
      <c r="T451" s="156"/>
      <c r="U451" s="156"/>
      <c r="V451" s="156"/>
      <c r="W451" s="156"/>
      <c r="X451" s="156"/>
      <c r="Y451" s="156"/>
      <c r="Z451" s="146"/>
      <c r="AA451" s="146"/>
      <c r="AB451" s="146"/>
      <c r="AC451" s="146"/>
      <c r="AD451" s="146"/>
      <c r="AE451" s="146"/>
      <c r="AF451" s="146"/>
      <c r="AG451" s="146" t="s">
        <v>167</v>
      </c>
      <c r="AH451" s="146">
        <v>0</v>
      </c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</row>
    <row r="452" spans="1:60" outlineLevel="3" x14ac:dyDescent="0.25">
      <c r="A452" s="153"/>
      <c r="B452" s="154"/>
      <c r="C452" s="191" t="s">
        <v>209</v>
      </c>
      <c r="D452" s="157"/>
      <c r="E452" s="158"/>
      <c r="F452" s="156"/>
      <c r="G452" s="156"/>
      <c r="H452" s="156"/>
      <c r="I452" s="156"/>
      <c r="J452" s="156"/>
      <c r="K452" s="156"/>
      <c r="L452" s="156"/>
      <c r="M452" s="156"/>
      <c r="N452" s="155"/>
      <c r="O452" s="155"/>
      <c r="P452" s="155"/>
      <c r="Q452" s="155"/>
      <c r="R452" s="156"/>
      <c r="S452" s="156"/>
      <c r="T452" s="156"/>
      <c r="U452" s="156"/>
      <c r="V452" s="156"/>
      <c r="W452" s="156"/>
      <c r="X452" s="156"/>
      <c r="Y452" s="156"/>
      <c r="Z452" s="146"/>
      <c r="AA452" s="146"/>
      <c r="AB452" s="146"/>
      <c r="AC452" s="146"/>
      <c r="AD452" s="146"/>
      <c r="AE452" s="146"/>
      <c r="AF452" s="146"/>
      <c r="AG452" s="146" t="s">
        <v>167</v>
      </c>
      <c r="AH452" s="146">
        <v>0</v>
      </c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</row>
    <row r="453" spans="1:60" outlineLevel="3" x14ac:dyDescent="0.25">
      <c r="A453" s="153"/>
      <c r="B453" s="154"/>
      <c r="C453" s="191" t="s">
        <v>221</v>
      </c>
      <c r="D453" s="157"/>
      <c r="E453" s="158"/>
      <c r="F453" s="156"/>
      <c r="G453" s="156"/>
      <c r="H453" s="156"/>
      <c r="I453" s="156"/>
      <c r="J453" s="156"/>
      <c r="K453" s="156"/>
      <c r="L453" s="156"/>
      <c r="M453" s="156"/>
      <c r="N453" s="155"/>
      <c r="O453" s="155"/>
      <c r="P453" s="155"/>
      <c r="Q453" s="155"/>
      <c r="R453" s="156"/>
      <c r="S453" s="156"/>
      <c r="T453" s="156"/>
      <c r="U453" s="156"/>
      <c r="V453" s="156"/>
      <c r="W453" s="156"/>
      <c r="X453" s="156"/>
      <c r="Y453" s="156"/>
      <c r="Z453" s="146"/>
      <c r="AA453" s="146"/>
      <c r="AB453" s="146"/>
      <c r="AC453" s="146"/>
      <c r="AD453" s="146"/>
      <c r="AE453" s="146"/>
      <c r="AF453" s="146"/>
      <c r="AG453" s="146" t="s">
        <v>167</v>
      </c>
      <c r="AH453" s="146">
        <v>0</v>
      </c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  <c r="AT453" s="146"/>
      <c r="AU453" s="146"/>
      <c r="AV453" s="146"/>
      <c r="AW453" s="146"/>
      <c r="AX453" s="146"/>
      <c r="AY453" s="146"/>
      <c r="AZ453" s="146"/>
      <c r="BA453" s="146"/>
      <c r="BB453" s="146"/>
      <c r="BC453" s="146"/>
      <c r="BD453" s="146"/>
      <c r="BE453" s="146"/>
      <c r="BF453" s="146"/>
      <c r="BG453" s="146"/>
      <c r="BH453" s="146"/>
    </row>
    <row r="454" spans="1:60" outlineLevel="3" x14ac:dyDescent="0.25">
      <c r="A454" s="153"/>
      <c r="B454" s="154"/>
      <c r="C454" s="191" t="s">
        <v>222</v>
      </c>
      <c r="D454" s="157"/>
      <c r="E454" s="158"/>
      <c r="F454" s="156"/>
      <c r="G454" s="156"/>
      <c r="H454" s="156"/>
      <c r="I454" s="156"/>
      <c r="J454" s="156"/>
      <c r="K454" s="156"/>
      <c r="L454" s="156"/>
      <c r="M454" s="156"/>
      <c r="N454" s="155"/>
      <c r="O454" s="155"/>
      <c r="P454" s="155"/>
      <c r="Q454" s="155"/>
      <c r="R454" s="156"/>
      <c r="S454" s="156"/>
      <c r="T454" s="156"/>
      <c r="U454" s="156"/>
      <c r="V454" s="156"/>
      <c r="W454" s="156"/>
      <c r="X454" s="156"/>
      <c r="Y454" s="156"/>
      <c r="Z454" s="146"/>
      <c r="AA454" s="146"/>
      <c r="AB454" s="146"/>
      <c r="AC454" s="146"/>
      <c r="AD454" s="146"/>
      <c r="AE454" s="146"/>
      <c r="AF454" s="146"/>
      <c r="AG454" s="146" t="s">
        <v>167</v>
      </c>
      <c r="AH454" s="146">
        <v>0</v>
      </c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</row>
    <row r="455" spans="1:60" outlineLevel="3" x14ac:dyDescent="0.25">
      <c r="A455" s="153"/>
      <c r="B455" s="154"/>
      <c r="C455" s="191" t="s">
        <v>490</v>
      </c>
      <c r="D455" s="157"/>
      <c r="E455" s="158"/>
      <c r="F455" s="156"/>
      <c r="G455" s="156"/>
      <c r="H455" s="156"/>
      <c r="I455" s="156"/>
      <c r="J455" s="156"/>
      <c r="K455" s="156"/>
      <c r="L455" s="156"/>
      <c r="M455" s="156"/>
      <c r="N455" s="155"/>
      <c r="O455" s="155"/>
      <c r="P455" s="155"/>
      <c r="Q455" s="155"/>
      <c r="R455" s="156"/>
      <c r="S455" s="156"/>
      <c r="T455" s="156"/>
      <c r="U455" s="156"/>
      <c r="V455" s="156"/>
      <c r="W455" s="156"/>
      <c r="X455" s="156"/>
      <c r="Y455" s="156"/>
      <c r="Z455" s="146"/>
      <c r="AA455" s="146"/>
      <c r="AB455" s="146"/>
      <c r="AC455" s="146"/>
      <c r="AD455" s="146"/>
      <c r="AE455" s="146"/>
      <c r="AF455" s="146"/>
      <c r="AG455" s="146" t="s">
        <v>167</v>
      </c>
      <c r="AH455" s="146">
        <v>0</v>
      </c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  <c r="AT455" s="146"/>
      <c r="AU455" s="146"/>
      <c r="AV455" s="146"/>
      <c r="AW455" s="146"/>
      <c r="AX455" s="146"/>
      <c r="AY455" s="146"/>
      <c r="AZ455" s="146"/>
      <c r="BA455" s="146"/>
      <c r="BB455" s="146"/>
      <c r="BC455" s="146"/>
      <c r="BD455" s="146"/>
      <c r="BE455" s="146"/>
      <c r="BF455" s="146"/>
      <c r="BG455" s="146"/>
      <c r="BH455" s="146"/>
    </row>
    <row r="456" spans="1:60" outlineLevel="3" x14ac:dyDescent="0.25">
      <c r="A456" s="153"/>
      <c r="B456" s="154"/>
      <c r="C456" s="191" t="s">
        <v>491</v>
      </c>
      <c r="D456" s="157"/>
      <c r="E456" s="158">
        <v>18.414000000000001</v>
      </c>
      <c r="F456" s="156"/>
      <c r="G456" s="156"/>
      <c r="H456" s="156"/>
      <c r="I456" s="156"/>
      <c r="J456" s="156"/>
      <c r="K456" s="156"/>
      <c r="L456" s="156"/>
      <c r="M456" s="156"/>
      <c r="N456" s="155"/>
      <c r="O456" s="155"/>
      <c r="P456" s="155"/>
      <c r="Q456" s="155"/>
      <c r="R456" s="156"/>
      <c r="S456" s="156"/>
      <c r="T456" s="156"/>
      <c r="U456" s="156"/>
      <c r="V456" s="156"/>
      <c r="W456" s="156"/>
      <c r="X456" s="156"/>
      <c r="Y456" s="156"/>
      <c r="Z456" s="146"/>
      <c r="AA456" s="146"/>
      <c r="AB456" s="146"/>
      <c r="AC456" s="146"/>
      <c r="AD456" s="146"/>
      <c r="AE456" s="146"/>
      <c r="AF456" s="146"/>
      <c r="AG456" s="146" t="s">
        <v>167</v>
      </c>
      <c r="AH456" s="146">
        <v>0</v>
      </c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</row>
    <row r="457" spans="1:60" outlineLevel="3" x14ac:dyDescent="0.25">
      <c r="A457" s="153"/>
      <c r="B457" s="154"/>
      <c r="C457" s="193" t="s">
        <v>315</v>
      </c>
      <c r="D457" s="164"/>
      <c r="E457" s="165">
        <v>18.414000000000001</v>
      </c>
      <c r="F457" s="156"/>
      <c r="G457" s="156"/>
      <c r="H457" s="156"/>
      <c r="I457" s="156"/>
      <c r="J457" s="156"/>
      <c r="K457" s="156"/>
      <c r="L457" s="156"/>
      <c r="M457" s="156"/>
      <c r="N457" s="155"/>
      <c r="O457" s="155"/>
      <c r="P457" s="155"/>
      <c r="Q457" s="155"/>
      <c r="R457" s="156"/>
      <c r="S457" s="156"/>
      <c r="T457" s="156"/>
      <c r="U457" s="156"/>
      <c r="V457" s="156"/>
      <c r="W457" s="156"/>
      <c r="X457" s="156"/>
      <c r="Y457" s="156"/>
      <c r="Z457" s="146"/>
      <c r="AA457" s="146"/>
      <c r="AB457" s="146"/>
      <c r="AC457" s="146"/>
      <c r="AD457" s="146"/>
      <c r="AE457" s="146"/>
      <c r="AF457" s="146"/>
      <c r="AG457" s="146" t="s">
        <v>167</v>
      </c>
      <c r="AH457" s="146">
        <v>1</v>
      </c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</row>
    <row r="458" spans="1:60" outlineLevel="3" x14ac:dyDescent="0.25">
      <c r="A458" s="153"/>
      <c r="B458" s="154"/>
      <c r="C458" s="191" t="s">
        <v>166</v>
      </c>
      <c r="D458" s="157"/>
      <c r="E458" s="158"/>
      <c r="F458" s="156"/>
      <c r="G458" s="156"/>
      <c r="H458" s="156"/>
      <c r="I458" s="156"/>
      <c r="J458" s="156"/>
      <c r="K458" s="156"/>
      <c r="L458" s="156"/>
      <c r="M458" s="156"/>
      <c r="N458" s="155"/>
      <c r="O458" s="155"/>
      <c r="P458" s="155"/>
      <c r="Q458" s="155"/>
      <c r="R458" s="156"/>
      <c r="S458" s="156"/>
      <c r="T458" s="156"/>
      <c r="U458" s="156"/>
      <c r="V458" s="156"/>
      <c r="W458" s="156"/>
      <c r="X458" s="156"/>
      <c r="Y458" s="156"/>
      <c r="Z458" s="146"/>
      <c r="AA458" s="146"/>
      <c r="AB458" s="146"/>
      <c r="AC458" s="146"/>
      <c r="AD458" s="146"/>
      <c r="AE458" s="146"/>
      <c r="AF458" s="146"/>
      <c r="AG458" s="146" t="s">
        <v>167</v>
      </c>
      <c r="AH458" s="146">
        <v>0</v>
      </c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</row>
    <row r="459" spans="1:60" outlineLevel="3" x14ac:dyDescent="0.25">
      <c r="A459" s="153"/>
      <c r="B459" s="154"/>
      <c r="C459" s="191" t="s">
        <v>344</v>
      </c>
      <c r="D459" s="157"/>
      <c r="E459" s="158"/>
      <c r="F459" s="156"/>
      <c r="G459" s="156"/>
      <c r="H459" s="156"/>
      <c r="I459" s="156"/>
      <c r="J459" s="156"/>
      <c r="K459" s="156"/>
      <c r="L459" s="156"/>
      <c r="M459" s="156"/>
      <c r="N459" s="155"/>
      <c r="O459" s="155"/>
      <c r="P459" s="155"/>
      <c r="Q459" s="155"/>
      <c r="R459" s="156"/>
      <c r="S459" s="156"/>
      <c r="T459" s="156"/>
      <c r="U459" s="156"/>
      <c r="V459" s="156"/>
      <c r="W459" s="156"/>
      <c r="X459" s="156"/>
      <c r="Y459" s="156"/>
      <c r="Z459" s="146"/>
      <c r="AA459" s="146"/>
      <c r="AB459" s="146"/>
      <c r="AC459" s="146"/>
      <c r="AD459" s="146"/>
      <c r="AE459" s="146"/>
      <c r="AF459" s="146"/>
      <c r="AG459" s="146" t="s">
        <v>167</v>
      </c>
      <c r="AH459" s="146">
        <v>0</v>
      </c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</row>
    <row r="460" spans="1:60" outlineLevel="3" x14ac:dyDescent="0.25">
      <c r="A460" s="153"/>
      <c r="B460" s="154"/>
      <c r="C460" s="191" t="s">
        <v>490</v>
      </c>
      <c r="D460" s="157"/>
      <c r="E460" s="158"/>
      <c r="F460" s="156"/>
      <c r="G460" s="156"/>
      <c r="H460" s="156"/>
      <c r="I460" s="156"/>
      <c r="J460" s="156"/>
      <c r="K460" s="156"/>
      <c r="L460" s="156"/>
      <c r="M460" s="156"/>
      <c r="N460" s="155"/>
      <c r="O460" s="155"/>
      <c r="P460" s="155"/>
      <c r="Q460" s="155"/>
      <c r="R460" s="156"/>
      <c r="S460" s="156"/>
      <c r="T460" s="156"/>
      <c r="U460" s="156"/>
      <c r="V460" s="156"/>
      <c r="W460" s="156"/>
      <c r="X460" s="156"/>
      <c r="Y460" s="156"/>
      <c r="Z460" s="146"/>
      <c r="AA460" s="146"/>
      <c r="AB460" s="146"/>
      <c r="AC460" s="146"/>
      <c r="AD460" s="146"/>
      <c r="AE460" s="146"/>
      <c r="AF460" s="146"/>
      <c r="AG460" s="146" t="s">
        <v>167</v>
      </c>
      <c r="AH460" s="146">
        <v>0</v>
      </c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</row>
    <row r="461" spans="1:60" outlineLevel="3" x14ac:dyDescent="0.25">
      <c r="A461" s="153"/>
      <c r="B461" s="154"/>
      <c r="C461" s="191" t="s">
        <v>293</v>
      </c>
      <c r="D461" s="157"/>
      <c r="E461" s="158">
        <v>12.51</v>
      </c>
      <c r="F461" s="156"/>
      <c r="G461" s="156"/>
      <c r="H461" s="156"/>
      <c r="I461" s="156"/>
      <c r="J461" s="156"/>
      <c r="K461" s="156"/>
      <c r="L461" s="156"/>
      <c r="M461" s="156"/>
      <c r="N461" s="155"/>
      <c r="O461" s="155"/>
      <c r="P461" s="155"/>
      <c r="Q461" s="155"/>
      <c r="R461" s="156"/>
      <c r="S461" s="156"/>
      <c r="T461" s="156"/>
      <c r="U461" s="156"/>
      <c r="V461" s="156"/>
      <c r="W461" s="156"/>
      <c r="X461" s="156"/>
      <c r="Y461" s="156"/>
      <c r="Z461" s="146"/>
      <c r="AA461" s="146"/>
      <c r="AB461" s="146"/>
      <c r="AC461" s="146"/>
      <c r="AD461" s="146"/>
      <c r="AE461" s="146"/>
      <c r="AF461" s="146"/>
      <c r="AG461" s="146" t="s">
        <v>167</v>
      </c>
      <c r="AH461" s="146">
        <v>0</v>
      </c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</row>
    <row r="462" spans="1:60" outlineLevel="3" x14ac:dyDescent="0.25">
      <c r="A462" s="153"/>
      <c r="B462" s="154"/>
      <c r="C462" s="191" t="s">
        <v>294</v>
      </c>
      <c r="D462" s="157"/>
      <c r="E462" s="158">
        <v>31.82</v>
      </c>
      <c r="F462" s="156"/>
      <c r="G462" s="156"/>
      <c r="H462" s="156"/>
      <c r="I462" s="156"/>
      <c r="J462" s="156"/>
      <c r="K462" s="156"/>
      <c r="L462" s="156"/>
      <c r="M462" s="156"/>
      <c r="N462" s="155"/>
      <c r="O462" s="155"/>
      <c r="P462" s="155"/>
      <c r="Q462" s="155"/>
      <c r="R462" s="156"/>
      <c r="S462" s="156"/>
      <c r="T462" s="156"/>
      <c r="U462" s="156"/>
      <c r="V462" s="156"/>
      <c r="W462" s="156"/>
      <c r="X462" s="156"/>
      <c r="Y462" s="156"/>
      <c r="Z462" s="146"/>
      <c r="AA462" s="146"/>
      <c r="AB462" s="146"/>
      <c r="AC462" s="146"/>
      <c r="AD462" s="146"/>
      <c r="AE462" s="146"/>
      <c r="AF462" s="146"/>
      <c r="AG462" s="146" t="s">
        <v>167</v>
      </c>
      <c r="AH462" s="146">
        <v>0</v>
      </c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</row>
    <row r="463" spans="1:60" outlineLevel="3" x14ac:dyDescent="0.25">
      <c r="A463" s="153"/>
      <c r="B463" s="154"/>
      <c r="C463" s="191" t="s">
        <v>305</v>
      </c>
      <c r="D463" s="157"/>
      <c r="E463" s="158">
        <v>29.52</v>
      </c>
      <c r="F463" s="156"/>
      <c r="G463" s="156"/>
      <c r="H463" s="156"/>
      <c r="I463" s="156"/>
      <c r="J463" s="156"/>
      <c r="K463" s="156"/>
      <c r="L463" s="156"/>
      <c r="M463" s="156"/>
      <c r="N463" s="155"/>
      <c r="O463" s="155"/>
      <c r="P463" s="155"/>
      <c r="Q463" s="155"/>
      <c r="R463" s="156"/>
      <c r="S463" s="156"/>
      <c r="T463" s="156"/>
      <c r="U463" s="156"/>
      <c r="V463" s="156"/>
      <c r="W463" s="156"/>
      <c r="X463" s="156"/>
      <c r="Y463" s="156"/>
      <c r="Z463" s="146"/>
      <c r="AA463" s="146"/>
      <c r="AB463" s="146"/>
      <c r="AC463" s="146"/>
      <c r="AD463" s="146"/>
      <c r="AE463" s="146"/>
      <c r="AF463" s="146"/>
      <c r="AG463" s="146" t="s">
        <v>167</v>
      </c>
      <c r="AH463" s="146">
        <v>0</v>
      </c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</row>
    <row r="464" spans="1:60" outlineLevel="3" x14ac:dyDescent="0.25">
      <c r="A464" s="153"/>
      <c r="B464" s="154"/>
      <c r="C464" s="193" t="s">
        <v>315</v>
      </c>
      <c r="D464" s="164"/>
      <c r="E464" s="165">
        <v>73.849999999999994</v>
      </c>
      <c r="F464" s="156"/>
      <c r="G464" s="156"/>
      <c r="H464" s="156"/>
      <c r="I464" s="156"/>
      <c r="J464" s="156"/>
      <c r="K464" s="156"/>
      <c r="L464" s="156"/>
      <c r="M464" s="156"/>
      <c r="N464" s="155"/>
      <c r="O464" s="155"/>
      <c r="P464" s="155"/>
      <c r="Q464" s="155"/>
      <c r="R464" s="156"/>
      <c r="S464" s="156"/>
      <c r="T464" s="156"/>
      <c r="U464" s="156"/>
      <c r="V464" s="156"/>
      <c r="W464" s="156"/>
      <c r="X464" s="156"/>
      <c r="Y464" s="156"/>
      <c r="Z464" s="146"/>
      <c r="AA464" s="146"/>
      <c r="AB464" s="146"/>
      <c r="AC464" s="146"/>
      <c r="AD464" s="146"/>
      <c r="AE464" s="146"/>
      <c r="AF464" s="146"/>
      <c r="AG464" s="146" t="s">
        <v>167</v>
      </c>
      <c r="AH464" s="146">
        <v>1</v>
      </c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</row>
    <row r="465" spans="1:60" outlineLevel="1" x14ac:dyDescent="0.25">
      <c r="A465" s="174">
        <v>75</v>
      </c>
      <c r="B465" s="175" t="s">
        <v>492</v>
      </c>
      <c r="C465" s="190" t="s">
        <v>493</v>
      </c>
      <c r="D465" s="176" t="s">
        <v>183</v>
      </c>
      <c r="E465" s="177">
        <v>92.263999999999996</v>
      </c>
      <c r="F465" s="178"/>
      <c r="G465" s="179">
        <f>ROUND(E465*F465,2)</f>
        <v>0</v>
      </c>
      <c r="H465" s="178"/>
      <c r="I465" s="179">
        <f>ROUND(E465*H465,2)</f>
        <v>0</v>
      </c>
      <c r="J465" s="178"/>
      <c r="K465" s="179">
        <f>ROUND(E465*J465,2)</f>
        <v>0</v>
      </c>
      <c r="L465" s="179">
        <v>21</v>
      </c>
      <c r="M465" s="179">
        <f>G465*(1+L465/100)</f>
        <v>0</v>
      </c>
      <c r="N465" s="177">
        <v>0</v>
      </c>
      <c r="O465" s="177">
        <f>ROUND(E465*N465,2)</f>
        <v>0</v>
      </c>
      <c r="P465" s="177">
        <v>0</v>
      </c>
      <c r="Q465" s="177">
        <f>ROUND(E465*P465,2)</f>
        <v>0</v>
      </c>
      <c r="R465" s="179" t="s">
        <v>489</v>
      </c>
      <c r="S465" s="179" t="s">
        <v>160</v>
      </c>
      <c r="T465" s="180" t="s">
        <v>160</v>
      </c>
      <c r="U465" s="156">
        <v>0.02</v>
      </c>
      <c r="V465" s="156">
        <f>ROUND(E465*U465,2)</f>
        <v>1.85</v>
      </c>
      <c r="W465" s="156"/>
      <c r="X465" s="156" t="s">
        <v>161</v>
      </c>
      <c r="Y465" s="156" t="s">
        <v>162</v>
      </c>
      <c r="Z465" s="146"/>
      <c r="AA465" s="146"/>
      <c r="AB465" s="146"/>
      <c r="AC465" s="146"/>
      <c r="AD465" s="146"/>
      <c r="AE465" s="146"/>
      <c r="AF465" s="146"/>
      <c r="AG465" s="146" t="s">
        <v>163</v>
      </c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</row>
    <row r="466" spans="1:60" outlineLevel="2" x14ac:dyDescent="0.25">
      <c r="A466" s="153"/>
      <c r="B466" s="154"/>
      <c r="C466" s="797" t="s">
        <v>494</v>
      </c>
      <c r="D466" s="798"/>
      <c r="E466" s="798"/>
      <c r="F466" s="798"/>
      <c r="G466" s="798"/>
      <c r="H466" s="156"/>
      <c r="I466" s="156"/>
      <c r="J466" s="156"/>
      <c r="K466" s="156"/>
      <c r="L466" s="156"/>
      <c r="M466" s="156"/>
      <c r="N466" s="155"/>
      <c r="O466" s="155"/>
      <c r="P466" s="155"/>
      <c r="Q466" s="155"/>
      <c r="R466" s="156"/>
      <c r="S466" s="156"/>
      <c r="T466" s="156"/>
      <c r="U466" s="156"/>
      <c r="V466" s="156"/>
      <c r="W466" s="156"/>
      <c r="X466" s="156"/>
      <c r="Y466" s="156"/>
      <c r="Z466" s="146"/>
      <c r="AA466" s="146"/>
      <c r="AB466" s="146"/>
      <c r="AC466" s="146"/>
      <c r="AD466" s="146"/>
      <c r="AE466" s="146"/>
      <c r="AF466" s="146"/>
      <c r="AG466" s="146" t="s">
        <v>165</v>
      </c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</row>
    <row r="467" spans="1:60" outlineLevel="2" x14ac:dyDescent="0.25">
      <c r="A467" s="153"/>
      <c r="B467" s="154"/>
      <c r="C467" s="191" t="s">
        <v>495</v>
      </c>
      <c r="D467" s="157"/>
      <c r="E467" s="158">
        <v>92.263999999999996</v>
      </c>
      <c r="F467" s="156"/>
      <c r="G467" s="156"/>
      <c r="H467" s="156"/>
      <c r="I467" s="156"/>
      <c r="J467" s="156"/>
      <c r="K467" s="156"/>
      <c r="L467" s="156"/>
      <c r="M467" s="156"/>
      <c r="N467" s="155"/>
      <c r="O467" s="155"/>
      <c r="P467" s="155"/>
      <c r="Q467" s="155"/>
      <c r="R467" s="156"/>
      <c r="S467" s="156"/>
      <c r="T467" s="156"/>
      <c r="U467" s="156"/>
      <c r="V467" s="156"/>
      <c r="W467" s="156"/>
      <c r="X467" s="156"/>
      <c r="Y467" s="156"/>
      <c r="Z467" s="146"/>
      <c r="AA467" s="146"/>
      <c r="AB467" s="146"/>
      <c r="AC467" s="146"/>
      <c r="AD467" s="146"/>
      <c r="AE467" s="146"/>
      <c r="AF467" s="146"/>
      <c r="AG467" s="146" t="s">
        <v>167</v>
      </c>
      <c r="AH467" s="146">
        <v>5</v>
      </c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</row>
    <row r="468" spans="1:60" outlineLevel="1" x14ac:dyDescent="0.25">
      <c r="A468" s="174">
        <v>76</v>
      </c>
      <c r="B468" s="175" t="s">
        <v>496</v>
      </c>
      <c r="C468" s="190" t="s">
        <v>497</v>
      </c>
      <c r="D468" s="176" t="s">
        <v>183</v>
      </c>
      <c r="E468" s="177">
        <v>92.263999999999996</v>
      </c>
      <c r="F468" s="178"/>
      <c r="G468" s="179">
        <f>ROUND(E468*F468,2)</f>
        <v>0</v>
      </c>
      <c r="H468" s="178"/>
      <c r="I468" s="179">
        <f>ROUND(E468*H468,2)</f>
        <v>0</v>
      </c>
      <c r="J468" s="178"/>
      <c r="K468" s="179">
        <f>ROUND(E468*J468,2)</f>
        <v>0</v>
      </c>
      <c r="L468" s="179">
        <v>21</v>
      </c>
      <c r="M468" s="179">
        <f>G468*(1+L468/100)</f>
        <v>0</v>
      </c>
      <c r="N468" s="177">
        <v>0</v>
      </c>
      <c r="O468" s="177">
        <f>ROUND(E468*N468,2)</f>
        <v>0</v>
      </c>
      <c r="P468" s="177">
        <v>0</v>
      </c>
      <c r="Q468" s="177">
        <f>ROUND(E468*P468,2)</f>
        <v>0</v>
      </c>
      <c r="R468" s="179" t="s">
        <v>489</v>
      </c>
      <c r="S468" s="179" t="s">
        <v>160</v>
      </c>
      <c r="T468" s="180" t="s">
        <v>160</v>
      </c>
      <c r="U468" s="156">
        <v>0.15</v>
      </c>
      <c r="V468" s="156">
        <f>ROUND(E468*U468,2)</f>
        <v>13.84</v>
      </c>
      <c r="W468" s="156"/>
      <c r="X468" s="156" t="s">
        <v>161</v>
      </c>
      <c r="Y468" s="156" t="s">
        <v>162</v>
      </c>
      <c r="Z468" s="146"/>
      <c r="AA468" s="146"/>
      <c r="AB468" s="146"/>
      <c r="AC468" s="146"/>
      <c r="AD468" s="146"/>
      <c r="AE468" s="146"/>
      <c r="AF468" s="146"/>
      <c r="AG468" s="146" t="s">
        <v>163</v>
      </c>
      <c r="AH468" s="146"/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</row>
    <row r="469" spans="1:60" outlineLevel="2" x14ac:dyDescent="0.25">
      <c r="A469" s="153"/>
      <c r="B469" s="154"/>
      <c r="C469" s="797" t="s">
        <v>494</v>
      </c>
      <c r="D469" s="798"/>
      <c r="E469" s="798"/>
      <c r="F469" s="798"/>
      <c r="G469" s="798"/>
      <c r="H469" s="156"/>
      <c r="I469" s="156"/>
      <c r="J469" s="156"/>
      <c r="K469" s="156"/>
      <c r="L469" s="156"/>
      <c r="M469" s="156"/>
      <c r="N469" s="155"/>
      <c r="O469" s="155"/>
      <c r="P469" s="155"/>
      <c r="Q469" s="155"/>
      <c r="R469" s="156"/>
      <c r="S469" s="156"/>
      <c r="T469" s="156"/>
      <c r="U469" s="156"/>
      <c r="V469" s="156"/>
      <c r="W469" s="156"/>
      <c r="X469" s="156"/>
      <c r="Y469" s="156"/>
      <c r="Z469" s="146"/>
      <c r="AA469" s="146"/>
      <c r="AB469" s="146"/>
      <c r="AC469" s="146"/>
      <c r="AD469" s="146"/>
      <c r="AE469" s="146"/>
      <c r="AF469" s="146"/>
      <c r="AG469" s="146" t="s">
        <v>165</v>
      </c>
      <c r="AH469" s="146"/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</row>
    <row r="470" spans="1:60" outlineLevel="2" x14ac:dyDescent="0.25">
      <c r="A470" s="153"/>
      <c r="B470" s="154"/>
      <c r="C470" s="191" t="s">
        <v>166</v>
      </c>
      <c r="D470" s="157"/>
      <c r="E470" s="158"/>
      <c r="F470" s="156"/>
      <c r="G470" s="156"/>
      <c r="H470" s="156"/>
      <c r="I470" s="156"/>
      <c r="J470" s="156"/>
      <c r="K470" s="156"/>
      <c r="L470" s="156"/>
      <c r="M470" s="156"/>
      <c r="N470" s="155"/>
      <c r="O470" s="155"/>
      <c r="P470" s="155"/>
      <c r="Q470" s="155"/>
      <c r="R470" s="156"/>
      <c r="S470" s="156"/>
      <c r="T470" s="156"/>
      <c r="U470" s="156"/>
      <c r="V470" s="156"/>
      <c r="W470" s="156"/>
      <c r="X470" s="156"/>
      <c r="Y470" s="156"/>
      <c r="Z470" s="146"/>
      <c r="AA470" s="146"/>
      <c r="AB470" s="146"/>
      <c r="AC470" s="146"/>
      <c r="AD470" s="146"/>
      <c r="AE470" s="146"/>
      <c r="AF470" s="146"/>
      <c r="AG470" s="146" t="s">
        <v>167</v>
      </c>
      <c r="AH470" s="146">
        <v>0</v>
      </c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</row>
    <row r="471" spans="1:60" outlineLevel="3" x14ac:dyDescent="0.25">
      <c r="A471" s="153"/>
      <c r="B471" s="154"/>
      <c r="C471" s="191" t="s">
        <v>222</v>
      </c>
      <c r="D471" s="157"/>
      <c r="E471" s="158"/>
      <c r="F471" s="156"/>
      <c r="G471" s="156"/>
      <c r="H471" s="156"/>
      <c r="I471" s="156"/>
      <c r="J471" s="156"/>
      <c r="K471" s="156"/>
      <c r="L471" s="156"/>
      <c r="M471" s="156"/>
      <c r="N471" s="155"/>
      <c r="O471" s="155"/>
      <c r="P471" s="155"/>
      <c r="Q471" s="155"/>
      <c r="R471" s="156"/>
      <c r="S471" s="156"/>
      <c r="T471" s="156"/>
      <c r="U471" s="156"/>
      <c r="V471" s="156"/>
      <c r="W471" s="156"/>
      <c r="X471" s="156"/>
      <c r="Y471" s="156"/>
      <c r="Z471" s="146"/>
      <c r="AA471" s="146"/>
      <c r="AB471" s="146"/>
      <c r="AC471" s="146"/>
      <c r="AD471" s="146"/>
      <c r="AE471" s="146"/>
      <c r="AF471" s="146"/>
      <c r="AG471" s="146" t="s">
        <v>167</v>
      </c>
      <c r="AH471" s="146">
        <v>0</v>
      </c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</row>
    <row r="472" spans="1:60" outlineLevel="3" x14ac:dyDescent="0.25">
      <c r="A472" s="153"/>
      <c r="B472" s="154"/>
      <c r="C472" s="191" t="s">
        <v>498</v>
      </c>
      <c r="D472" s="157"/>
      <c r="E472" s="158"/>
      <c r="F472" s="156"/>
      <c r="G472" s="156"/>
      <c r="H472" s="156"/>
      <c r="I472" s="156"/>
      <c r="J472" s="156"/>
      <c r="K472" s="156"/>
      <c r="L472" s="156"/>
      <c r="M472" s="156"/>
      <c r="N472" s="155"/>
      <c r="O472" s="155"/>
      <c r="P472" s="155"/>
      <c r="Q472" s="155"/>
      <c r="R472" s="156"/>
      <c r="S472" s="156"/>
      <c r="T472" s="156"/>
      <c r="U472" s="156"/>
      <c r="V472" s="156"/>
      <c r="W472" s="156"/>
      <c r="X472" s="156"/>
      <c r="Y472" s="156"/>
      <c r="Z472" s="146"/>
      <c r="AA472" s="146"/>
      <c r="AB472" s="146"/>
      <c r="AC472" s="146"/>
      <c r="AD472" s="146"/>
      <c r="AE472" s="146"/>
      <c r="AF472" s="146"/>
      <c r="AG472" s="146" t="s">
        <v>167</v>
      </c>
      <c r="AH472" s="146">
        <v>0</v>
      </c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  <c r="AT472" s="146"/>
      <c r="AU472" s="146"/>
      <c r="AV472" s="146"/>
      <c r="AW472" s="146"/>
      <c r="AX472" s="146"/>
      <c r="AY472" s="146"/>
      <c r="AZ472" s="146"/>
      <c r="BA472" s="146"/>
      <c r="BB472" s="146"/>
      <c r="BC472" s="146"/>
      <c r="BD472" s="146"/>
      <c r="BE472" s="146"/>
      <c r="BF472" s="146"/>
      <c r="BG472" s="146"/>
      <c r="BH472" s="146"/>
    </row>
    <row r="473" spans="1:60" outlineLevel="3" x14ac:dyDescent="0.25">
      <c r="A473" s="153"/>
      <c r="B473" s="154"/>
      <c r="C473" s="191" t="s">
        <v>491</v>
      </c>
      <c r="D473" s="157"/>
      <c r="E473" s="158">
        <v>18.414000000000001</v>
      </c>
      <c r="F473" s="156"/>
      <c r="G473" s="156"/>
      <c r="H473" s="156"/>
      <c r="I473" s="156"/>
      <c r="J473" s="156"/>
      <c r="K473" s="156"/>
      <c r="L473" s="156"/>
      <c r="M473" s="156"/>
      <c r="N473" s="155"/>
      <c r="O473" s="155"/>
      <c r="P473" s="155"/>
      <c r="Q473" s="155"/>
      <c r="R473" s="156"/>
      <c r="S473" s="156"/>
      <c r="T473" s="156"/>
      <c r="U473" s="156"/>
      <c r="V473" s="156"/>
      <c r="W473" s="156"/>
      <c r="X473" s="156"/>
      <c r="Y473" s="156"/>
      <c r="Z473" s="146"/>
      <c r="AA473" s="146"/>
      <c r="AB473" s="146"/>
      <c r="AC473" s="146"/>
      <c r="AD473" s="146"/>
      <c r="AE473" s="146"/>
      <c r="AF473" s="146"/>
      <c r="AG473" s="146" t="s">
        <v>167</v>
      </c>
      <c r="AH473" s="146">
        <v>0</v>
      </c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</row>
    <row r="474" spans="1:60" outlineLevel="3" x14ac:dyDescent="0.25">
      <c r="A474" s="153"/>
      <c r="B474" s="154"/>
      <c r="C474" s="193" t="s">
        <v>315</v>
      </c>
      <c r="D474" s="164"/>
      <c r="E474" s="165">
        <v>18.414000000000001</v>
      </c>
      <c r="F474" s="156"/>
      <c r="G474" s="156"/>
      <c r="H474" s="156"/>
      <c r="I474" s="156"/>
      <c r="J474" s="156"/>
      <c r="K474" s="156"/>
      <c r="L474" s="156"/>
      <c r="M474" s="156"/>
      <c r="N474" s="155"/>
      <c r="O474" s="155"/>
      <c r="P474" s="155"/>
      <c r="Q474" s="155"/>
      <c r="R474" s="156"/>
      <c r="S474" s="156"/>
      <c r="T474" s="156"/>
      <c r="U474" s="156"/>
      <c r="V474" s="156"/>
      <c r="W474" s="156"/>
      <c r="X474" s="156"/>
      <c r="Y474" s="156"/>
      <c r="Z474" s="146"/>
      <c r="AA474" s="146"/>
      <c r="AB474" s="146"/>
      <c r="AC474" s="146"/>
      <c r="AD474" s="146"/>
      <c r="AE474" s="146"/>
      <c r="AF474" s="146"/>
      <c r="AG474" s="146" t="s">
        <v>167</v>
      </c>
      <c r="AH474" s="146">
        <v>1</v>
      </c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</row>
    <row r="475" spans="1:60" outlineLevel="3" x14ac:dyDescent="0.25">
      <c r="A475" s="153"/>
      <c r="B475" s="154"/>
      <c r="C475" s="191" t="s">
        <v>166</v>
      </c>
      <c r="D475" s="157"/>
      <c r="E475" s="158"/>
      <c r="F475" s="156"/>
      <c r="G475" s="156"/>
      <c r="H475" s="156"/>
      <c r="I475" s="156"/>
      <c r="J475" s="156"/>
      <c r="K475" s="156"/>
      <c r="L475" s="156"/>
      <c r="M475" s="156"/>
      <c r="N475" s="155"/>
      <c r="O475" s="155"/>
      <c r="P475" s="155"/>
      <c r="Q475" s="155"/>
      <c r="R475" s="156"/>
      <c r="S475" s="156"/>
      <c r="T475" s="156"/>
      <c r="U475" s="156"/>
      <c r="V475" s="156"/>
      <c r="W475" s="156"/>
      <c r="X475" s="156"/>
      <c r="Y475" s="156"/>
      <c r="Z475" s="146"/>
      <c r="AA475" s="146"/>
      <c r="AB475" s="146"/>
      <c r="AC475" s="146"/>
      <c r="AD475" s="146"/>
      <c r="AE475" s="146"/>
      <c r="AF475" s="146"/>
      <c r="AG475" s="146" t="s">
        <v>167</v>
      </c>
      <c r="AH475" s="146">
        <v>0</v>
      </c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</row>
    <row r="476" spans="1:60" outlineLevel="3" x14ac:dyDescent="0.25">
      <c r="A476" s="153"/>
      <c r="B476" s="154"/>
      <c r="C476" s="191" t="s">
        <v>344</v>
      </c>
      <c r="D476" s="157"/>
      <c r="E476" s="158"/>
      <c r="F476" s="156"/>
      <c r="G476" s="156"/>
      <c r="H476" s="156"/>
      <c r="I476" s="156"/>
      <c r="J476" s="156"/>
      <c r="K476" s="156"/>
      <c r="L476" s="156"/>
      <c r="M476" s="156"/>
      <c r="N476" s="155"/>
      <c r="O476" s="155"/>
      <c r="P476" s="155"/>
      <c r="Q476" s="155"/>
      <c r="R476" s="156"/>
      <c r="S476" s="156"/>
      <c r="T476" s="156"/>
      <c r="U476" s="156"/>
      <c r="V476" s="156"/>
      <c r="W476" s="156"/>
      <c r="X476" s="156"/>
      <c r="Y476" s="156"/>
      <c r="Z476" s="146"/>
      <c r="AA476" s="146"/>
      <c r="AB476" s="146"/>
      <c r="AC476" s="146"/>
      <c r="AD476" s="146"/>
      <c r="AE476" s="146"/>
      <c r="AF476" s="146"/>
      <c r="AG476" s="146" t="s">
        <v>167</v>
      </c>
      <c r="AH476" s="146">
        <v>0</v>
      </c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</row>
    <row r="477" spans="1:60" outlineLevel="3" x14ac:dyDescent="0.25">
      <c r="A477" s="153"/>
      <c r="B477" s="154"/>
      <c r="C477" s="191" t="s">
        <v>499</v>
      </c>
      <c r="D477" s="157"/>
      <c r="E477" s="158"/>
      <c r="F477" s="156"/>
      <c r="G477" s="156"/>
      <c r="H477" s="156"/>
      <c r="I477" s="156"/>
      <c r="J477" s="156"/>
      <c r="K477" s="156"/>
      <c r="L477" s="156"/>
      <c r="M477" s="156"/>
      <c r="N477" s="155"/>
      <c r="O477" s="155"/>
      <c r="P477" s="155"/>
      <c r="Q477" s="155"/>
      <c r="R477" s="156"/>
      <c r="S477" s="156"/>
      <c r="T477" s="156"/>
      <c r="U477" s="156"/>
      <c r="V477" s="156"/>
      <c r="W477" s="156"/>
      <c r="X477" s="156"/>
      <c r="Y477" s="156"/>
      <c r="Z477" s="146"/>
      <c r="AA477" s="146"/>
      <c r="AB477" s="146"/>
      <c r="AC477" s="146"/>
      <c r="AD477" s="146"/>
      <c r="AE477" s="146"/>
      <c r="AF477" s="146"/>
      <c r="AG477" s="146" t="s">
        <v>167</v>
      </c>
      <c r="AH477" s="146">
        <v>0</v>
      </c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</row>
    <row r="478" spans="1:60" outlineLevel="3" x14ac:dyDescent="0.25">
      <c r="A478" s="153"/>
      <c r="B478" s="154"/>
      <c r="C478" s="191" t="s">
        <v>293</v>
      </c>
      <c r="D478" s="157"/>
      <c r="E478" s="158">
        <v>12.51</v>
      </c>
      <c r="F478" s="156"/>
      <c r="G478" s="156"/>
      <c r="H478" s="156"/>
      <c r="I478" s="156"/>
      <c r="J478" s="156"/>
      <c r="K478" s="156"/>
      <c r="L478" s="156"/>
      <c r="M478" s="156"/>
      <c r="N478" s="155"/>
      <c r="O478" s="155"/>
      <c r="P478" s="155"/>
      <c r="Q478" s="155"/>
      <c r="R478" s="156"/>
      <c r="S478" s="156"/>
      <c r="T478" s="156"/>
      <c r="U478" s="156"/>
      <c r="V478" s="156"/>
      <c r="W478" s="156"/>
      <c r="X478" s="156"/>
      <c r="Y478" s="156"/>
      <c r="Z478" s="146"/>
      <c r="AA478" s="146"/>
      <c r="AB478" s="146"/>
      <c r="AC478" s="146"/>
      <c r="AD478" s="146"/>
      <c r="AE478" s="146"/>
      <c r="AF478" s="146"/>
      <c r="AG478" s="146" t="s">
        <v>167</v>
      </c>
      <c r="AH478" s="146">
        <v>0</v>
      </c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</row>
    <row r="479" spans="1:60" outlineLevel="3" x14ac:dyDescent="0.25">
      <c r="A479" s="153"/>
      <c r="B479" s="154"/>
      <c r="C479" s="191" t="s">
        <v>294</v>
      </c>
      <c r="D479" s="157"/>
      <c r="E479" s="158">
        <v>31.82</v>
      </c>
      <c r="F479" s="156"/>
      <c r="G479" s="156"/>
      <c r="H479" s="156"/>
      <c r="I479" s="156"/>
      <c r="J479" s="156"/>
      <c r="K479" s="156"/>
      <c r="L479" s="156"/>
      <c r="M479" s="156"/>
      <c r="N479" s="155"/>
      <c r="O479" s="155"/>
      <c r="P479" s="155"/>
      <c r="Q479" s="155"/>
      <c r="R479" s="156"/>
      <c r="S479" s="156"/>
      <c r="T479" s="156"/>
      <c r="U479" s="156"/>
      <c r="V479" s="156"/>
      <c r="W479" s="156"/>
      <c r="X479" s="156"/>
      <c r="Y479" s="156"/>
      <c r="Z479" s="146"/>
      <c r="AA479" s="146"/>
      <c r="AB479" s="146"/>
      <c r="AC479" s="146"/>
      <c r="AD479" s="146"/>
      <c r="AE479" s="146"/>
      <c r="AF479" s="146"/>
      <c r="AG479" s="146" t="s">
        <v>167</v>
      </c>
      <c r="AH479" s="146">
        <v>0</v>
      </c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</row>
    <row r="480" spans="1:60" outlineLevel="3" x14ac:dyDescent="0.25">
      <c r="A480" s="153"/>
      <c r="B480" s="154"/>
      <c r="C480" s="191" t="s">
        <v>305</v>
      </c>
      <c r="D480" s="157"/>
      <c r="E480" s="158">
        <v>29.52</v>
      </c>
      <c r="F480" s="156"/>
      <c r="G480" s="156"/>
      <c r="H480" s="156"/>
      <c r="I480" s="156"/>
      <c r="J480" s="156"/>
      <c r="K480" s="156"/>
      <c r="L480" s="156"/>
      <c r="M480" s="156"/>
      <c r="N480" s="155"/>
      <c r="O480" s="155"/>
      <c r="P480" s="155"/>
      <c r="Q480" s="155"/>
      <c r="R480" s="156"/>
      <c r="S480" s="156"/>
      <c r="T480" s="156"/>
      <c r="U480" s="156"/>
      <c r="V480" s="156"/>
      <c r="W480" s="156"/>
      <c r="X480" s="156"/>
      <c r="Y480" s="156"/>
      <c r="Z480" s="146"/>
      <c r="AA480" s="146"/>
      <c r="AB480" s="146"/>
      <c r="AC480" s="146"/>
      <c r="AD480" s="146"/>
      <c r="AE480" s="146"/>
      <c r="AF480" s="146"/>
      <c r="AG480" s="146" t="s">
        <v>167</v>
      </c>
      <c r="AH480" s="146">
        <v>0</v>
      </c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</row>
    <row r="481" spans="1:60" outlineLevel="3" x14ac:dyDescent="0.25">
      <c r="A481" s="153"/>
      <c r="B481" s="154"/>
      <c r="C481" s="193" t="s">
        <v>315</v>
      </c>
      <c r="D481" s="164"/>
      <c r="E481" s="165">
        <v>73.849999999999994</v>
      </c>
      <c r="F481" s="156"/>
      <c r="G481" s="156"/>
      <c r="H481" s="156"/>
      <c r="I481" s="156"/>
      <c r="J481" s="156"/>
      <c r="K481" s="156"/>
      <c r="L481" s="156"/>
      <c r="M481" s="156"/>
      <c r="N481" s="155"/>
      <c r="O481" s="155"/>
      <c r="P481" s="155"/>
      <c r="Q481" s="155"/>
      <c r="R481" s="156"/>
      <c r="S481" s="156"/>
      <c r="T481" s="156"/>
      <c r="U481" s="156"/>
      <c r="V481" s="156"/>
      <c r="W481" s="156"/>
      <c r="X481" s="156"/>
      <c r="Y481" s="156"/>
      <c r="Z481" s="146"/>
      <c r="AA481" s="146"/>
      <c r="AB481" s="146"/>
      <c r="AC481" s="146"/>
      <c r="AD481" s="146"/>
      <c r="AE481" s="146"/>
      <c r="AF481" s="146"/>
      <c r="AG481" s="146" t="s">
        <v>167</v>
      </c>
      <c r="AH481" s="146">
        <v>1</v>
      </c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</row>
    <row r="482" spans="1:60" ht="20.399999999999999" outlineLevel="1" x14ac:dyDescent="0.25">
      <c r="A482" s="174">
        <v>77</v>
      </c>
      <c r="B482" s="175" t="s">
        <v>500</v>
      </c>
      <c r="C482" s="190" t="s">
        <v>501</v>
      </c>
      <c r="D482" s="176" t="s">
        <v>228</v>
      </c>
      <c r="E482" s="177">
        <v>80.085999999999999</v>
      </c>
      <c r="F482" s="178"/>
      <c r="G482" s="179">
        <f>ROUND(E482*F482,2)</f>
        <v>0</v>
      </c>
      <c r="H482" s="178"/>
      <c r="I482" s="179">
        <f>ROUND(E482*H482,2)</f>
        <v>0</v>
      </c>
      <c r="J482" s="178"/>
      <c r="K482" s="179">
        <f>ROUND(E482*J482,2)</f>
        <v>0</v>
      </c>
      <c r="L482" s="179">
        <v>21</v>
      </c>
      <c r="M482" s="179">
        <f>G482*(1+L482/100)</f>
        <v>0</v>
      </c>
      <c r="N482" s="177">
        <v>3.0000000000000001E-5</v>
      </c>
      <c r="O482" s="177">
        <f>ROUND(E482*N482,2)</f>
        <v>0</v>
      </c>
      <c r="P482" s="177">
        <v>0</v>
      </c>
      <c r="Q482" s="177">
        <f>ROUND(E482*P482,2)</f>
        <v>0</v>
      </c>
      <c r="R482" s="179" t="s">
        <v>489</v>
      </c>
      <c r="S482" s="179" t="s">
        <v>160</v>
      </c>
      <c r="T482" s="180" t="s">
        <v>160</v>
      </c>
      <c r="U482" s="156">
        <v>0.14000000000000001</v>
      </c>
      <c r="V482" s="156">
        <f>ROUND(E482*U482,2)</f>
        <v>11.21</v>
      </c>
      <c r="W482" s="156"/>
      <c r="X482" s="156" t="s">
        <v>161</v>
      </c>
      <c r="Y482" s="156" t="s">
        <v>162</v>
      </c>
      <c r="Z482" s="146"/>
      <c r="AA482" s="146"/>
      <c r="AB482" s="146"/>
      <c r="AC482" s="146"/>
      <c r="AD482" s="146"/>
      <c r="AE482" s="146"/>
      <c r="AF482" s="146"/>
      <c r="AG482" s="146" t="s">
        <v>163</v>
      </c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</row>
    <row r="483" spans="1:60" outlineLevel="2" x14ac:dyDescent="0.25">
      <c r="A483" s="153"/>
      <c r="B483" s="154"/>
      <c r="C483" s="191" t="s">
        <v>166</v>
      </c>
      <c r="D483" s="157"/>
      <c r="E483" s="158"/>
      <c r="F483" s="156"/>
      <c r="G483" s="156"/>
      <c r="H483" s="156"/>
      <c r="I483" s="156"/>
      <c r="J483" s="156"/>
      <c r="K483" s="156"/>
      <c r="L483" s="156"/>
      <c r="M483" s="156"/>
      <c r="N483" s="155"/>
      <c r="O483" s="155"/>
      <c r="P483" s="155"/>
      <c r="Q483" s="155"/>
      <c r="R483" s="156"/>
      <c r="S483" s="156"/>
      <c r="T483" s="156"/>
      <c r="U483" s="156"/>
      <c r="V483" s="156"/>
      <c r="W483" s="156"/>
      <c r="X483" s="156"/>
      <c r="Y483" s="156"/>
      <c r="Z483" s="146"/>
      <c r="AA483" s="146"/>
      <c r="AB483" s="146"/>
      <c r="AC483" s="146"/>
      <c r="AD483" s="146"/>
      <c r="AE483" s="146"/>
      <c r="AF483" s="146"/>
      <c r="AG483" s="146" t="s">
        <v>167</v>
      </c>
      <c r="AH483" s="146">
        <v>0</v>
      </c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</row>
    <row r="484" spans="1:60" outlineLevel="3" x14ac:dyDescent="0.25">
      <c r="A484" s="153"/>
      <c r="B484" s="154"/>
      <c r="C484" s="191" t="s">
        <v>502</v>
      </c>
      <c r="D484" s="157"/>
      <c r="E484" s="158">
        <v>17.97</v>
      </c>
      <c r="F484" s="156"/>
      <c r="G484" s="156"/>
      <c r="H484" s="156"/>
      <c r="I484" s="156"/>
      <c r="J484" s="156"/>
      <c r="K484" s="156"/>
      <c r="L484" s="156"/>
      <c r="M484" s="156"/>
      <c r="N484" s="155"/>
      <c r="O484" s="155"/>
      <c r="P484" s="155"/>
      <c r="Q484" s="155"/>
      <c r="R484" s="156"/>
      <c r="S484" s="156"/>
      <c r="T484" s="156"/>
      <c r="U484" s="156"/>
      <c r="V484" s="156"/>
      <c r="W484" s="156"/>
      <c r="X484" s="156"/>
      <c r="Y484" s="156"/>
      <c r="Z484" s="146"/>
      <c r="AA484" s="146"/>
      <c r="AB484" s="146"/>
      <c r="AC484" s="146"/>
      <c r="AD484" s="146"/>
      <c r="AE484" s="146"/>
      <c r="AF484" s="146"/>
      <c r="AG484" s="146" t="s">
        <v>167</v>
      </c>
      <c r="AH484" s="146">
        <v>0</v>
      </c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</row>
    <row r="485" spans="1:60" outlineLevel="3" x14ac:dyDescent="0.25">
      <c r="A485" s="153"/>
      <c r="B485" s="154"/>
      <c r="C485" s="191" t="s">
        <v>503</v>
      </c>
      <c r="D485" s="157"/>
      <c r="E485" s="158">
        <v>12.036</v>
      </c>
      <c r="F485" s="156"/>
      <c r="G485" s="156"/>
      <c r="H485" s="156"/>
      <c r="I485" s="156"/>
      <c r="J485" s="156"/>
      <c r="K485" s="156"/>
      <c r="L485" s="156"/>
      <c r="M485" s="156"/>
      <c r="N485" s="155"/>
      <c r="O485" s="155"/>
      <c r="P485" s="155"/>
      <c r="Q485" s="155"/>
      <c r="R485" s="156"/>
      <c r="S485" s="156"/>
      <c r="T485" s="156"/>
      <c r="U485" s="156"/>
      <c r="V485" s="156"/>
      <c r="W485" s="156"/>
      <c r="X485" s="156"/>
      <c r="Y485" s="156"/>
      <c r="Z485" s="146"/>
      <c r="AA485" s="146"/>
      <c r="AB485" s="146"/>
      <c r="AC485" s="146"/>
      <c r="AD485" s="146"/>
      <c r="AE485" s="146"/>
      <c r="AF485" s="146"/>
      <c r="AG485" s="146" t="s">
        <v>167</v>
      </c>
      <c r="AH485" s="146">
        <v>0</v>
      </c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</row>
    <row r="486" spans="1:60" outlineLevel="3" x14ac:dyDescent="0.25">
      <c r="A486" s="153"/>
      <c r="B486" s="154"/>
      <c r="C486" s="191" t="s">
        <v>504</v>
      </c>
      <c r="D486" s="157"/>
      <c r="E486" s="158">
        <v>25.52</v>
      </c>
      <c r="F486" s="156"/>
      <c r="G486" s="156"/>
      <c r="H486" s="156"/>
      <c r="I486" s="156"/>
      <c r="J486" s="156"/>
      <c r="K486" s="156"/>
      <c r="L486" s="156"/>
      <c r="M486" s="156"/>
      <c r="N486" s="155"/>
      <c r="O486" s="155"/>
      <c r="P486" s="155"/>
      <c r="Q486" s="155"/>
      <c r="R486" s="156"/>
      <c r="S486" s="156"/>
      <c r="T486" s="156"/>
      <c r="U486" s="156"/>
      <c r="V486" s="156"/>
      <c r="W486" s="156"/>
      <c r="X486" s="156"/>
      <c r="Y486" s="156"/>
      <c r="Z486" s="146"/>
      <c r="AA486" s="146"/>
      <c r="AB486" s="146"/>
      <c r="AC486" s="146"/>
      <c r="AD486" s="146"/>
      <c r="AE486" s="146"/>
      <c r="AF486" s="146"/>
      <c r="AG486" s="146" t="s">
        <v>167</v>
      </c>
      <c r="AH486" s="146">
        <v>0</v>
      </c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</row>
    <row r="487" spans="1:60" outlineLevel="3" x14ac:dyDescent="0.25">
      <c r="A487" s="153"/>
      <c r="B487" s="154"/>
      <c r="C487" s="191" t="s">
        <v>505</v>
      </c>
      <c r="D487" s="157"/>
      <c r="E487" s="158">
        <v>24.56</v>
      </c>
      <c r="F487" s="156"/>
      <c r="G487" s="156"/>
      <c r="H487" s="156"/>
      <c r="I487" s="156"/>
      <c r="J487" s="156"/>
      <c r="K487" s="156"/>
      <c r="L487" s="156"/>
      <c r="M487" s="156"/>
      <c r="N487" s="155"/>
      <c r="O487" s="155"/>
      <c r="P487" s="155"/>
      <c r="Q487" s="155"/>
      <c r="R487" s="156"/>
      <c r="S487" s="156"/>
      <c r="T487" s="156"/>
      <c r="U487" s="156"/>
      <c r="V487" s="156"/>
      <c r="W487" s="156"/>
      <c r="X487" s="156"/>
      <c r="Y487" s="156"/>
      <c r="Z487" s="146"/>
      <c r="AA487" s="146"/>
      <c r="AB487" s="146"/>
      <c r="AC487" s="146"/>
      <c r="AD487" s="146"/>
      <c r="AE487" s="146"/>
      <c r="AF487" s="146"/>
      <c r="AG487" s="146" t="s">
        <v>167</v>
      </c>
      <c r="AH487" s="146">
        <v>0</v>
      </c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</row>
    <row r="488" spans="1:60" outlineLevel="1" x14ac:dyDescent="0.25">
      <c r="A488" s="174">
        <v>78</v>
      </c>
      <c r="B488" s="175" t="s">
        <v>506</v>
      </c>
      <c r="C488" s="190" t="s">
        <v>507</v>
      </c>
      <c r="D488" s="176" t="s">
        <v>228</v>
      </c>
      <c r="E488" s="177">
        <v>88.0946</v>
      </c>
      <c r="F488" s="178"/>
      <c r="G488" s="179">
        <f>ROUND(E488*F488,2)</f>
        <v>0</v>
      </c>
      <c r="H488" s="178"/>
      <c r="I488" s="179">
        <f>ROUND(E488*H488,2)</f>
        <v>0</v>
      </c>
      <c r="J488" s="178"/>
      <c r="K488" s="179">
        <f>ROUND(E488*J488,2)</f>
        <v>0</v>
      </c>
      <c r="L488" s="179">
        <v>21</v>
      </c>
      <c r="M488" s="179">
        <f>G488*(1+L488/100)</f>
        <v>0</v>
      </c>
      <c r="N488" s="177">
        <v>5.0000000000000001E-4</v>
      </c>
      <c r="O488" s="177">
        <f>ROUND(E488*N488,2)</f>
        <v>0.04</v>
      </c>
      <c r="P488" s="177">
        <v>0</v>
      </c>
      <c r="Q488" s="177">
        <f>ROUND(E488*P488,2)</f>
        <v>0</v>
      </c>
      <c r="R488" s="179" t="s">
        <v>275</v>
      </c>
      <c r="S488" s="179" t="s">
        <v>160</v>
      </c>
      <c r="T488" s="180" t="s">
        <v>160</v>
      </c>
      <c r="U488" s="156">
        <v>0</v>
      </c>
      <c r="V488" s="156">
        <f>ROUND(E488*U488,2)</f>
        <v>0</v>
      </c>
      <c r="W488" s="156"/>
      <c r="X488" s="156" t="s">
        <v>276</v>
      </c>
      <c r="Y488" s="156" t="s">
        <v>162</v>
      </c>
      <c r="Z488" s="146"/>
      <c r="AA488" s="146"/>
      <c r="AB488" s="146"/>
      <c r="AC488" s="146"/>
      <c r="AD488" s="146"/>
      <c r="AE488" s="146"/>
      <c r="AF488" s="146"/>
      <c r="AG488" s="146" t="s">
        <v>277</v>
      </c>
      <c r="AH488" s="146"/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</row>
    <row r="489" spans="1:60" outlineLevel="2" x14ac:dyDescent="0.25">
      <c r="A489" s="153"/>
      <c r="B489" s="154"/>
      <c r="C489" s="191" t="s">
        <v>508</v>
      </c>
      <c r="D489" s="157"/>
      <c r="E489" s="158">
        <v>80.085999999999999</v>
      </c>
      <c r="F489" s="156"/>
      <c r="G489" s="156"/>
      <c r="H489" s="156"/>
      <c r="I489" s="156"/>
      <c r="J489" s="156"/>
      <c r="K489" s="156"/>
      <c r="L489" s="156"/>
      <c r="M489" s="156"/>
      <c r="N489" s="155"/>
      <c r="O489" s="155"/>
      <c r="P489" s="155"/>
      <c r="Q489" s="155"/>
      <c r="R489" s="156"/>
      <c r="S489" s="156"/>
      <c r="T489" s="156"/>
      <c r="U489" s="156"/>
      <c r="V489" s="156"/>
      <c r="W489" s="156"/>
      <c r="X489" s="156"/>
      <c r="Y489" s="156"/>
      <c r="Z489" s="146"/>
      <c r="AA489" s="146"/>
      <c r="AB489" s="146"/>
      <c r="AC489" s="146"/>
      <c r="AD489" s="146"/>
      <c r="AE489" s="146"/>
      <c r="AF489" s="146"/>
      <c r="AG489" s="146" t="s">
        <v>167</v>
      </c>
      <c r="AH489" s="146">
        <v>5</v>
      </c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</row>
    <row r="490" spans="1:60" outlineLevel="3" x14ac:dyDescent="0.25">
      <c r="A490" s="153"/>
      <c r="B490" s="154"/>
      <c r="C490" s="192" t="s">
        <v>281</v>
      </c>
      <c r="D490" s="159"/>
      <c r="E490" s="160">
        <v>8.0085999999999995</v>
      </c>
      <c r="F490" s="156"/>
      <c r="G490" s="156"/>
      <c r="H490" s="156"/>
      <c r="I490" s="156"/>
      <c r="J490" s="156"/>
      <c r="K490" s="156"/>
      <c r="L490" s="156"/>
      <c r="M490" s="156"/>
      <c r="N490" s="155"/>
      <c r="O490" s="155"/>
      <c r="P490" s="155"/>
      <c r="Q490" s="155"/>
      <c r="R490" s="156"/>
      <c r="S490" s="156"/>
      <c r="T490" s="156"/>
      <c r="U490" s="156"/>
      <c r="V490" s="156"/>
      <c r="W490" s="156"/>
      <c r="X490" s="156"/>
      <c r="Y490" s="156"/>
      <c r="Z490" s="146"/>
      <c r="AA490" s="146"/>
      <c r="AB490" s="146"/>
      <c r="AC490" s="146"/>
      <c r="AD490" s="146"/>
      <c r="AE490" s="146"/>
      <c r="AF490" s="146"/>
      <c r="AG490" s="146" t="s">
        <v>167</v>
      </c>
      <c r="AH490" s="146">
        <v>4</v>
      </c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</row>
    <row r="491" spans="1:60" ht="20.399999999999999" outlineLevel="1" x14ac:dyDescent="0.25">
      <c r="A491" s="174">
        <v>79</v>
      </c>
      <c r="B491" s="175" t="s">
        <v>509</v>
      </c>
      <c r="C491" s="190" t="s">
        <v>510</v>
      </c>
      <c r="D491" s="176" t="s">
        <v>511</v>
      </c>
      <c r="E491" s="177">
        <v>784.24400000000003</v>
      </c>
      <c r="F491" s="178"/>
      <c r="G491" s="179">
        <f>ROUND(E491*F491,2)</f>
        <v>0</v>
      </c>
      <c r="H491" s="178"/>
      <c r="I491" s="179">
        <f>ROUND(E491*H491,2)</f>
        <v>0</v>
      </c>
      <c r="J491" s="178"/>
      <c r="K491" s="179">
        <f>ROUND(E491*J491,2)</f>
        <v>0</v>
      </c>
      <c r="L491" s="179">
        <v>21</v>
      </c>
      <c r="M491" s="179">
        <f>G491*(1+L491/100)</f>
        <v>0</v>
      </c>
      <c r="N491" s="177">
        <v>1E-3</v>
      </c>
      <c r="O491" s="177">
        <f>ROUND(E491*N491,2)</f>
        <v>0.78</v>
      </c>
      <c r="P491" s="177">
        <v>0</v>
      </c>
      <c r="Q491" s="177">
        <f>ROUND(E491*P491,2)</f>
        <v>0</v>
      </c>
      <c r="R491" s="179" t="s">
        <v>275</v>
      </c>
      <c r="S491" s="179" t="s">
        <v>160</v>
      </c>
      <c r="T491" s="180" t="s">
        <v>160</v>
      </c>
      <c r="U491" s="156">
        <v>0</v>
      </c>
      <c r="V491" s="156">
        <f>ROUND(E491*U491,2)</f>
        <v>0</v>
      </c>
      <c r="W491" s="156"/>
      <c r="X491" s="156" t="s">
        <v>276</v>
      </c>
      <c r="Y491" s="156" t="s">
        <v>162</v>
      </c>
      <c r="Z491" s="146"/>
      <c r="AA491" s="146"/>
      <c r="AB491" s="146"/>
      <c r="AC491" s="146"/>
      <c r="AD491" s="146"/>
      <c r="AE491" s="146"/>
      <c r="AF491" s="146"/>
      <c r="AG491" s="146" t="s">
        <v>277</v>
      </c>
      <c r="AH491" s="146"/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  <c r="AT491" s="146"/>
      <c r="AU491" s="146"/>
      <c r="AV491" s="146"/>
      <c r="AW491" s="146"/>
      <c r="AX491" s="146"/>
      <c r="AY491" s="146"/>
      <c r="AZ491" s="146"/>
      <c r="BA491" s="146"/>
      <c r="BB491" s="146"/>
      <c r="BC491" s="146"/>
      <c r="BD491" s="146"/>
      <c r="BE491" s="146"/>
      <c r="BF491" s="146"/>
      <c r="BG491" s="146"/>
      <c r="BH491" s="146"/>
    </row>
    <row r="492" spans="1:60" outlineLevel="2" x14ac:dyDescent="0.25">
      <c r="A492" s="153"/>
      <c r="B492" s="154"/>
      <c r="C492" s="191" t="s">
        <v>512</v>
      </c>
      <c r="D492" s="157"/>
      <c r="E492" s="158"/>
      <c r="F492" s="156"/>
      <c r="G492" s="156"/>
      <c r="H492" s="156"/>
      <c r="I492" s="156"/>
      <c r="J492" s="156"/>
      <c r="K492" s="156"/>
      <c r="L492" s="156"/>
      <c r="M492" s="156"/>
      <c r="N492" s="155"/>
      <c r="O492" s="155"/>
      <c r="P492" s="155"/>
      <c r="Q492" s="155"/>
      <c r="R492" s="156"/>
      <c r="S492" s="156"/>
      <c r="T492" s="156"/>
      <c r="U492" s="156"/>
      <c r="V492" s="156"/>
      <c r="W492" s="156"/>
      <c r="X492" s="156"/>
      <c r="Y492" s="156"/>
      <c r="Z492" s="146"/>
      <c r="AA492" s="146"/>
      <c r="AB492" s="146"/>
      <c r="AC492" s="146"/>
      <c r="AD492" s="146"/>
      <c r="AE492" s="146"/>
      <c r="AF492" s="146"/>
      <c r="AG492" s="146" t="s">
        <v>167</v>
      </c>
      <c r="AH492" s="146">
        <v>0</v>
      </c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</row>
    <row r="493" spans="1:60" outlineLevel="3" x14ac:dyDescent="0.25">
      <c r="A493" s="153"/>
      <c r="B493" s="154"/>
      <c r="C493" s="191" t="s">
        <v>513</v>
      </c>
      <c r="D493" s="157"/>
      <c r="E493" s="158">
        <v>784.24400000000003</v>
      </c>
      <c r="F493" s="156"/>
      <c r="G493" s="156"/>
      <c r="H493" s="156"/>
      <c r="I493" s="156"/>
      <c r="J493" s="156"/>
      <c r="K493" s="156"/>
      <c r="L493" s="156"/>
      <c r="M493" s="156"/>
      <c r="N493" s="155"/>
      <c r="O493" s="155"/>
      <c r="P493" s="155"/>
      <c r="Q493" s="155"/>
      <c r="R493" s="156"/>
      <c r="S493" s="156"/>
      <c r="T493" s="156"/>
      <c r="U493" s="156"/>
      <c r="V493" s="156"/>
      <c r="W493" s="156"/>
      <c r="X493" s="156"/>
      <c r="Y493" s="156"/>
      <c r="Z493" s="146"/>
      <c r="AA493" s="146"/>
      <c r="AB493" s="146"/>
      <c r="AC493" s="146"/>
      <c r="AD493" s="146"/>
      <c r="AE493" s="146"/>
      <c r="AF493" s="146"/>
      <c r="AG493" s="146" t="s">
        <v>167</v>
      </c>
      <c r="AH493" s="146">
        <v>5</v>
      </c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</row>
    <row r="494" spans="1:60" ht="40.799999999999997" outlineLevel="1" x14ac:dyDescent="0.25">
      <c r="A494" s="174">
        <v>80</v>
      </c>
      <c r="B494" s="175" t="s">
        <v>514</v>
      </c>
      <c r="C494" s="190" t="s">
        <v>515</v>
      </c>
      <c r="D494" s="176" t="s">
        <v>183</v>
      </c>
      <c r="E494" s="177">
        <v>101.49039999999999</v>
      </c>
      <c r="F494" s="178"/>
      <c r="G494" s="179">
        <f>ROUND(E494*F494,2)</f>
        <v>0</v>
      </c>
      <c r="H494" s="178"/>
      <c r="I494" s="179">
        <f>ROUND(E494*H494,2)</f>
        <v>0</v>
      </c>
      <c r="J494" s="178"/>
      <c r="K494" s="179">
        <f>ROUND(E494*J494,2)</f>
        <v>0</v>
      </c>
      <c r="L494" s="179">
        <v>21</v>
      </c>
      <c r="M494" s="179">
        <f>G494*(1+L494/100)</f>
        <v>0</v>
      </c>
      <c r="N494" s="177">
        <v>1.0800000000000001E-2</v>
      </c>
      <c r="O494" s="177">
        <f>ROUND(E494*N494,2)</f>
        <v>1.1000000000000001</v>
      </c>
      <c r="P494" s="177">
        <v>0</v>
      </c>
      <c r="Q494" s="177">
        <f>ROUND(E494*P494,2)</f>
        <v>0</v>
      </c>
      <c r="R494" s="179" t="s">
        <v>275</v>
      </c>
      <c r="S494" s="179" t="s">
        <v>160</v>
      </c>
      <c r="T494" s="180" t="s">
        <v>160</v>
      </c>
      <c r="U494" s="156">
        <v>0</v>
      </c>
      <c r="V494" s="156">
        <f>ROUND(E494*U494,2)</f>
        <v>0</v>
      </c>
      <c r="W494" s="156"/>
      <c r="X494" s="156" t="s">
        <v>276</v>
      </c>
      <c r="Y494" s="156" t="s">
        <v>162</v>
      </c>
      <c r="Z494" s="146"/>
      <c r="AA494" s="146"/>
      <c r="AB494" s="146"/>
      <c r="AC494" s="146"/>
      <c r="AD494" s="146"/>
      <c r="AE494" s="146"/>
      <c r="AF494" s="146"/>
      <c r="AG494" s="146" t="s">
        <v>277</v>
      </c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</row>
    <row r="495" spans="1:60" outlineLevel="2" x14ac:dyDescent="0.25">
      <c r="A495" s="153"/>
      <c r="B495" s="154"/>
      <c r="C495" s="191" t="s">
        <v>495</v>
      </c>
      <c r="D495" s="157"/>
      <c r="E495" s="158">
        <v>92.263999999999996</v>
      </c>
      <c r="F495" s="156"/>
      <c r="G495" s="156"/>
      <c r="H495" s="156"/>
      <c r="I495" s="156"/>
      <c r="J495" s="156"/>
      <c r="K495" s="156"/>
      <c r="L495" s="156"/>
      <c r="M495" s="156"/>
      <c r="N495" s="155"/>
      <c r="O495" s="155"/>
      <c r="P495" s="155"/>
      <c r="Q495" s="155"/>
      <c r="R495" s="156"/>
      <c r="S495" s="156"/>
      <c r="T495" s="156"/>
      <c r="U495" s="156"/>
      <c r="V495" s="156"/>
      <c r="W495" s="156"/>
      <c r="X495" s="156"/>
      <c r="Y495" s="156"/>
      <c r="Z495" s="146"/>
      <c r="AA495" s="146"/>
      <c r="AB495" s="146"/>
      <c r="AC495" s="146"/>
      <c r="AD495" s="146"/>
      <c r="AE495" s="146"/>
      <c r="AF495" s="146"/>
      <c r="AG495" s="146" t="s">
        <v>167</v>
      </c>
      <c r="AH495" s="146">
        <v>5</v>
      </c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</row>
    <row r="496" spans="1:60" outlineLevel="3" x14ac:dyDescent="0.25">
      <c r="A496" s="153"/>
      <c r="B496" s="154"/>
      <c r="C496" s="192" t="s">
        <v>281</v>
      </c>
      <c r="D496" s="159"/>
      <c r="E496" s="160">
        <v>9.2263999999999999</v>
      </c>
      <c r="F496" s="156"/>
      <c r="G496" s="156"/>
      <c r="H496" s="156"/>
      <c r="I496" s="156"/>
      <c r="J496" s="156"/>
      <c r="K496" s="156"/>
      <c r="L496" s="156"/>
      <c r="M496" s="156"/>
      <c r="N496" s="155"/>
      <c r="O496" s="155"/>
      <c r="P496" s="155"/>
      <c r="Q496" s="155"/>
      <c r="R496" s="156"/>
      <c r="S496" s="156"/>
      <c r="T496" s="156"/>
      <c r="U496" s="156"/>
      <c r="V496" s="156"/>
      <c r="W496" s="156"/>
      <c r="X496" s="156"/>
      <c r="Y496" s="156"/>
      <c r="Z496" s="146"/>
      <c r="AA496" s="146"/>
      <c r="AB496" s="146"/>
      <c r="AC496" s="146"/>
      <c r="AD496" s="146"/>
      <c r="AE496" s="146"/>
      <c r="AF496" s="146"/>
      <c r="AG496" s="146" t="s">
        <v>167</v>
      </c>
      <c r="AH496" s="146">
        <v>4</v>
      </c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</row>
    <row r="497" spans="1:60" outlineLevel="1" x14ac:dyDescent="0.25">
      <c r="A497" s="174">
        <v>81</v>
      </c>
      <c r="B497" s="175" t="s">
        <v>516</v>
      </c>
      <c r="C497" s="190" t="s">
        <v>517</v>
      </c>
      <c r="D497" s="176" t="s">
        <v>178</v>
      </c>
      <c r="E497" s="177">
        <v>1.92679</v>
      </c>
      <c r="F497" s="178"/>
      <c r="G497" s="179">
        <f>ROUND(E497*F497,2)</f>
        <v>0</v>
      </c>
      <c r="H497" s="178"/>
      <c r="I497" s="179">
        <f>ROUND(E497*H497,2)</f>
        <v>0</v>
      </c>
      <c r="J497" s="178"/>
      <c r="K497" s="179">
        <f>ROUND(E497*J497,2)</f>
        <v>0</v>
      </c>
      <c r="L497" s="179">
        <v>21</v>
      </c>
      <c r="M497" s="179">
        <f>G497*(1+L497/100)</f>
        <v>0</v>
      </c>
      <c r="N497" s="177">
        <v>0</v>
      </c>
      <c r="O497" s="177">
        <f>ROUND(E497*N497,2)</f>
        <v>0</v>
      </c>
      <c r="P497" s="177">
        <v>0</v>
      </c>
      <c r="Q497" s="177">
        <f>ROUND(E497*P497,2)</f>
        <v>0</v>
      </c>
      <c r="R497" s="179" t="s">
        <v>489</v>
      </c>
      <c r="S497" s="179" t="s">
        <v>160</v>
      </c>
      <c r="T497" s="180" t="s">
        <v>160</v>
      </c>
      <c r="U497" s="156">
        <v>1.091</v>
      </c>
      <c r="V497" s="156">
        <f>ROUND(E497*U497,2)</f>
        <v>2.1</v>
      </c>
      <c r="W497" s="156"/>
      <c r="X497" s="156" t="s">
        <v>423</v>
      </c>
      <c r="Y497" s="156" t="s">
        <v>162</v>
      </c>
      <c r="Z497" s="146"/>
      <c r="AA497" s="146"/>
      <c r="AB497" s="146"/>
      <c r="AC497" s="146"/>
      <c r="AD497" s="146"/>
      <c r="AE497" s="146"/>
      <c r="AF497" s="146"/>
      <c r="AG497" s="146" t="s">
        <v>424</v>
      </c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</row>
    <row r="498" spans="1:60" outlineLevel="2" x14ac:dyDescent="0.25">
      <c r="A498" s="153"/>
      <c r="B498" s="154"/>
      <c r="C498" s="797" t="s">
        <v>518</v>
      </c>
      <c r="D498" s="798"/>
      <c r="E498" s="798"/>
      <c r="F498" s="798"/>
      <c r="G498" s="798"/>
      <c r="H498" s="156"/>
      <c r="I498" s="156"/>
      <c r="J498" s="156"/>
      <c r="K498" s="156"/>
      <c r="L498" s="156"/>
      <c r="M498" s="156"/>
      <c r="N498" s="155"/>
      <c r="O498" s="155"/>
      <c r="P498" s="155"/>
      <c r="Q498" s="155"/>
      <c r="R498" s="156"/>
      <c r="S498" s="156"/>
      <c r="T498" s="156"/>
      <c r="U498" s="156"/>
      <c r="V498" s="156"/>
      <c r="W498" s="156"/>
      <c r="X498" s="156"/>
      <c r="Y498" s="156"/>
      <c r="Z498" s="146"/>
      <c r="AA498" s="146"/>
      <c r="AB498" s="146"/>
      <c r="AC498" s="146"/>
      <c r="AD498" s="146"/>
      <c r="AE498" s="146"/>
      <c r="AF498" s="146"/>
      <c r="AG498" s="146" t="s">
        <v>165</v>
      </c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</row>
    <row r="499" spans="1:60" x14ac:dyDescent="0.25">
      <c r="A499" s="167" t="s">
        <v>154</v>
      </c>
      <c r="B499" s="168" t="s">
        <v>114</v>
      </c>
      <c r="C499" s="189" t="s">
        <v>115</v>
      </c>
      <c r="D499" s="169"/>
      <c r="E499" s="170"/>
      <c r="F499" s="171"/>
      <c r="G499" s="171">
        <f>SUMIF(AG500:AG509,"&lt;&gt;NOR",G500:G509)</f>
        <v>0</v>
      </c>
      <c r="H499" s="171"/>
      <c r="I499" s="171">
        <f>SUM(I500:I509)</f>
        <v>0</v>
      </c>
      <c r="J499" s="171"/>
      <c r="K499" s="171">
        <f>SUM(K500:K509)</f>
        <v>0</v>
      </c>
      <c r="L499" s="171"/>
      <c r="M499" s="171">
        <f>SUM(M500:M509)</f>
        <v>0</v>
      </c>
      <c r="N499" s="170"/>
      <c r="O499" s="170">
        <f>SUM(O500:O509)</f>
        <v>0.16</v>
      </c>
      <c r="P499" s="170"/>
      <c r="Q499" s="170">
        <f>SUM(Q500:Q509)</f>
        <v>0</v>
      </c>
      <c r="R499" s="171"/>
      <c r="S499" s="171"/>
      <c r="T499" s="172"/>
      <c r="U499" s="166"/>
      <c r="V499" s="166">
        <f>SUM(V500:V509)</f>
        <v>9.5299999999999994</v>
      </c>
      <c r="W499" s="166"/>
      <c r="X499" s="166"/>
      <c r="Y499" s="166"/>
      <c r="AG499" t="s">
        <v>155</v>
      </c>
    </row>
    <row r="500" spans="1:60" ht="20.399999999999999" outlineLevel="1" x14ac:dyDescent="0.25">
      <c r="A500" s="174">
        <v>82</v>
      </c>
      <c r="B500" s="175" t="s">
        <v>519</v>
      </c>
      <c r="C500" s="190" t="s">
        <v>520</v>
      </c>
      <c r="D500" s="176" t="s">
        <v>183</v>
      </c>
      <c r="E500" s="177">
        <v>8.64</v>
      </c>
      <c r="F500" s="178"/>
      <c r="G500" s="179">
        <f>ROUND(E500*F500,2)</f>
        <v>0</v>
      </c>
      <c r="H500" s="178"/>
      <c r="I500" s="179">
        <f>ROUND(E500*H500,2)</f>
        <v>0</v>
      </c>
      <c r="J500" s="178"/>
      <c r="K500" s="179">
        <f>ROUND(E500*J500,2)</f>
        <v>0</v>
      </c>
      <c r="L500" s="179">
        <v>21</v>
      </c>
      <c r="M500" s="179">
        <f>G500*(1+L500/100)</f>
        <v>0</v>
      </c>
      <c r="N500" s="177">
        <v>5.0299999999999997E-3</v>
      </c>
      <c r="O500" s="177">
        <f>ROUND(E500*N500,2)</f>
        <v>0.04</v>
      </c>
      <c r="P500" s="177">
        <v>0</v>
      </c>
      <c r="Q500" s="177">
        <f>ROUND(E500*P500,2)</f>
        <v>0</v>
      </c>
      <c r="R500" s="179" t="s">
        <v>521</v>
      </c>
      <c r="S500" s="179" t="s">
        <v>160</v>
      </c>
      <c r="T500" s="180" t="s">
        <v>160</v>
      </c>
      <c r="U500" s="156">
        <v>1.0746</v>
      </c>
      <c r="V500" s="156">
        <f>ROUND(E500*U500,2)</f>
        <v>9.2799999999999994</v>
      </c>
      <c r="W500" s="156"/>
      <c r="X500" s="156" t="s">
        <v>161</v>
      </c>
      <c r="Y500" s="156" t="s">
        <v>162</v>
      </c>
      <c r="Z500" s="146"/>
      <c r="AA500" s="146"/>
      <c r="AB500" s="146"/>
      <c r="AC500" s="146"/>
      <c r="AD500" s="146"/>
      <c r="AE500" s="146"/>
      <c r="AF500" s="146"/>
      <c r="AG500" s="146" t="s">
        <v>163</v>
      </c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</row>
    <row r="501" spans="1:60" outlineLevel="2" x14ac:dyDescent="0.25">
      <c r="A501" s="153"/>
      <c r="B501" s="154"/>
      <c r="C501" s="191" t="s">
        <v>166</v>
      </c>
      <c r="D501" s="157"/>
      <c r="E501" s="158"/>
      <c r="F501" s="156"/>
      <c r="G501" s="156"/>
      <c r="H501" s="156"/>
      <c r="I501" s="156"/>
      <c r="J501" s="156"/>
      <c r="K501" s="156"/>
      <c r="L501" s="156"/>
      <c r="M501" s="156"/>
      <c r="N501" s="155"/>
      <c r="O501" s="155"/>
      <c r="P501" s="155"/>
      <c r="Q501" s="155"/>
      <c r="R501" s="156"/>
      <c r="S501" s="156"/>
      <c r="T501" s="156"/>
      <c r="U501" s="156"/>
      <c r="V501" s="156"/>
      <c r="W501" s="156"/>
      <c r="X501" s="156"/>
      <c r="Y501" s="156"/>
      <c r="Z501" s="146"/>
      <c r="AA501" s="146"/>
      <c r="AB501" s="146"/>
      <c r="AC501" s="146"/>
      <c r="AD501" s="146"/>
      <c r="AE501" s="146"/>
      <c r="AF501" s="146"/>
      <c r="AG501" s="146" t="s">
        <v>167</v>
      </c>
      <c r="AH501" s="146">
        <v>0</v>
      </c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</row>
    <row r="502" spans="1:60" outlineLevel="3" x14ac:dyDescent="0.25">
      <c r="A502" s="153"/>
      <c r="B502" s="154"/>
      <c r="C502" s="191" t="s">
        <v>522</v>
      </c>
      <c r="D502" s="157"/>
      <c r="E502" s="158"/>
      <c r="F502" s="156"/>
      <c r="G502" s="156"/>
      <c r="H502" s="156"/>
      <c r="I502" s="156"/>
      <c r="J502" s="156"/>
      <c r="K502" s="156"/>
      <c r="L502" s="156"/>
      <c r="M502" s="156"/>
      <c r="N502" s="155"/>
      <c r="O502" s="155"/>
      <c r="P502" s="155"/>
      <c r="Q502" s="155"/>
      <c r="R502" s="156"/>
      <c r="S502" s="156"/>
      <c r="T502" s="156"/>
      <c r="U502" s="156"/>
      <c r="V502" s="156"/>
      <c r="W502" s="156"/>
      <c r="X502" s="156"/>
      <c r="Y502" s="156"/>
      <c r="Z502" s="146"/>
      <c r="AA502" s="146"/>
      <c r="AB502" s="146"/>
      <c r="AC502" s="146"/>
      <c r="AD502" s="146"/>
      <c r="AE502" s="146"/>
      <c r="AF502" s="146"/>
      <c r="AG502" s="146" t="s">
        <v>167</v>
      </c>
      <c r="AH502" s="146">
        <v>0</v>
      </c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</row>
    <row r="503" spans="1:60" outlineLevel="3" x14ac:dyDescent="0.25">
      <c r="A503" s="153"/>
      <c r="B503" s="154"/>
      <c r="C503" s="191" t="s">
        <v>523</v>
      </c>
      <c r="D503" s="157"/>
      <c r="E503" s="158">
        <v>2.88</v>
      </c>
      <c r="F503" s="156"/>
      <c r="G503" s="156"/>
      <c r="H503" s="156"/>
      <c r="I503" s="156"/>
      <c r="J503" s="156"/>
      <c r="K503" s="156"/>
      <c r="L503" s="156"/>
      <c r="M503" s="156"/>
      <c r="N503" s="155"/>
      <c r="O503" s="155"/>
      <c r="P503" s="155"/>
      <c r="Q503" s="155"/>
      <c r="R503" s="156"/>
      <c r="S503" s="156"/>
      <c r="T503" s="156"/>
      <c r="U503" s="156"/>
      <c r="V503" s="156"/>
      <c r="W503" s="156"/>
      <c r="X503" s="156"/>
      <c r="Y503" s="156"/>
      <c r="Z503" s="146"/>
      <c r="AA503" s="146"/>
      <c r="AB503" s="146"/>
      <c r="AC503" s="146"/>
      <c r="AD503" s="146"/>
      <c r="AE503" s="146"/>
      <c r="AF503" s="146"/>
      <c r="AG503" s="146" t="s">
        <v>167</v>
      </c>
      <c r="AH503" s="146">
        <v>0</v>
      </c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</row>
    <row r="504" spans="1:60" outlineLevel="3" x14ac:dyDescent="0.25">
      <c r="A504" s="153"/>
      <c r="B504" s="154"/>
      <c r="C504" s="191" t="s">
        <v>524</v>
      </c>
      <c r="D504" s="157"/>
      <c r="E504" s="158">
        <v>2.88</v>
      </c>
      <c r="F504" s="156"/>
      <c r="G504" s="156"/>
      <c r="H504" s="156"/>
      <c r="I504" s="156"/>
      <c r="J504" s="156"/>
      <c r="K504" s="156"/>
      <c r="L504" s="156"/>
      <c r="M504" s="156"/>
      <c r="N504" s="155"/>
      <c r="O504" s="155"/>
      <c r="P504" s="155"/>
      <c r="Q504" s="155"/>
      <c r="R504" s="156"/>
      <c r="S504" s="156"/>
      <c r="T504" s="156"/>
      <c r="U504" s="156"/>
      <c r="V504" s="156"/>
      <c r="W504" s="156"/>
      <c r="X504" s="156"/>
      <c r="Y504" s="156"/>
      <c r="Z504" s="146"/>
      <c r="AA504" s="146"/>
      <c r="AB504" s="146"/>
      <c r="AC504" s="146"/>
      <c r="AD504" s="146"/>
      <c r="AE504" s="146"/>
      <c r="AF504" s="146"/>
      <c r="AG504" s="146" t="s">
        <v>167</v>
      </c>
      <c r="AH504" s="146">
        <v>0</v>
      </c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</row>
    <row r="505" spans="1:60" outlineLevel="3" x14ac:dyDescent="0.25">
      <c r="A505" s="153"/>
      <c r="B505" s="154"/>
      <c r="C505" s="191" t="s">
        <v>525</v>
      </c>
      <c r="D505" s="157"/>
      <c r="E505" s="158">
        <v>2.88</v>
      </c>
      <c r="F505" s="156"/>
      <c r="G505" s="156"/>
      <c r="H505" s="156"/>
      <c r="I505" s="156"/>
      <c r="J505" s="156"/>
      <c r="K505" s="156"/>
      <c r="L505" s="156"/>
      <c r="M505" s="156"/>
      <c r="N505" s="155"/>
      <c r="O505" s="155"/>
      <c r="P505" s="155"/>
      <c r="Q505" s="155"/>
      <c r="R505" s="156"/>
      <c r="S505" s="156"/>
      <c r="T505" s="156"/>
      <c r="U505" s="156"/>
      <c r="V505" s="156"/>
      <c r="W505" s="156"/>
      <c r="X505" s="156"/>
      <c r="Y505" s="156"/>
      <c r="Z505" s="146"/>
      <c r="AA505" s="146"/>
      <c r="AB505" s="146"/>
      <c r="AC505" s="146"/>
      <c r="AD505" s="146"/>
      <c r="AE505" s="146"/>
      <c r="AF505" s="146"/>
      <c r="AG505" s="146" t="s">
        <v>167</v>
      </c>
      <c r="AH505" s="146">
        <v>0</v>
      </c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</row>
    <row r="506" spans="1:60" ht="20.399999999999999" outlineLevel="1" x14ac:dyDescent="0.25">
      <c r="A506" s="174">
        <v>83</v>
      </c>
      <c r="B506" s="175" t="s">
        <v>526</v>
      </c>
      <c r="C506" s="190" t="s">
        <v>527</v>
      </c>
      <c r="D506" s="176" t="s">
        <v>183</v>
      </c>
      <c r="E506" s="177">
        <v>9.5039999999999996</v>
      </c>
      <c r="F506" s="178"/>
      <c r="G506" s="179">
        <f>ROUND(E506*F506,2)</f>
        <v>0</v>
      </c>
      <c r="H506" s="178"/>
      <c r="I506" s="179">
        <f>ROUND(E506*H506,2)</f>
        <v>0</v>
      </c>
      <c r="J506" s="178"/>
      <c r="K506" s="179">
        <f>ROUND(E506*J506,2)</f>
        <v>0</v>
      </c>
      <c r="L506" s="179">
        <v>21</v>
      </c>
      <c r="M506" s="179">
        <f>G506*(1+L506/100)</f>
        <v>0</v>
      </c>
      <c r="N506" s="177">
        <v>1.2200000000000001E-2</v>
      </c>
      <c r="O506" s="177">
        <f>ROUND(E506*N506,2)</f>
        <v>0.12</v>
      </c>
      <c r="P506" s="177">
        <v>0</v>
      </c>
      <c r="Q506" s="177">
        <f>ROUND(E506*P506,2)</f>
        <v>0</v>
      </c>
      <c r="R506" s="179" t="s">
        <v>275</v>
      </c>
      <c r="S506" s="179" t="s">
        <v>160</v>
      </c>
      <c r="T506" s="180" t="s">
        <v>160</v>
      </c>
      <c r="U506" s="156">
        <v>0</v>
      </c>
      <c r="V506" s="156">
        <f>ROUND(E506*U506,2)</f>
        <v>0</v>
      </c>
      <c r="W506" s="156"/>
      <c r="X506" s="156" t="s">
        <v>276</v>
      </c>
      <c r="Y506" s="156" t="s">
        <v>162</v>
      </c>
      <c r="Z506" s="146"/>
      <c r="AA506" s="146"/>
      <c r="AB506" s="146"/>
      <c r="AC506" s="146"/>
      <c r="AD506" s="146"/>
      <c r="AE506" s="146"/>
      <c r="AF506" s="146"/>
      <c r="AG506" s="146" t="s">
        <v>277</v>
      </c>
      <c r="AH506" s="146"/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</row>
    <row r="507" spans="1:60" outlineLevel="2" x14ac:dyDescent="0.25">
      <c r="A507" s="153"/>
      <c r="B507" s="154"/>
      <c r="C507" s="191" t="s">
        <v>433</v>
      </c>
      <c r="D507" s="157"/>
      <c r="E507" s="158">
        <v>8.64</v>
      </c>
      <c r="F507" s="156"/>
      <c r="G507" s="156"/>
      <c r="H507" s="156"/>
      <c r="I507" s="156"/>
      <c r="J507" s="156"/>
      <c r="K507" s="156"/>
      <c r="L507" s="156"/>
      <c r="M507" s="156"/>
      <c r="N507" s="155"/>
      <c r="O507" s="155"/>
      <c r="P507" s="155"/>
      <c r="Q507" s="155"/>
      <c r="R507" s="156"/>
      <c r="S507" s="156"/>
      <c r="T507" s="156"/>
      <c r="U507" s="156"/>
      <c r="V507" s="156"/>
      <c r="W507" s="156"/>
      <c r="X507" s="156"/>
      <c r="Y507" s="156"/>
      <c r="Z507" s="146"/>
      <c r="AA507" s="146"/>
      <c r="AB507" s="146"/>
      <c r="AC507" s="146"/>
      <c r="AD507" s="146"/>
      <c r="AE507" s="146"/>
      <c r="AF507" s="146"/>
      <c r="AG507" s="146" t="s">
        <v>167</v>
      </c>
      <c r="AH507" s="146">
        <v>5</v>
      </c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</row>
    <row r="508" spans="1:60" outlineLevel="3" x14ac:dyDescent="0.25">
      <c r="A508" s="153"/>
      <c r="B508" s="154"/>
      <c r="C508" s="192" t="s">
        <v>281</v>
      </c>
      <c r="D508" s="159"/>
      <c r="E508" s="160">
        <v>0.86399999999999999</v>
      </c>
      <c r="F508" s="156"/>
      <c r="G508" s="156"/>
      <c r="H508" s="156"/>
      <c r="I508" s="156"/>
      <c r="J508" s="156"/>
      <c r="K508" s="156"/>
      <c r="L508" s="156"/>
      <c r="M508" s="156"/>
      <c r="N508" s="155"/>
      <c r="O508" s="155"/>
      <c r="P508" s="155"/>
      <c r="Q508" s="155"/>
      <c r="R508" s="156"/>
      <c r="S508" s="156"/>
      <c r="T508" s="156"/>
      <c r="U508" s="156"/>
      <c r="V508" s="156"/>
      <c r="W508" s="156"/>
      <c r="X508" s="156"/>
      <c r="Y508" s="156"/>
      <c r="Z508" s="146"/>
      <c r="AA508" s="146"/>
      <c r="AB508" s="146"/>
      <c r="AC508" s="146"/>
      <c r="AD508" s="146"/>
      <c r="AE508" s="146"/>
      <c r="AF508" s="146"/>
      <c r="AG508" s="146" t="s">
        <v>167</v>
      </c>
      <c r="AH508" s="146">
        <v>4</v>
      </c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</row>
    <row r="509" spans="1:60" outlineLevel="1" x14ac:dyDescent="0.25">
      <c r="A509" s="182">
        <v>84</v>
      </c>
      <c r="B509" s="183" t="s">
        <v>528</v>
      </c>
      <c r="C509" s="194" t="s">
        <v>529</v>
      </c>
      <c r="D509" s="184" t="s">
        <v>178</v>
      </c>
      <c r="E509" s="185">
        <v>0.15941</v>
      </c>
      <c r="F509" s="186"/>
      <c r="G509" s="187">
        <f>ROUND(E509*F509,2)</f>
        <v>0</v>
      </c>
      <c r="H509" s="186"/>
      <c r="I509" s="187">
        <f>ROUND(E509*H509,2)</f>
        <v>0</v>
      </c>
      <c r="J509" s="186"/>
      <c r="K509" s="187">
        <f>ROUND(E509*J509,2)</f>
        <v>0</v>
      </c>
      <c r="L509" s="187">
        <v>21</v>
      </c>
      <c r="M509" s="187">
        <f>G509*(1+L509/100)</f>
        <v>0</v>
      </c>
      <c r="N509" s="185">
        <v>0</v>
      </c>
      <c r="O509" s="185">
        <f>ROUND(E509*N509,2)</f>
        <v>0</v>
      </c>
      <c r="P509" s="185">
        <v>0</v>
      </c>
      <c r="Q509" s="185">
        <f>ROUND(E509*P509,2)</f>
        <v>0</v>
      </c>
      <c r="R509" s="187" t="s">
        <v>521</v>
      </c>
      <c r="S509" s="187" t="s">
        <v>160</v>
      </c>
      <c r="T509" s="188" t="s">
        <v>160</v>
      </c>
      <c r="U509" s="156">
        <v>1.5980000000000001</v>
      </c>
      <c r="V509" s="156">
        <f>ROUND(E509*U509,2)</f>
        <v>0.25</v>
      </c>
      <c r="W509" s="156"/>
      <c r="X509" s="156" t="s">
        <v>423</v>
      </c>
      <c r="Y509" s="156" t="s">
        <v>162</v>
      </c>
      <c r="Z509" s="146"/>
      <c r="AA509" s="146"/>
      <c r="AB509" s="146"/>
      <c r="AC509" s="146"/>
      <c r="AD509" s="146"/>
      <c r="AE509" s="146"/>
      <c r="AF509" s="146"/>
      <c r="AG509" s="146" t="s">
        <v>424</v>
      </c>
      <c r="AH509" s="146"/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</row>
    <row r="510" spans="1:60" x14ac:dyDescent="0.25">
      <c r="A510" s="167" t="s">
        <v>154</v>
      </c>
      <c r="B510" s="168" t="s">
        <v>116</v>
      </c>
      <c r="C510" s="189" t="s">
        <v>117</v>
      </c>
      <c r="D510" s="169"/>
      <c r="E510" s="170"/>
      <c r="F510" s="171"/>
      <c r="G510" s="171">
        <f>SUMIF(AG511:AG514,"&lt;&gt;NOR",G511:G514)</f>
        <v>0</v>
      </c>
      <c r="H510" s="171"/>
      <c r="I510" s="171">
        <f>SUM(I511:I514)</f>
        <v>0</v>
      </c>
      <c r="J510" s="171"/>
      <c r="K510" s="171">
        <f>SUM(K511:K514)</f>
        <v>0</v>
      </c>
      <c r="L510" s="171"/>
      <c r="M510" s="171">
        <f>SUM(M511:M514)</f>
        <v>0</v>
      </c>
      <c r="N510" s="170"/>
      <c r="O510" s="170">
        <f>SUM(O511:O514)</f>
        <v>0</v>
      </c>
      <c r="P510" s="170"/>
      <c r="Q510" s="170">
        <f>SUM(Q511:Q514)</f>
        <v>0</v>
      </c>
      <c r="R510" s="171"/>
      <c r="S510" s="171"/>
      <c r="T510" s="172"/>
      <c r="U510" s="166"/>
      <c r="V510" s="166">
        <f>SUM(V511:V514)</f>
        <v>0</v>
      </c>
      <c r="W510" s="166"/>
      <c r="X510" s="166"/>
      <c r="Y510" s="166"/>
      <c r="AG510" t="s">
        <v>155</v>
      </c>
    </row>
    <row r="511" spans="1:60" outlineLevel="1" x14ac:dyDescent="0.25">
      <c r="A511" s="174">
        <v>85</v>
      </c>
      <c r="B511" s="175" t="s">
        <v>530</v>
      </c>
      <c r="C511" s="190" t="s">
        <v>531</v>
      </c>
      <c r="D511" s="176" t="s">
        <v>183</v>
      </c>
      <c r="E511" s="177">
        <v>6.0750000000000002</v>
      </c>
      <c r="F511" s="178"/>
      <c r="G511" s="179">
        <f>ROUND(E511*F511,2)</f>
        <v>0</v>
      </c>
      <c r="H511" s="178"/>
      <c r="I511" s="179">
        <f>ROUND(E511*H511,2)</f>
        <v>0</v>
      </c>
      <c r="J511" s="178"/>
      <c r="K511" s="179">
        <f>ROUND(E511*J511,2)</f>
        <v>0</v>
      </c>
      <c r="L511" s="179">
        <v>21</v>
      </c>
      <c r="M511" s="179">
        <f>G511*(1+L511/100)</f>
        <v>0</v>
      </c>
      <c r="N511" s="177">
        <v>2.5999999999999998E-4</v>
      </c>
      <c r="O511" s="177">
        <f>ROUND(E511*N511,2)</f>
        <v>0</v>
      </c>
      <c r="P511" s="177">
        <v>0</v>
      </c>
      <c r="Q511" s="177">
        <f>ROUND(E511*P511,2)</f>
        <v>0</v>
      </c>
      <c r="R511" s="179" t="s">
        <v>428</v>
      </c>
      <c r="S511" s="179" t="s">
        <v>160</v>
      </c>
      <c r="T511" s="180" t="s">
        <v>160</v>
      </c>
      <c r="U511" s="156">
        <v>0</v>
      </c>
      <c r="V511" s="156">
        <f>ROUND(E511*U511,2)</f>
        <v>0</v>
      </c>
      <c r="W511" s="156"/>
      <c r="X511" s="156" t="s">
        <v>429</v>
      </c>
      <c r="Y511" s="156" t="s">
        <v>162</v>
      </c>
      <c r="Z511" s="146"/>
      <c r="AA511" s="146"/>
      <c r="AB511" s="146"/>
      <c r="AC511" s="146"/>
      <c r="AD511" s="146"/>
      <c r="AE511" s="146"/>
      <c r="AF511" s="146"/>
      <c r="AG511" s="146" t="s">
        <v>430</v>
      </c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</row>
    <row r="512" spans="1:60" outlineLevel="2" x14ac:dyDescent="0.25">
      <c r="A512" s="153"/>
      <c r="B512" s="154"/>
      <c r="C512" s="191" t="s">
        <v>532</v>
      </c>
      <c r="D512" s="157"/>
      <c r="E512" s="158"/>
      <c r="F512" s="156"/>
      <c r="G512" s="156"/>
      <c r="H512" s="156"/>
      <c r="I512" s="156"/>
      <c r="J512" s="156"/>
      <c r="K512" s="156"/>
      <c r="L512" s="156"/>
      <c r="M512" s="156"/>
      <c r="N512" s="155"/>
      <c r="O512" s="155"/>
      <c r="P512" s="155"/>
      <c r="Q512" s="155"/>
      <c r="R512" s="156"/>
      <c r="S512" s="156"/>
      <c r="T512" s="156"/>
      <c r="U512" s="156"/>
      <c r="V512" s="156"/>
      <c r="W512" s="156"/>
      <c r="X512" s="156"/>
      <c r="Y512" s="156"/>
      <c r="Z512" s="146"/>
      <c r="AA512" s="146"/>
      <c r="AB512" s="146"/>
      <c r="AC512" s="146"/>
      <c r="AD512" s="146"/>
      <c r="AE512" s="146"/>
      <c r="AF512" s="146"/>
      <c r="AG512" s="146" t="s">
        <v>167</v>
      </c>
      <c r="AH512" s="146">
        <v>0</v>
      </c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</row>
    <row r="513" spans="1:60" ht="20.399999999999999" outlineLevel="3" x14ac:dyDescent="0.25">
      <c r="A513" s="153"/>
      <c r="B513" s="154"/>
      <c r="C513" s="191" t="s">
        <v>533</v>
      </c>
      <c r="D513" s="157"/>
      <c r="E513" s="158">
        <v>1.2250000000000001</v>
      </c>
      <c r="F513" s="156"/>
      <c r="G513" s="156"/>
      <c r="H513" s="156"/>
      <c r="I513" s="156"/>
      <c r="J513" s="156"/>
      <c r="K513" s="156"/>
      <c r="L513" s="156"/>
      <c r="M513" s="156"/>
      <c r="N513" s="155"/>
      <c r="O513" s="155"/>
      <c r="P513" s="155"/>
      <c r="Q513" s="155"/>
      <c r="R513" s="156"/>
      <c r="S513" s="156"/>
      <c r="T513" s="156"/>
      <c r="U513" s="156"/>
      <c r="V513" s="156"/>
      <c r="W513" s="156"/>
      <c r="X513" s="156"/>
      <c r="Y513" s="156"/>
      <c r="Z513" s="146"/>
      <c r="AA513" s="146"/>
      <c r="AB513" s="146"/>
      <c r="AC513" s="146"/>
      <c r="AD513" s="146"/>
      <c r="AE513" s="146"/>
      <c r="AF513" s="146"/>
      <c r="AG513" s="146" t="s">
        <v>167</v>
      </c>
      <c r="AH513" s="146">
        <v>0</v>
      </c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</row>
    <row r="514" spans="1:60" outlineLevel="3" x14ac:dyDescent="0.25">
      <c r="A514" s="153"/>
      <c r="B514" s="154"/>
      <c r="C514" s="191" t="s">
        <v>534</v>
      </c>
      <c r="D514" s="157"/>
      <c r="E514" s="158">
        <v>4.8499999999999996</v>
      </c>
      <c r="F514" s="156"/>
      <c r="G514" s="156"/>
      <c r="H514" s="156"/>
      <c r="I514" s="156"/>
      <c r="J514" s="156"/>
      <c r="K514" s="156"/>
      <c r="L514" s="156"/>
      <c r="M514" s="156"/>
      <c r="N514" s="155"/>
      <c r="O514" s="155"/>
      <c r="P514" s="155"/>
      <c r="Q514" s="155"/>
      <c r="R514" s="156"/>
      <c r="S514" s="156"/>
      <c r="T514" s="156"/>
      <c r="U514" s="156"/>
      <c r="V514" s="156"/>
      <c r="W514" s="156"/>
      <c r="X514" s="156"/>
      <c r="Y514" s="156"/>
      <c r="Z514" s="146"/>
      <c r="AA514" s="146"/>
      <c r="AB514" s="146"/>
      <c r="AC514" s="146"/>
      <c r="AD514" s="146"/>
      <c r="AE514" s="146"/>
      <c r="AF514" s="146"/>
      <c r="AG514" s="146" t="s">
        <v>167</v>
      </c>
      <c r="AH514" s="146">
        <v>0</v>
      </c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</row>
    <row r="515" spans="1:60" x14ac:dyDescent="0.25">
      <c r="A515" s="167" t="s">
        <v>154</v>
      </c>
      <c r="B515" s="168" t="s">
        <v>118</v>
      </c>
      <c r="C515" s="189" t="s">
        <v>119</v>
      </c>
      <c r="D515" s="169"/>
      <c r="E515" s="170"/>
      <c r="F515" s="171"/>
      <c r="G515" s="171">
        <f>SUMIF(AG516:AG538,"&lt;&gt;NOR",G516:G538)</f>
        <v>0</v>
      </c>
      <c r="H515" s="171"/>
      <c r="I515" s="171">
        <f>SUM(I516:I538)</f>
        <v>0</v>
      </c>
      <c r="J515" s="171"/>
      <c r="K515" s="171">
        <f>SUM(K516:K538)</f>
        <v>0</v>
      </c>
      <c r="L515" s="171"/>
      <c r="M515" s="171">
        <f>SUM(M516:M538)</f>
        <v>0</v>
      </c>
      <c r="N515" s="170"/>
      <c r="O515" s="170">
        <f>SUM(O516:O538)</f>
        <v>0.08</v>
      </c>
      <c r="P515" s="170"/>
      <c r="Q515" s="170">
        <f>SUM(Q516:Q538)</f>
        <v>0.17</v>
      </c>
      <c r="R515" s="171"/>
      <c r="S515" s="171"/>
      <c r="T515" s="172"/>
      <c r="U515" s="166"/>
      <c r="V515" s="166">
        <f>SUM(V516:V538)</f>
        <v>15.29</v>
      </c>
      <c r="W515" s="166"/>
      <c r="X515" s="166"/>
      <c r="Y515" s="166"/>
      <c r="AG515" t="s">
        <v>155</v>
      </c>
    </row>
    <row r="516" spans="1:60" outlineLevel="1" x14ac:dyDescent="0.25">
      <c r="A516" s="174">
        <v>86</v>
      </c>
      <c r="B516" s="175" t="s">
        <v>535</v>
      </c>
      <c r="C516" s="190" t="s">
        <v>536</v>
      </c>
      <c r="D516" s="176" t="s">
        <v>183</v>
      </c>
      <c r="E516" s="177">
        <v>191.1369</v>
      </c>
      <c r="F516" s="178"/>
      <c r="G516" s="179">
        <f>ROUND(E516*F516,2)</f>
        <v>0</v>
      </c>
      <c r="H516" s="178"/>
      <c r="I516" s="179">
        <f>ROUND(E516*H516,2)</f>
        <v>0</v>
      </c>
      <c r="J516" s="178"/>
      <c r="K516" s="179">
        <f>ROUND(E516*J516,2)</f>
        <v>0</v>
      </c>
      <c r="L516" s="179">
        <v>21</v>
      </c>
      <c r="M516" s="179">
        <f>G516*(1+L516/100)</f>
        <v>0</v>
      </c>
      <c r="N516" s="177">
        <v>0</v>
      </c>
      <c r="O516" s="177">
        <f>ROUND(E516*N516,2)</f>
        <v>0</v>
      </c>
      <c r="P516" s="177">
        <v>8.9999999999999998E-4</v>
      </c>
      <c r="Q516" s="177">
        <f>ROUND(E516*P516,2)</f>
        <v>0.17</v>
      </c>
      <c r="R516" s="179" t="s">
        <v>537</v>
      </c>
      <c r="S516" s="179" t="s">
        <v>160</v>
      </c>
      <c r="T516" s="180" t="s">
        <v>160</v>
      </c>
      <c r="U516" s="156">
        <v>0.08</v>
      </c>
      <c r="V516" s="156">
        <f>ROUND(E516*U516,2)</f>
        <v>15.29</v>
      </c>
      <c r="W516" s="156"/>
      <c r="X516" s="156" t="s">
        <v>161</v>
      </c>
      <c r="Y516" s="156" t="s">
        <v>162</v>
      </c>
      <c r="Z516" s="146"/>
      <c r="AA516" s="146"/>
      <c r="AB516" s="146"/>
      <c r="AC516" s="146"/>
      <c r="AD516" s="146"/>
      <c r="AE516" s="146"/>
      <c r="AF516" s="146"/>
      <c r="AG516" s="146" t="s">
        <v>163</v>
      </c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</row>
    <row r="517" spans="1:60" outlineLevel="2" x14ac:dyDescent="0.25">
      <c r="A517" s="153"/>
      <c r="B517" s="154"/>
      <c r="C517" s="191" t="s">
        <v>538</v>
      </c>
      <c r="D517" s="157"/>
      <c r="E517" s="158">
        <v>47.93</v>
      </c>
      <c r="F517" s="156"/>
      <c r="G517" s="156"/>
      <c r="H517" s="156"/>
      <c r="I517" s="156"/>
      <c r="J517" s="156"/>
      <c r="K517" s="156"/>
      <c r="L517" s="156"/>
      <c r="M517" s="156"/>
      <c r="N517" s="155"/>
      <c r="O517" s="155"/>
      <c r="P517" s="155"/>
      <c r="Q517" s="155"/>
      <c r="R517" s="156"/>
      <c r="S517" s="156"/>
      <c r="T517" s="156"/>
      <c r="U517" s="156"/>
      <c r="V517" s="156"/>
      <c r="W517" s="156"/>
      <c r="X517" s="156"/>
      <c r="Y517" s="156"/>
      <c r="Z517" s="146"/>
      <c r="AA517" s="146"/>
      <c r="AB517" s="146"/>
      <c r="AC517" s="146"/>
      <c r="AD517" s="146"/>
      <c r="AE517" s="146"/>
      <c r="AF517" s="146"/>
      <c r="AG517" s="146" t="s">
        <v>167</v>
      </c>
      <c r="AH517" s="146">
        <v>5</v>
      </c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</row>
    <row r="518" spans="1:60" outlineLevel="3" x14ac:dyDescent="0.25">
      <c r="A518" s="153"/>
      <c r="B518" s="154"/>
      <c r="C518" s="191" t="s">
        <v>539</v>
      </c>
      <c r="D518" s="157"/>
      <c r="E518" s="158">
        <v>143.20689999999999</v>
      </c>
      <c r="F518" s="156"/>
      <c r="G518" s="156"/>
      <c r="H518" s="156"/>
      <c r="I518" s="156"/>
      <c r="J518" s="156"/>
      <c r="K518" s="156"/>
      <c r="L518" s="156"/>
      <c r="M518" s="156"/>
      <c r="N518" s="155"/>
      <c r="O518" s="155"/>
      <c r="P518" s="155"/>
      <c r="Q518" s="155"/>
      <c r="R518" s="156"/>
      <c r="S518" s="156"/>
      <c r="T518" s="156"/>
      <c r="U518" s="156"/>
      <c r="V518" s="156"/>
      <c r="W518" s="156"/>
      <c r="X518" s="156"/>
      <c r="Y518" s="156"/>
      <c r="Z518" s="146"/>
      <c r="AA518" s="146"/>
      <c r="AB518" s="146"/>
      <c r="AC518" s="146"/>
      <c r="AD518" s="146"/>
      <c r="AE518" s="146"/>
      <c r="AF518" s="146"/>
      <c r="AG518" s="146" t="s">
        <v>167</v>
      </c>
      <c r="AH518" s="146">
        <v>5</v>
      </c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</row>
    <row r="519" spans="1:60" outlineLevel="1" x14ac:dyDescent="0.25">
      <c r="A519" s="174">
        <v>87</v>
      </c>
      <c r="B519" s="175" t="s">
        <v>540</v>
      </c>
      <c r="C519" s="190" t="s">
        <v>541</v>
      </c>
      <c r="D519" s="176" t="s">
        <v>183</v>
      </c>
      <c r="E519" s="177">
        <v>365.15</v>
      </c>
      <c r="F519" s="178"/>
      <c r="G519" s="179">
        <f>ROUND(E519*F519,2)</f>
        <v>0</v>
      </c>
      <c r="H519" s="178"/>
      <c r="I519" s="179">
        <f>ROUND(E519*H519,2)</f>
        <v>0</v>
      </c>
      <c r="J519" s="178"/>
      <c r="K519" s="179">
        <f>ROUND(E519*J519,2)</f>
        <v>0</v>
      </c>
      <c r="L519" s="179">
        <v>21</v>
      </c>
      <c r="M519" s="179">
        <f>G519*(1+L519/100)</f>
        <v>0</v>
      </c>
      <c r="N519" s="177">
        <v>2.2000000000000001E-4</v>
      </c>
      <c r="O519" s="177">
        <f>ROUND(E519*N519,2)</f>
        <v>0.08</v>
      </c>
      <c r="P519" s="177">
        <v>0</v>
      </c>
      <c r="Q519" s="177">
        <f>ROUND(E519*P519,2)</f>
        <v>0</v>
      </c>
      <c r="R519" s="179" t="s">
        <v>428</v>
      </c>
      <c r="S519" s="179" t="s">
        <v>160</v>
      </c>
      <c r="T519" s="180" t="s">
        <v>160</v>
      </c>
      <c r="U519" s="156">
        <v>0</v>
      </c>
      <c r="V519" s="156">
        <f>ROUND(E519*U519,2)</f>
        <v>0</v>
      </c>
      <c r="W519" s="156"/>
      <c r="X519" s="156" t="s">
        <v>429</v>
      </c>
      <c r="Y519" s="156" t="s">
        <v>162</v>
      </c>
      <c r="Z519" s="146"/>
      <c r="AA519" s="146"/>
      <c r="AB519" s="146"/>
      <c r="AC519" s="146"/>
      <c r="AD519" s="146"/>
      <c r="AE519" s="146"/>
      <c r="AF519" s="146"/>
      <c r="AG519" s="146" t="s">
        <v>430</v>
      </c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</row>
    <row r="520" spans="1:60" outlineLevel="2" x14ac:dyDescent="0.25">
      <c r="A520" s="153"/>
      <c r="B520" s="154"/>
      <c r="C520" s="793" t="s">
        <v>542</v>
      </c>
      <c r="D520" s="794"/>
      <c r="E520" s="794"/>
      <c r="F520" s="794"/>
      <c r="G520" s="794"/>
      <c r="H520" s="156"/>
      <c r="I520" s="156"/>
      <c r="J520" s="156"/>
      <c r="K520" s="156"/>
      <c r="L520" s="156"/>
      <c r="M520" s="156"/>
      <c r="N520" s="155"/>
      <c r="O520" s="155"/>
      <c r="P520" s="155"/>
      <c r="Q520" s="155"/>
      <c r="R520" s="156"/>
      <c r="S520" s="156"/>
      <c r="T520" s="156"/>
      <c r="U520" s="156"/>
      <c r="V520" s="156"/>
      <c r="W520" s="156"/>
      <c r="X520" s="156"/>
      <c r="Y520" s="156"/>
      <c r="Z520" s="146"/>
      <c r="AA520" s="146"/>
      <c r="AB520" s="146"/>
      <c r="AC520" s="146"/>
      <c r="AD520" s="146"/>
      <c r="AE520" s="146"/>
      <c r="AF520" s="146"/>
      <c r="AG520" s="146" t="s">
        <v>279</v>
      </c>
      <c r="AH520" s="146"/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</row>
    <row r="521" spans="1:60" outlineLevel="2" x14ac:dyDescent="0.25">
      <c r="A521" s="153"/>
      <c r="B521" s="154"/>
      <c r="C521" s="191" t="s">
        <v>316</v>
      </c>
      <c r="D521" s="157"/>
      <c r="E521" s="158"/>
      <c r="F521" s="156"/>
      <c r="G521" s="156"/>
      <c r="H521" s="156"/>
      <c r="I521" s="156"/>
      <c r="J521" s="156"/>
      <c r="K521" s="156"/>
      <c r="L521" s="156"/>
      <c r="M521" s="156"/>
      <c r="N521" s="155"/>
      <c r="O521" s="155"/>
      <c r="P521" s="155"/>
      <c r="Q521" s="155"/>
      <c r="R521" s="156"/>
      <c r="S521" s="156"/>
      <c r="T521" s="156"/>
      <c r="U521" s="156"/>
      <c r="V521" s="156"/>
      <c r="W521" s="156"/>
      <c r="X521" s="156"/>
      <c r="Y521" s="156"/>
      <c r="Z521" s="146"/>
      <c r="AA521" s="146"/>
      <c r="AB521" s="146"/>
      <c r="AC521" s="146"/>
      <c r="AD521" s="146"/>
      <c r="AE521" s="146"/>
      <c r="AF521" s="146"/>
      <c r="AG521" s="146" t="s">
        <v>167</v>
      </c>
      <c r="AH521" s="146">
        <v>0</v>
      </c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</row>
    <row r="522" spans="1:60" outlineLevel="3" x14ac:dyDescent="0.25">
      <c r="A522" s="153"/>
      <c r="B522" s="154"/>
      <c r="C522" s="191" t="s">
        <v>166</v>
      </c>
      <c r="D522" s="157"/>
      <c r="E522" s="158"/>
      <c r="F522" s="156"/>
      <c r="G522" s="156"/>
      <c r="H522" s="156"/>
      <c r="I522" s="156"/>
      <c r="J522" s="156"/>
      <c r="K522" s="156"/>
      <c r="L522" s="156"/>
      <c r="M522" s="156"/>
      <c r="N522" s="155"/>
      <c r="O522" s="155"/>
      <c r="P522" s="155"/>
      <c r="Q522" s="155"/>
      <c r="R522" s="156"/>
      <c r="S522" s="156"/>
      <c r="T522" s="156"/>
      <c r="U522" s="156"/>
      <c r="V522" s="156"/>
      <c r="W522" s="156"/>
      <c r="X522" s="156"/>
      <c r="Y522" s="156"/>
      <c r="Z522" s="146"/>
      <c r="AA522" s="146"/>
      <c r="AB522" s="146"/>
      <c r="AC522" s="146"/>
      <c r="AD522" s="146"/>
      <c r="AE522" s="146"/>
      <c r="AF522" s="146"/>
      <c r="AG522" s="146" t="s">
        <v>167</v>
      </c>
      <c r="AH522" s="146">
        <v>0</v>
      </c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</row>
    <row r="523" spans="1:60" outlineLevel="3" x14ac:dyDescent="0.25">
      <c r="A523" s="153"/>
      <c r="B523" s="154"/>
      <c r="C523" s="191" t="s">
        <v>317</v>
      </c>
      <c r="D523" s="157"/>
      <c r="E523" s="158"/>
      <c r="F523" s="156"/>
      <c r="G523" s="156"/>
      <c r="H523" s="156"/>
      <c r="I523" s="156"/>
      <c r="J523" s="156"/>
      <c r="K523" s="156"/>
      <c r="L523" s="156"/>
      <c r="M523" s="156"/>
      <c r="N523" s="155"/>
      <c r="O523" s="155"/>
      <c r="P523" s="155"/>
      <c r="Q523" s="155"/>
      <c r="R523" s="156"/>
      <c r="S523" s="156"/>
      <c r="T523" s="156"/>
      <c r="U523" s="156"/>
      <c r="V523" s="156"/>
      <c r="W523" s="156"/>
      <c r="X523" s="156"/>
      <c r="Y523" s="156"/>
      <c r="Z523" s="146"/>
      <c r="AA523" s="146"/>
      <c r="AB523" s="146"/>
      <c r="AC523" s="146"/>
      <c r="AD523" s="146"/>
      <c r="AE523" s="146"/>
      <c r="AF523" s="146"/>
      <c r="AG523" s="146" t="s">
        <v>167</v>
      </c>
      <c r="AH523" s="146">
        <v>0</v>
      </c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</row>
    <row r="524" spans="1:60" outlineLevel="3" x14ac:dyDescent="0.25">
      <c r="A524" s="153"/>
      <c r="B524" s="154"/>
      <c r="C524" s="191" t="s">
        <v>543</v>
      </c>
      <c r="D524" s="157"/>
      <c r="E524" s="158">
        <v>3.6</v>
      </c>
      <c r="F524" s="156"/>
      <c r="G524" s="156"/>
      <c r="H524" s="156"/>
      <c r="I524" s="156"/>
      <c r="J524" s="156"/>
      <c r="K524" s="156"/>
      <c r="L524" s="156"/>
      <c r="M524" s="156"/>
      <c r="N524" s="155"/>
      <c r="O524" s="155"/>
      <c r="P524" s="155"/>
      <c r="Q524" s="155"/>
      <c r="R524" s="156"/>
      <c r="S524" s="156"/>
      <c r="T524" s="156"/>
      <c r="U524" s="156"/>
      <c r="V524" s="156"/>
      <c r="W524" s="156"/>
      <c r="X524" s="156"/>
      <c r="Y524" s="156"/>
      <c r="Z524" s="146"/>
      <c r="AA524" s="146"/>
      <c r="AB524" s="146"/>
      <c r="AC524" s="146"/>
      <c r="AD524" s="146"/>
      <c r="AE524" s="146"/>
      <c r="AF524" s="146"/>
      <c r="AG524" s="146" t="s">
        <v>167</v>
      </c>
      <c r="AH524" s="146">
        <v>0</v>
      </c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</row>
    <row r="525" spans="1:60" outlineLevel="3" x14ac:dyDescent="0.25">
      <c r="A525" s="153"/>
      <c r="B525" s="154"/>
      <c r="C525" s="193" t="s">
        <v>315</v>
      </c>
      <c r="D525" s="164"/>
      <c r="E525" s="165">
        <v>3.6</v>
      </c>
      <c r="F525" s="156"/>
      <c r="G525" s="156"/>
      <c r="H525" s="156"/>
      <c r="I525" s="156"/>
      <c r="J525" s="156"/>
      <c r="K525" s="156"/>
      <c r="L525" s="156"/>
      <c r="M525" s="156"/>
      <c r="N525" s="155"/>
      <c r="O525" s="155"/>
      <c r="P525" s="155"/>
      <c r="Q525" s="155"/>
      <c r="R525" s="156"/>
      <c r="S525" s="156"/>
      <c r="T525" s="156"/>
      <c r="U525" s="156"/>
      <c r="V525" s="156"/>
      <c r="W525" s="156"/>
      <c r="X525" s="156"/>
      <c r="Y525" s="156"/>
      <c r="Z525" s="146"/>
      <c r="AA525" s="146"/>
      <c r="AB525" s="146"/>
      <c r="AC525" s="146"/>
      <c r="AD525" s="146"/>
      <c r="AE525" s="146"/>
      <c r="AF525" s="146"/>
      <c r="AG525" s="146" t="s">
        <v>167</v>
      </c>
      <c r="AH525" s="146">
        <v>1</v>
      </c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</row>
    <row r="526" spans="1:60" outlineLevel="3" x14ac:dyDescent="0.25">
      <c r="A526" s="153"/>
      <c r="B526" s="154"/>
      <c r="C526" s="191" t="s">
        <v>544</v>
      </c>
      <c r="D526" s="157"/>
      <c r="E526" s="158"/>
      <c r="F526" s="156"/>
      <c r="G526" s="156"/>
      <c r="H526" s="156"/>
      <c r="I526" s="156"/>
      <c r="J526" s="156"/>
      <c r="K526" s="156"/>
      <c r="L526" s="156"/>
      <c r="M526" s="156"/>
      <c r="N526" s="155"/>
      <c r="O526" s="155"/>
      <c r="P526" s="155"/>
      <c r="Q526" s="155"/>
      <c r="R526" s="156"/>
      <c r="S526" s="156"/>
      <c r="T526" s="156"/>
      <c r="U526" s="156"/>
      <c r="V526" s="156"/>
      <c r="W526" s="156"/>
      <c r="X526" s="156"/>
      <c r="Y526" s="156"/>
      <c r="Z526" s="146"/>
      <c r="AA526" s="146"/>
      <c r="AB526" s="146"/>
      <c r="AC526" s="146"/>
      <c r="AD526" s="146"/>
      <c r="AE526" s="146"/>
      <c r="AF526" s="146"/>
      <c r="AG526" s="146" t="s">
        <v>167</v>
      </c>
      <c r="AH526" s="146">
        <v>0</v>
      </c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</row>
    <row r="527" spans="1:60" outlineLevel="3" x14ac:dyDescent="0.25">
      <c r="A527" s="153"/>
      <c r="B527" s="154"/>
      <c r="C527" s="191" t="s">
        <v>545</v>
      </c>
      <c r="D527" s="157"/>
      <c r="E527" s="158">
        <v>19.47</v>
      </c>
      <c r="F527" s="156"/>
      <c r="G527" s="156"/>
      <c r="H527" s="156"/>
      <c r="I527" s="156"/>
      <c r="J527" s="156"/>
      <c r="K527" s="156"/>
      <c r="L527" s="156"/>
      <c r="M527" s="156"/>
      <c r="N527" s="155"/>
      <c r="O527" s="155"/>
      <c r="P527" s="155"/>
      <c r="Q527" s="155"/>
      <c r="R527" s="156"/>
      <c r="S527" s="156"/>
      <c r="T527" s="156"/>
      <c r="U527" s="156"/>
      <c r="V527" s="156"/>
      <c r="W527" s="156"/>
      <c r="X527" s="156"/>
      <c r="Y527" s="156"/>
      <c r="Z527" s="146"/>
      <c r="AA527" s="146"/>
      <c r="AB527" s="146"/>
      <c r="AC527" s="146"/>
      <c r="AD527" s="146"/>
      <c r="AE527" s="146"/>
      <c r="AF527" s="146"/>
      <c r="AG527" s="146" t="s">
        <v>167</v>
      </c>
      <c r="AH527" s="146">
        <v>0</v>
      </c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</row>
    <row r="528" spans="1:60" outlineLevel="3" x14ac:dyDescent="0.25">
      <c r="A528" s="153"/>
      <c r="B528" s="154"/>
      <c r="C528" s="191" t="s">
        <v>546</v>
      </c>
      <c r="D528" s="157"/>
      <c r="E528" s="158">
        <v>44.33</v>
      </c>
      <c r="F528" s="156"/>
      <c r="G528" s="156"/>
      <c r="H528" s="156"/>
      <c r="I528" s="156"/>
      <c r="J528" s="156"/>
      <c r="K528" s="156"/>
      <c r="L528" s="156"/>
      <c r="M528" s="156"/>
      <c r="N528" s="155"/>
      <c r="O528" s="155"/>
      <c r="P528" s="155"/>
      <c r="Q528" s="155"/>
      <c r="R528" s="156"/>
      <c r="S528" s="156"/>
      <c r="T528" s="156"/>
      <c r="U528" s="156"/>
      <c r="V528" s="156"/>
      <c r="W528" s="156"/>
      <c r="X528" s="156"/>
      <c r="Y528" s="156"/>
      <c r="Z528" s="146"/>
      <c r="AA528" s="146"/>
      <c r="AB528" s="146"/>
      <c r="AC528" s="146"/>
      <c r="AD528" s="146"/>
      <c r="AE528" s="146"/>
      <c r="AF528" s="146"/>
      <c r="AG528" s="146" t="s">
        <v>167</v>
      </c>
      <c r="AH528" s="146">
        <v>0</v>
      </c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</row>
    <row r="529" spans="1:60" outlineLevel="3" x14ac:dyDescent="0.25">
      <c r="A529" s="153"/>
      <c r="B529" s="154"/>
      <c r="C529" s="191" t="s">
        <v>547</v>
      </c>
      <c r="D529" s="157"/>
      <c r="E529" s="158">
        <v>2.38</v>
      </c>
      <c r="F529" s="156"/>
      <c r="G529" s="156"/>
      <c r="H529" s="156"/>
      <c r="I529" s="156"/>
      <c r="J529" s="156"/>
      <c r="K529" s="156"/>
      <c r="L529" s="156"/>
      <c r="M529" s="156"/>
      <c r="N529" s="155"/>
      <c r="O529" s="155"/>
      <c r="P529" s="155"/>
      <c r="Q529" s="155"/>
      <c r="R529" s="156"/>
      <c r="S529" s="156"/>
      <c r="T529" s="156"/>
      <c r="U529" s="156"/>
      <c r="V529" s="156"/>
      <c r="W529" s="156"/>
      <c r="X529" s="156"/>
      <c r="Y529" s="156"/>
      <c r="Z529" s="146"/>
      <c r="AA529" s="146"/>
      <c r="AB529" s="146"/>
      <c r="AC529" s="146"/>
      <c r="AD529" s="146"/>
      <c r="AE529" s="146"/>
      <c r="AF529" s="146"/>
      <c r="AG529" s="146" t="s">
        <v>167</v>
      </c>
      <c r="AH529" s="146">
        <v>0</v>
      </c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</row>
    <row r="530" spans="1:60" outlineLevel="3" x14ac:dyDescent="0.25">
      <c r="A530" s="153"/>
      <c r="B530" s="154"/>
      <c r="C530" s="191" t="s">
        <v>548</v>
      </c>
      <c r="D530" s="157"/>
      <c r="E530" s="158">
        <v>47.93</v>
      </c>
      <c r="F530" s="156"/>
      <c r="G530" s="156"/>
      <c r="H530" s="156"/>
      <c r="I530" s="156"/>
      <c r="J530" s="156"/>
      <c r="K530" s="156"/>
      <c r="L530" s="156"/>
      <c r="M530" s="156"/>
      <c r="N530" s="155"/>
      <c r="O530" s="155"/>
      <c r="P530" s="155"/>
      <c r="Q530" s="155"/>
      <c r="R530" s="156"/>
      <c r="S530" s="156"/>
      <c r="T530" s="156"/>
      <c r="U530" s="156"/>
      <c r="V530" s="156"/>
      <c r="W530" s="156"/>
      <c r="X530" s="156"/>
      <c r="Y530" s="156"/>
      <c r="Z530" s="146"/>
      <c r="AA530" s="146"/>
      <c r="AB530" s="146"/>
      <c r="AC530" s="146"/>
      <c r="AD530" s="146"/>
      <c r="AE530" s="146"/>
      <c r="AF530" s="146"/>
      <c r="AG530" s="146" t="s">
        <v>167</v>
      </c>
      <c r="AH530" s="146">
        <v>0</v>
      </c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</row>
    <row r="531" spans="1:60" outlineLevel="3" x14ac:dyDescent="0.25">
      <c r="A531" s="153"/>
      <c r="B531" s="154"/>
      <c r="C531" s="191" t="s">
        <v>549</v>
      </c>
      <c r="D531" s="157"/>
      <c r="E531" s="158">
        <v>134.57</v>
      </c>
      <c r="F531" s="156"/>
      <c r="G531" s="156"/>
      <c r="H531" s="156"/>
      <c r="I531" s="156"/>
      <c r="J531" s="156"/>
      <c r="K531" s="156"/>
      <c r="L531" s="156"/>
      <c r="M531" s="156"/>
      <c r="N531" s="155"/>
      <c r="O531" s="155"/>
      <c r="P531" s="155"/>
      <c r="Q531" s="155"/>
      <c r="R531" s="156"/>
      <c r="S531" s="156"/>
      <c r="T531" s="156"/>
      <c r="U531" s="156"/>
      <c r="V531" s="156"/>
      <c r="W531" s="156"/>
      <c r="X531" s="156"/>
      <c r="Y531" s="156"/>
      <c r="Z531" s="146"/>
      <c r="AA531" s="146"/>
      <c r="AB531" s="146"/>
      <c r="AC531" s="146"/>
      <c r="AD531" s="146"/>
      <c r="AE531" s="146"/>
      <c r="AF531" s="146"/>
      <c r="AG531" s="146" t="s">
        <v>167</v>
      </c>
      <c r="AH531" s="146">
        <v>0</v>
      </c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</row>
    <row r="532" spans="1:60" outlineLevel="3" x14ac:dyDescent="0.25">
      <c r="A532" s="153"/>
      <c r="B532" s="154"/>
      <c r="C532" s="191" t="s">
        <v>550</v>
      </c>
      <c r="D532" s="157"/>
      <c r="E532" s="158">
        <v>7.2</v>
      </c>
      <c r="F532" s="156"/>
      <c r="G532" s="156"/>
      <c r="H532" s="156"/>
      <c r="I532" s="156"/>
      <c r="J532" s="156"/>
      <c r="K532" s="156"/>
      <c r="L532" s="156"/>
      <c r="M532" s="156"/>
      <c r="N532" s="155"/>
      <c r="O532" s="155"/>
      <c r="P532" s="155"/>
      <c r="Q532" s="155"/>
      <c r="R532" s="156"/>
      <c r="S532" s="156"/>
      <c r="T532" s="156"/>
      <c r="U532" s="156"/>
      <c r="V532" s="156"/>
      <c r="W532" s="156"/>
      <c r="X532" s="156"/>
      <c r="Y532" s="156"/>
      <c r="Z532" s="146"/>
      <c r="AA532" s="146"/>
      <c r="AB532" s="146"/>
      <c r="AC532" s="146"/>
      <c r="AD532" s="146"/>
      <c r="AE532" s="146"/>
      <c r="AF532" s="146"/>
      <c r="AG532" s="146" t="s">
        <v>167</v>
      </c>
      <c r="AH532" s="146">
        <v>0</v>
      </c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</row>
    <row r="533" spans="1:60" outlineLevel="3" x14ac:dyDescent="0.25">
      <c r="A533" s="153"/>
      <c r="B533" s="154"/>
      <c r="C533" s="191" t="s">
        <v>551</v>
      </c>
      <c r="D533" s="157"/>
      <c r="E533" s="158">
        <v>3.77</v>
      </c>
      <c r="F533" s="156"/>
      <c r="G533" s="156"/>
      <c r="H533" s="156"/>
      <c r="I533" s="156"/>
      <c r="J533" s="156"/>
      <c r="K533" s="156"/>
      <c r="L533" s="156"/>
      <c r="M533" s="156"/>
      <c r="N533" s="155"/>
      <c r="O533" s="155"/>
      <c r="P533" s="155"/>
      <c r="Q533" s="155"/>
      <c r="R533" s="156"/>
      <c r="S533" s="156"/>
      <c r="T533" s="156"/>
      <c r="U533" s="156"/>
      <c r="V533" s="156"/>
      <c r="W533" s="156"/>
      <c r="X533" s="156"/>
      <c r="Y533" s="156"/>
      <c r="Z533" s="146"/>
      <c r="AA533" s="146"/>
      <c r="AB533" s="146"/>
      <c r="AC533" s="146"/>
      <c r="AD533" s="146"/>
      <c r="AE533" s="146"/>
      <c r="AF533" s="146"/>
      <c r="AG533" s="146" t="s">
        <v>167</v>
      </c>
      <c r="AH533" s="146">
        <v>0</v>
      </c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</row>
    <row r="534" spans="1:60" outlineLevel="3" x14ac:dyDescent="0.25">
      <c r="A534" s="153"/>
      <c r="B534" s="154"/>
      <c r="C534" s="193" t="s">
        <v>315</v>
      </c>
      <c r="D534" s="164"/>
      <c r="E534" s="165">
        <v>259.64999999999998</v>
      </c>
      <c r="F534" s="156"/>
      <c r="G534" s="156"/>
      <c r="H534" s="156"/>
      <c r="I534" s="156"/>
      <c r="J534" s="156"/>
      <c r="K534" s="156"/>
      <c r="L534" s="156"/>
      <c r="M534" s="156"/>
      <c r="N534" s="155"/>
      <c r="O534" s="155"/>
      <c r="P534" s="155"/>
      <c r="Q534" s="155"/>
      <c r="R534" s="156"/>
      <c r="S534" s="156"/>
      <c r="T534" s="156"/>
      <c r="U534" s="156"/>
      <c r="V534" s="156"/>
      <c r="W534" s="156"/>
      <c r="X534" s="156"/>
      <c r="Y534" s="156"/>
      <c r="Z534" s="146"/>
      <c r="AA534" s="146"/>
      <c r="AB534" s="146"/>
      <c r="AC534" s="146"/>
      <c r="AD534" s="146"/>
      <c r="AE534" s="146"/>
      <c r="AF534" s="146"/>
      <c r="AG534" s="146" t="s">
        <v>167</v>
      </c>
      <c r="AH534" s="146">
        <v>1</v>
      </c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</row>
    <row r="535" spans="1:60" outlineLevel="3" x14ac:dyDescent="0.25">
      <c r="A535" s="153"/>
      <c r="B535" s="154"/>
      <c r="C535" s="191" t="s">
        <v>552</v>
      </c>
      <c r="D535" s="157"/>
      <c r="E535" s="158"/>
      <c r="F535" s="156"/>
      <c r="G535" s="156"/>
      <c r="H535" s="156"/>
      <c r="I535" s="156"/>
      <c r="J535" s="156"/>
      <c r="K535" s="156"/>
      <c r="L535" s="156"/>
      <c r="M535" s="156"/>
      <c r="N535" s="155"/>
      <c r="O535" s="155"/>
      <c r="P535" s="155"/>
      <c r="Q535" s="155"/>
      <c r="R535" s="156"/>
      <c r="S535" s="156"/>
      <c r="T535" s="156"/>
      <c r="U535" s="156"/>
      <c r="V535" s="156"/>
      <c r="W535" s="156"/>
      <c r="X535" s="156"/>
      <c r="Y535" s="156"/>
      <c r="Z535" s="146"/>
      <c r="AA535" s="146"/>
      <c r="AB535" s="146"/>
      <c r="AC535" s="146"/>
      <c r="AD535" s="146"/>
      <c r="AE535" s="146"/>
      <c r="AF535" s="146"/>
      <c r="AG535" s="146" t="s">
        <v>167</v>
      </c>
      <c r="AH535" s="146">
        <v>0</v>
      </c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</row>
    <row r="536" spans="1:60" outlineLevel="3" x14ac:dyDescent="0.25">
      <c r="A536" s="153"/>
      <c r="B536" s="154"/>
      <c r="C536" s="191" t="s">
        <v>553</v>
      </c>
      <c r="D536" s="157"/>
      <c r="E536" s="158">
        <v>19.66</v>
      </c>
      <c r="F536" s="156"/>
      <c r="G536" s="156"/>
      <c r="H536" s="156"/>
      <c r="I536" s="156"/>
      <c r="J536" s="156"/>
      <c r="K536" s="156"/>
      <c r="L536" s="156"/>
      <c r="M536" s="156"/>
      <c r="N536" s="155"/>
      <c r="O536" s="155"/>
      <c r="P536" s="155"/>
      <c r="Q536" s="155"/>
      <c r="R536" s="156"/>
      <c r="S536" s="156"/>
      <c r="T536" s="156"/>
      <c r="U536" s="156"/>
      <c r="V536" s="156"/>
      <c r="W536" s="156"/>
      <c r="X536" s="156"/>
      <c r="Y536" s="156"/>
      <c r="Z536" s="146"/>
      <c r="AA536" s="146"/>
      <c r="AB536" s="146"/>
      <c r="AC536" s="146"/>
      <c r="AD536" s="146"/>
      <c r="AE536" s="146"/>
      <c r="AF536" s="146"/>
      <c r="AG536" s="146" t="s">
        <v>167</v>
      </c>
      <c r="AH536" s="146">
        <v>0</v>
      </c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</row>
    <row r="537" spans="1:60" outlineLevel="3" x14ac:dyDescent="0.25">
      <c r="A537" s="153"/>
      <c r="B537" s="154"/>
      <c r="C537" s="191" t="s">
        <v>554</v>
      </c>
      <c r="D537" s="157"/>
      <c r="E537" s="158">
        <v>82.24</v>
      </c>
      <c r="F537" s="156"/>
      <c r="G537" s="156"/>
      <c r="H537" s="156"/>
      <c r="I537" s="156"/>
      <c r="J537" s="156"/>
      <c r="K537" s="156"/>
      <c r="L537" s="156"/>
      <c r="M537" s="156"/>
      <c r="N537" s="155"/>
      <c r="O537" s="155"/>
      <c r="P537" s="155"/>
      <c r="Q537" s="155"/>
      <c r="R537" s="156"/>
      <c r="S537" s="156"/>
      <c r="T537" s="156"/>
      <c r="U537" s="156"/>
      <c r="V537" s="156"/>
      <c r="W537" s="156"/>
      <c r="X537" s="156"/>
      <c r="Y537" s="156"/>
      <c r="Z537" s="146"/>
      <c r="AA537" s="146"/>
      <c r="AB537" s="146"/>
      <c r="AC537" s="146"/>
      <c r="AD537" s="146"/>
      <c r="AE537" s="146"/>
      <c r="AF537" s="146"/>
      <c r="AG537" s="146" t="s">
        <v>167</v>
      </c>
      <c r="AH537" s="146">
        <v>0</v>
      </c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</row>
    <row r="538" spans="1:60" outlineLevel="3" x14ac:dyDescent="0.25">
      <c r="A538" s="153"/>
      <c r="B538" s="154"/>
      <c r="C538" s="193" t="s">
        <v>315</v>
      </c>
      <c r="D538" s="164"/>
      <c r="E538" s="165">
        <v>101.9</v>
      </c>
      <c r="F538" s="156"/>
      <c r="G538" s="156"/>
      <c r="H538" s="156"/>
      <c r="I538" s="156"/>
      <c r="J538" s="156"/>
      <c r="K538" s="156"/>
      <c r="L538" s="156"/>
      <c r="M538" s="156"/>
      <c r="N538" s="155"/>
      <c r="O538" s="155"/>
      <c r="P538" s="155"/>
      <c r="Q538" s="155"/>
      <c r="R538" s="156"/>
      <c r="S538" s="156"/>
      <c r="T538" s="156"/>
      <c r="U538" s="156"/>
      <c r="V538" s="156"/>
      <c r="W538" s="156"/>
      <c r="X538" s="156"/>
      <c r="Y538" s="156"/>
      <c r="Z538" s="146"/>
      <c r="AA538" s="146"/>
      <c r="AB538" s="146"/>
      <c r="AC538" s="146"/>
      <c r="AD538" s="146"/>
      <c r="AE538" s="146"/>
      <c r="AF538" s="146"/>
      <c r="AG538" s="146" t="s">
        <v>167</v>
      </c>
      <c r="AH538" s="146">
        <v>1</v>
      </c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</row>
    <row r="539" spans="1:60" x14ac:dyDescent="0.25">
      <c r="A539" s="167" t="s">
        <v>154</v>
      </c>
      <c r="B539" s="168" t="s">
        <v>120</v>
      </c>
      <c r="C539" s="189" t="s">
        <v>121</v>
      </c>
      <c r="D539" s="169"/>
      <c r="E539" s="170"/>
      <c r="F539" s="171"/>
      <c r="G539" s="171">
        <f>SUMIF(AG540:AG540,"&lt;&gt;NOR",G540:G540)</f>
        <v>0</v>
      </c>
      <c r="H539" s="171"/>
      <c r="I539" s="171">
        <f>SUM(I540:I540)</f>
        <v>0</v>
      </c>
      <c r="J539" s="171"/>
      <c r="K539" s="171">
        <f>SUM(K540:K540)</f>
        <v>0</v>
      </c>
      <c r="L539" s="171"/>
      <c r="M539" s="171">
        <f>SUM(M540:M540)</f>
        <v>0</v>
      </c>
      <c r="N539" s="170"/>
      <c r="O539" s="170">
        <f>SUM(O540:O540)</f>
        <v>0</v>
      </c>
      <c r="P539" s="170"/>
      <c r="Q539" s="170">
        <f>SUM(Q540:Q540)</f>
        <v>0</v>
      </c>
      <c r="R539" s="171"/>
      <c r="S539" s="171"/>
      <c r="T539" s="172"/>
      <c r="U539" s="166"/>
      <c r="V539" s="166">
        <f>SUM(V540:V540)</f>
        <v>0</v>
      </c>
      <c r="W539" s="166"/>
      <c r="X539" s="166"/>
      <c r="Y539" s="166"/>
      <c r="AG539" t="s">
        <v>155</v>
      </c>
    </row>
    <row r="540" spans="1:60" outlineLevel="1" x14ac:dyDescent="0.25">
      <c r="A540" s="182">
        <v>88</v>
      </c>
      <c r="B540" s="183" t="s">
        <v>555</v>
      </c>
      <c r="C540" s="194" t="s">
        <v>556</v>
      </c>
      <c r="D540" s="184" t="s">
        <v>372</v>
      </c>
      <c r="E540" s="185">
        <v>1</v>
      </c>
      <c r="F540" s="186">
        <f>'Rekapitulace příloh'!E7</f>
        <v>0</v>
      </c>
      <c r="G540" s="187">
        <f>ROUND(E540*F540,2)</f>
        <v>0</v>
      </c>
      <c r="H540" s="186"/>
      <c r="I540" s="187">
        <f>ROUND(E540*H540,2)</f>
        <v>0</v>
      </c>
      <c r="J540" s="186"/>
      <c r="K540" s="187">
        <f>ROUND(E540*J540,2)</f>
        <v>0</v>
      </c>
      <c r="L540" s="187">
        <v>21</v>
      </c>
      <c r="M540" s="187">
        <f>G540*(1+L540/100)</f>
        <v>0</v>
      </c>
      <c r="N540" s="185">
        <v>0</v>
      </c>
      <c r="O540" s="185">
        <f>ROUND(E540*N540,2)</f>
        <v>0</v>
      </c>
      <c r="P540" s="185">
        <v>0</v>
      </c>
      <c r="Q540" s="185">
        <f>ROUND(E540*P540,2)</f>
        <v>0</v>
      </c>
      <c r="R540" s="187"/>
      <c r="S540" s="187" t="s">
        <v>204</v>
      </c>
      <c r="T540" s="188" t="s">
        <v>205</v>
      </c>
      <c r="U540" s="156">
        <v>0</v>
      </c>
      <c r="V540" s="156">
        <f>ROUND(E540*U540,2)</f>
        <v>0</v>
      </c>
      <c r="W540" s="156"/>
      <c r="X540" s="156" t="s">
        <v>429</v>
      </c>
      <c r="Y540" s="156" t="s">
        <v>162</v>
      </c>
      <c r="Z540" s="146"/>
      <c r="AA540" s="146"/>
      <c r="AB540" s="146"/>
      <c r="AC540" s="146"/>
      <c r="AD540" s="146"/>
      <c r="AE540" s="146"/>
      <c r="AF540" s="146"/>
      <c r="AG540" s="146" t="s">
        <v>430</v>
      </c>
      <c r="AH540" s="146"/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</row>
    <row r="541" spans="1:60" x14ac:dyDescent="0.25">
      <c r="A541" s="167" t="s">
        <v>154</v>
      </c>
      <c r="B541" s="168" t="s">
        <v>122</v>
      </c>
      <c r="C541" s="189" t="s">
        <v>123</v>
      </c>
      <c r="D541" s="169"/>
      <c r="E541" s="170"/>
      <c r="F541" s="171"/>
      <c r="G541" s="171">
        <f>SUMIF(AG542:AG563,"&lt;&gt;NOR",G542:G563)</f>
        <v>0</v>
      </c>
      <c r="H541" s="171"/>
      <c r="I541" s="171">
        <f>SUM(I542:I563)</f>
        <v>0</v>
      </c>
      <c r="J541" s="171"/>
      <c r="K541" s="171">
        <f>SUM(K542:K563)</f>
        <v>0</v>
      </c>
      <c r="L541" s="171"/>
      <c r="M541" s="171">
        <f>SUM(M542:M563)</f>
        <v>0</v>
      </c>
      <c r="N541" s="170"/>
      <c r="O541" s="170">
        <f>SUM(O542:O563)</f>
        <v>0</v>
      </c>
      <c r="P541" s="170"/>
      <c r="Q541" s="170">
        <f>SUM(Q542:Q563)</f>
        <v>0</v>
      </c>
      <c r="R541" s="171"/>
      <c r="S541" s="171"/>
      <c r="T541" s="172"/>
      <c r="U541" s="166"/>
      <c r="V541" s="166">
        <f>SUM(V542:V563)</f>
        <v>28.66</v>
      </c>
      <c r="W541" s="166"/>
      <c r="X541" s="166"/>
      <c r="Y541" s="166"/>
      <c r="AG541" t="s">
        <v>155</v>
      </c>
    </row>
    <row r="542" spans="1:60" outlineLevel="1" x14ac:dyDescent="0.25">
      <c r="A542" s="174">
        <v>89</v>
      </c>
      <c r="B542" s="175" t="s">
        <v>557</v>
      </c>
      <c r="C542" s="190" t="s">
        <v>558</v>
      </c>
      <c r="D542" s="176" t="s">
        <v>178</v>
      </c>
      <c r="E542" s="177">
        <v>0.27</v>
      </c>
      <c r="F542" s="178"/>
      <c r="G542" s="179">
        <f>ROUND(E542*F542,2)</f>
        <v>0</v>
      </c>
      <c r="H542" s="178"/>
      <c r="I542" s="179">
        <f>ROUND(E542*H542,2)</f>
        <v>0</v>
      </c>
      <c r="J542" s="178"/>
      <c r="K542" s="179">
        <f>ROUND(E542*J542,2)</f>
        <v>0</v>
      </c>
      <c r="L542" s="179">
        <v>21</v>
      </c>
      <c r="M542" s="179">
        <f>G542*(1+L542/100)</f>
        <v>0</v>
      </c>
      <c r="N542" s="177">
        <v>0</v>
      </c>
      <c r="O542" s="177">
        <f>ROUND(E542*N542,2)</f>
        <v>0</v>
      </c>
      <c r="P542" s="177">
        <v>0</v>
      </c>
      <c r="Q542" s="177">
        <f>ROUND(E542*P542,2)</f>
        <v>0</v>
      </c>
      <c r="R542" s="179" t="s">
        <v>376</v>
      </c>
      <c r="S542" s="179" t="s">
        <v>160</v>
      </c>
      <c r="T542" s="180" t="s">
        <v>160</v>
      </c>
      <c r="U542" s="156">
        <v>0</v>
      </c>
      <c r="V542" s="156">
        <f>ROUND(E542*U542,2)</f>
        <v>0</v>
      </c>
      <c r="W542" s="156"/>
      <c r="X542" s="156" t="s">
        <v>161</v>
      </c>
      <c r="Y542" s="156" t="s">
        <v>162</v>
      </c>
      <c r="Z542" s="146"/>
      <c r="AA542" s="146"/>
      <c r="AB542" s="146"/>
      <c r="AC542" s="146"/>
      <c r="AD542" s="146"/>
      <c r="AE542" s="146"/>
      <c r="AF542" s="146"/>
      <c r="AG542" s="146" t="s">
        <v>163</v>
      </c>
      <c r="AH542" s="146"/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</row>
    <row r="543" spans="1:60" outlineLevel="2" x14ac:dyDescent="0.25">
      <c r="A543" s="153"/>
      <c r="B543" s="154"/>
      <c r="C543" s="793" t="s">
        <v>559</v>
      </c>
      <c r="D543" s="794"/>
      <c r="E543" s="794"/>
      <c r="F543" s="794"/>
      <c r="G543" s="794"/>
      <c r="H543" s="156"/>
      <c r="I543" s="156"/>
      <c r="J543" s="156"/>
      <c r="K543" s="156"/>
      <c r="L543" s="156"/>
      <c r="M543" s="156"/>
      <c r="N543" s="155"/>
      <c r="O543" s="155"/>
      <c r="P543" s="155"/>
      <c r="Q543" s="155"/>
      <c r="R543" s="156"/>
      <c r="S543" s="156"/>
      <c r="T543" s="156"/>
      <c r="U543" s="156"/>
      <c r="V543" s="156"/>
      <c r="W543" s="156"/>
      <c r="X543" s="156"/>
      <c r="Y543" s="156"/>
      <c r="Z543" s="146"/>
      <c r="AA543" s="146"/>
      <c r="AB543" s="146"/>
      <c r="AC543" s="146"/>
      <c r="AD543" s="146"/>
      <c r="AE543" s="146"/>
      <c r="AF543" s="146"/>
      <c r="AG543" s="146" t="s">
        <v>279</v>
      </c>
      <c r="AH543" s="146"/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81" t="str">
        <f>C543</f>
        <v>Pro vyjádření výnosu ve prospěch zhotovitele je nutné jednotkovou cenu uvést se záporným znaménkem. (Získaná částka ponižuje náklad stavby.)</v>
      </c>
      <c r="BB543" s="146"/>
      <c r="BC543" s="146"/>
      <c r="BD543" s="146"/>
      <c r="BE543" s="146"/>
      <c r="BF543" s="146"/>
      <c r="BG543" s="146"/>
      <c r="BH543" s="146"/>
    </row>
    <row r="544" spans="1:60" outlineLevel="2" x14ac:dyDescent="0.25">
      <c r="A544" s="153"/>
      <c r="B544" s="154"/>
      <c r="C544" s="191" t="s">
        <v>560</v>
      </c>
      <c r="D544" s="157"/>
      <c r="E544" s="158">
        <v>0.27</v>
      </c>
      <c r="F544" s="156"/>
      <c r="G544" s="156"/>
      <c r="H544" s="156"/>
      <c r="I544" s="156"/>
      <c r="J544" s="156"/>
      <c r="K544" s="156"/>
      <c r="L544" s="156"/>
      <c r="M544" s="156"/>
      <c r="N544" s="155"/>
      <c r="O544" s="155"/>
      <c r="P544" s="155"/>
      <c r="Q544" s="155"/>
      <c r="R544" s="156"/>
      <c r="S544" s="156"/>
      <c r="T544" s="156"/>
      <c r="U544" s="156"/>
      <c r="V544" s="156"/>
      <c r="W544" s="156"/>
      <c r="X544" s="156"/>
      <c r="Y544" s="156"/>
      <c r="Z544" s="146"/>
      <c r="AA544" s="146"/>
      <c r="AB544" s="146"/>
      <c r="AC544" s="146"/>
      <c r="AD544" s="146"/>
      <c r="AE544" s="146"/>
      <c r="AF544" s="146"/>
      <c r="AG544" s="146" t="s">
        <v>167</v>
      </c>
      <c r="AH544" s="146">
        <v>0</v>
      </c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</row>
    <row r="545" spans="1:60" ht="20.399999999999999" outlineLevel="1" x14ac:dyDescent="0.25">
      <c r="A545" s="174">
        <v>90</v>
      </c>
      <c r="B545" s="175" t="s">
        <v>561</v>
      </c>
      <c r="C545" s="190" t="s">
        <v>562</v>
      </c>
      <c r="D545" s="176" t="s">
        <v>178</v>
      </c>
      <c r="E545" s="177">
        <v>10.119999999999999</v>
      </c>
      <c r="F545" s="178"/>
      <c r="G545" s="179">
        <f>ROUND(E545*F545,2)</f>
        <v>0</v>
      </c>
      <c r="H545" s="178"/>
      <c r="I545" s="179">
        <f>ROUND(E545*H545,2)</f>
        <v>0</v>
      </c>
      <c r="J545" s="178"/>
      <c r="K545" s="179">
        <f>ROUND(E545*J545,2)</f>
        <v>0</v>
      </c>
      <c r="L545" s="179">
        <v>21</v>
      </c>
      <c r="M545" s="179">
        <f>G545*(1+L545/100)</f>
        <v>0</v>
      </c>
      <c r="N545" s="177">
        <v>0</v>
      </c>
      <c r="O545" s="177">
        <f>ROUND(E545*N545,2)</f>
        <v>0</v>
      </c>
      <c r="P545" s="177">
        <v>0</v>
      </c>
      <c r="Q545" s="177">
        <f>ROUND(E545*P545,2)</f>
        <v>0</v>
      </c>
      <c r="R545" s="179" t="s">
        <v>376</v>
      </c>
      <c r="S545" s="179" t="s">
        <v>160</v>
      </c>
      <c r="T545" s="180" t="s">
        <v>160</v>
      </c>
      <c r="U545" s="156">
        <v>0</v>
      </c>
      <c r="V545" s="156">
        <f>ROUND(E545*U545,2)</f>
        <v>0</v>
      </c>
      <c r="W545" s="156"/>
      <c r="X545" s="156" t="s">
        <v>161</v>
      </c>
      <c r="Y545" s="156" t="s">
        <v>162</v>
      </c>
      <c r="Z545" s="146"/>
      <c r="AA545" s="146"/>
      <c r="AB545" s="146"/>
      <c r="AC545" s="146"/>
      <c r="AD545" s="146"/>
      <c r="AE545" s="146"/>
      <c r="AF545" s="146"/>
      <c r="AG545" s="146" t="s">
        <v>163</v>
      </c>
      <c r="AH545" s="146"/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  <c r="AT545" s="146"/>
      <c r="AU545" s="146"/>
      <c r="AV545" s="146"/>
      <c r="AW545" s="146"/>
      <c r="AX545" s="146"/>
      <c r="AY545" s="146"/>
      <c r="AZ545" s="146"/>
      <c r="BA545" s="146"/>
      <c r="BB545" s="146"/>
      <c r="BC545" s="146"/>
      <c r="BD545" s="146"/>
      <c r="BE545" s="146"/>
      <c r="BF545" s="146"/>
      <c r="BG545" s="146"/>
      <c r="BH545" s="146"/>
    </row>
    <row r="546" spans="1:60" outlineLevel="2" x14ac:dyDescent="0.25">
      <c r="A546" s="153"/>
      <c r="B546" s="154"/>
      <c r="C546" s="793" t="s">
        <v>563</v>
      </c>
      <c r="D546" s="794"/>
      <c r="E546" s="794"/>
      <c r="F546" s="794"/>
      <c r="G546" s="794"/>
      <c r="H546" s="156"/>
      <c r="I546" s="156"/>
      <c r="J546" s="156"/>
      <c r="K546" s="156"/>
      <c r="L546" s="156"/>
      <c r="M546" s="156"/>
      <c r="N546" s="155"/>
      <c r="O546" s="155"/>
      <c r="P546" s="155"/>
      <c r="Q546" s="155"/>
      <c r="R546" s="156"/>
      <c r="S546" s="156"/>
      <c r="T546" s="156"/>
      <c r="U546" s="156"/>
      <c r="V546" s="156"/>
      <c r="W546" s="156"/>
      <c r="X546" s="156"/>
      <c r="Y546" s="156"/>
      <c r="Z546" s="146"/>
      <c r="AA546" s="146"/>
      <c r="AB546" s="146"/>
      <c r="AC546" s="146"/>
      <c r="AD546" s="146"/>
      <c r="AE546" s="146"/>
      <c r="AF546" s="146"/>
      <c r="AG546" s="146" t="s">
        <v>279</v>
      </c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</row>
    <row r="547" spans="1:60" outlineLevel="2" x14ac:dyDescent="0.25">
      <c r="A547" s="153"/>
      <c r="B547" s="154"/>
      <c r="C547" s="191" t="s">
        <v>564</v>
      </c>
      <c r="D547" s="157"/>
      <c r="E547" s="158">
        <v>1.43</v>
      </c>
      <c r="F547" s="156"/>
      <c r="G547" s="156"/>
      <c r="H547" s="156"/>
      <c r="I547" s="156"/>
      <c r="J547" s="156"/>
      <c r="K547" s="156"/>
      <c r="L547" s="156"/>
      <c r="M547" s="156"/>
      <c r="N547" s="155"/>
      <c r="O547" s="155"/>
      <c r="P547" s="155"/>
      <c r="Q547" s="155"/>
      <c r="R547" s="156"/>
      <c r="S547" s="156"/>
      <c r="T547" s="156"/>
      <c r="U547" s="156"/>
      <c r="V547" s="156"/>
      <c r="W547" s="156"/>
      <c r="X547" s="156"/>
      <c r="Y547" s="156"/>
      <c r="Z547" s="146"/>
      <c r="AA547" s="146"/>
      <c r="AB547" s="146"/>
      <c r="AC547" s="146"/>
      <c r="AD547" s="146"/>
      <c r="AE547" s="146"/>
      <c r="AF547" s="146"/>
      <c r="AG547" s="146" t="s">
        <v>167</v>
      </c>
      <c r="AH547" s="146">
        <v>0</v>
      </c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</row>
    <row r="548" spans="1:60" outlineLevel="3" x14ac:dyDescent="0.25">
      <c r="A548" s="153"/>
      <c r="B548" s="154"/>
      <c r="C548" s="191" t="s">
        <v>565</v>
      </c>
      <c r="D548" s="157"/>
      <c r="E548" s="158">
        <v>4.6900000000000004</v>
      </c>
      <c r="F548" s="156"/>
      <c r="G548" s="156"/>
      <c r="H548" s="156"/>
      <c r="I548" s="156"/>
      <c r="J548" s="156"/>
      <c r="K548" s="156"/>
      <c r="L548" s="156"/>
      <c r="M548" s="156"/>
      <c r="N548" s="155"/>
      <c r="O548" s="155"/>
      <c r="P548" s="155"/>
      <c r="Q548" s="155"/>
      <c r="R548" s="156"/>
      <c r="S548" s="156"/>
      <c r="T548" s="156"/>
      <c r="U548" s="156"/>
      <c r="V548" s="156"/>
      <c r="W548" s="156"/>
      <c r="X548" s="156"/>
      <c r="Y548" s="156"/>
      <c r="Z548" s="146"/>
      <c r="AA548" s="146"/>
      <c r="AB548" s="146"/>
      <c r="AC548" s="146"/>
      <c r="AD548" s="146"/>
      <c r="AE548" s="146"/>
      <c r="AF548" s="146"/>
      <c r="AG548" s="146" t="s">
        <v>167</v>
      </c>
      <c r="AH548" s="146">
        <v>0</v>
      </c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</row>
    <row r="549" spans="1:60" outlineLevel="3" x14ac:dyDescent="0.25">
      <c r="A549" s="153"/>
      <c r="B549" s="154"/>
      <c r="C549" s="191" t="s">
        <v>566</v>
      </c>
      <c r="D549" s="157"/>
      <c r="E549" s="158">
        <v>2.81</v>
      </c>
      <c r="F549" s="156"/>
      <c r="G549" s="156"/>
      <c r="H549" s="156"/>
      <c r="I549" s="156"/>
      <c r="J549" s="156"/>
      <c r="K549" s="156"/>
      <c r="L549" s="156"/>
      <c r="M549" s="156"/>
      <c r="N549" s="155"/>
      <c r="O549" s="155"/>
      <c r="P549" s="155"/>
      <c r="Q549" s="155"/>
      <c r="R549" s="156"/>
      <c r="S549" s="156"/>
      <c r="T549" s="156"/>
      <c r="U549" s="156"/>
      <c r="V549" s="156"/>
      <c r="W549" s="156"/>
      <c r="X549" s="156"/>
      <c r="Y549" s="156"/>
      <c r="Z549" s="146"/>
      <c r="AA549" s="146"/>
      <c r="AB549" s="146"/>
      <c r="AC549" s="146"/>
      <c r="AD549" s="146"/>
      <c r="AE549" s="146"/>
      <c r="AF549" s="146"/>
      <c r="AG549" s="146" t="s">
        <v>167</v>
      </c>
      <c r="AH549" s="146">
        <v>0</v>
      </c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</row>
    <row r="550" spans="1:60" outlineLevel="3" x14ac:dyDescent="0.25">
      <c r="A550" s="153"/>
      <c r="B550" s="154"/>
      <c r="C550" s="191" t="s">
        <v>567</v>
      </c>
      <c r="D550" s="157"/>
      <c r="E550" s="158">
        <v>0.19</v>
      </c>
      <c r="F550" s="156"/>
      <c r="G550" s="156"/>
      <c r="H550" s="156"/>
      <c r="I550" s="156"/>
      <c r="J550" s="156"/>
      <c r="K550" s="156"/>
      <c r="L550" s="156"/>
      <c r="M550" s="156"/>
      <c r="N550" s="155"/>
      <c r="O550" s="155"/>
      <c r="P550" s="155"/>
      <c r="Q550" s="155"/>
      <c r="R550" s="156"/>
      <c r="S550" s="156"/>
      <c r="T550" s="156"/>
      <c r="U550" s="156"/>
      <c r="V550" s="156"/>
      <c r="W550" s="156"/>
      <c r="X550" s="156"/>
      <c r="Y550" s="156"/>
      <c r="Z550" s="146"/>
      <c r="AA550" s="146"/>
      <c r="AB550" s="146"/>
      <c r="AC550" s="146"/>
      <c r="AD550" s="146"/>
      <c r="AE550" s="146"/>
      <c r="AF550" s="146"/>
      <c r="AG550" s="146" t="s">
        <v>167</v>
      </c>
      <c r="AH550" s="146">
        <v>0</v>
      </c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</row>
    <row r="551" spans="1:60" outlineLevel="3" x14ac:dyDescent="0.25">
      <c r="A551" s="153"/>
      <c r="B551" s="154"/>
      <c r="C551" s="191" t="s">
        <v>568</v>
      </c>
      <c r="D551" s="157"/>
      <c r="E551" s="158">
        <v>0.38</v>
      </c>
      <c r="F551" s="156"/>
      <c r="G551" s="156"/>
      <c r="H551" s="156"/>
      <c r="I551" s="156"/>
      <c r="J551" s="156"/>
      <c r="K551" s="156"/>
      <c r="L551" s="156"/>
      <c r="M551" s="156"/>
      <c r="N551" s="155"/>
      <c r="O551" s="155"/>
      <c r="P551" s="155"/>
      <c r="Q551" s="155"/>
      <c r="R551" s="156"/>
      <c r="S551" s="156"/>
      <c r="T551" s="156"/>
      <c r="U551" s="156"/>
      <c r="V551" s="156"/>
      <c r="W551" s="156"/>
      <c r="X551" s="156"/>
      <c r="Y551" s="156"/>
      <c r="Z551" s="146"/>
      <c r="AA551" s="146"/>
      <c r="AB551" s="146"/>
      <c r="AC551" s="146"/>
      <c r="AD551" s="146"/>
      <c r="AE551" s="146"/>
      <c r="AF551" s="146"/>
      <c r="AG551" s="146" t="s">
        <v>167</v>
      </c>
      <c r="AH551" s="146">
        <v>0</v>
      </c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</row>
    <row r="552" spans="1:60" outlineLevel="3" x14ac:dyDescent="0.25">
      <c r="A552" s="153"/>
      <c r="B552" s="154"/>
      <c r="C552" s="191" t="s">
        <v>569</v>
      </c>
      <c r="D552" s="157"/>
      <c r="E552" s="158">
        <v>0.45</v>
      </c>
      <c r="F552" s="156"/>
      <c r="G552" s="156"/>
      <c r="H552" s="156"/>
      <c r="I552" s="156"/>
      <c r="J552" s="156"/>
      <c r="K552" s="156"/>
      <c r="L552" s="156"/>
      <c r="M552" s="156"/>
      <c r="N552" s="155"/>
      <c r="O552" s="155"/>
      <c r="P552" s="155"/>
      <c r="Q552" s="155"/>
      <c r="R552" s="156"/>
      <c r="S552" s="156"/>
      <c r="T552" s="156"/>
      <c r="U552" s="156"/>
      <c r="V552" s="156"/>
      <c r="W552" s="156"/>
      <c r="X552" s="156"/>
      <c r="Y552" s="156"/>
      <c r="Z552" s="146"/>
      <c r="AA552" s="146"/>
      <c r="AB552" s="146"/>
      <c r="AC552" s="146"/>
      <c r="AD552" s="146"/>
      <c r="AE552" s="146"/>
      <c r="AF552" s="146"/>
      <c r="AG552" s="146" t="s">
        <v>167</v>
      </c>
      <c r="AH552" s="146">
        <v>0</v>
      </c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</row>
    <row r="553" spans="1:60" outlineLevel="3" x14ac:dyDescent="0.25">
      <c r="A553" s="153"/>
      <c r="B553" s="154"/>
      <c r="C553" s="191" t="s">
        <v>570</v>
      </c>
      <c r="D553" s="157"/>
      <c r="E553" s="158">
        <v>0.17</v>
      </c>
      <c r="F553" s="156"/>
      <c r="G553" s="156"/>
      <c r="H553" s="156"/>
      <c r="I553" s="156"/>
      <c r="J553" s="156"/>
      <c r="K553" s="156"/>
      <c r="L553" s="156"/>
      <c r="M553" s="156"/>
      <c r="N553" s="155"/>
      <c r="O553" s="155"/>
      <c r="P553" s="155"/>
      <c r="Q553" s="155"/>
      <c r="R553" s="156"/>
      <c r="S553" s="156"/>
      <c r="T553" s="156"/>
      <c r="U553" s="156"/>
      <c r="V553" s="156"/>
      <c r="W553" s="156"/>
      <c r="X553" s="156"/>
      <c r="Y553" s="156"/>
      <c r="Z553" s="146"/>
      <c r="AA553" s="146"/>
      <c r="AB553" s="146"/>
      <c r="AC553" s="146"/>
      <c r="AD553" s="146"/>
      <c r="AE553" s="146"/>
      <c r="AF553" s="146"/>
      <c r="AG553" s="146" t="s">
        <v>167</v>
      </c>
      <c r="AH553" s="146">
        <v>0</v>
      </c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</row>
    <row r="554" spans="1:60" outlineLevel="1" x14ac:dyDescent="0.25">
      <c r="A554" s="174">
        <v>91</v>
      </c>
      <c r="B554" s="175" t="s">
        <v>571</v>
      </c>
      <c r="C554" s="190" t="s">
        <v>572</v>
      </c>
      <c r="D554" s="176" t="s">
        <v>178</v>
      </c>
      <c r="E554" s="177">
        <v>0.54</v>
      </c>
      <c r="F554" s="178"/>
      <c r="G554" s="179">
        <f>ROUND(E554*F554,2)</f>
        <v>0</v>
      </c>
      <c r="H554" s="178"/>
      <c r="I554" s="179">
        <f>ROUND(E554*H554,2)</f>
        <v>0</v>
      </c>
      <c r="J554" s="178"/>
      <c r="K554" s="179">
        <f>ROUND(E554*J554,2)</f>
        <v>0</v>
      </c>
      <c r="L554" s="179">
        <v>21</v>
      </c>
      <c r="M554" s="179">
        <f>G554*(1+L554/100)</f>
        <v>0</v>
      </c>
      <c r="N554" s="177">
        <v>0</v>
      </c>
      <c r="O554" s="177">
        <f>ROUND(E554*N554,2)</f>
        <v>0</v>
      </c>
      <c r="P554" s="177">
        <v>0</v>
      </c>
      <c r="Q554" s="177">
        <f>ROUND(E554*P554,2)</f>
        <v>0</v>
      </c>
      <c r="R554" s="179"/>
      <c r="S554" s="179" t="s">
        <v>204</v>
      </c>
      <c r="T554" s="180" t="s">
        <v>205</v>
      </c>
      <c r="U554" s="156">
        <v>0</v>
      </c>
      <c r="V554" s="156">
        <f>ROUND(E554*U554,2)</f>
        <v>0</v>
      </c>
      <c r="W554" s="156"/>
      <c r="X554" s="156" t="s">
        <v>161</v>
      </c>
      <c r="Y554" s="156" t="s">
        <v>162</v>
      </c>
      <c r="Z554" s="146"/>
      <c r="AA554" s="146"/>
      <c r="AB554" s="146"/>
      <c r="AC554" s="146"/>
      <c r="AD554" s="146"/>
      <c r="AE554" s="146"/>
      <c r="AF554" s="146"/>
      <c r="AG554" s="146" t="s">
        <v>163</v>
      </c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</row>
    <row r="555" spans="1:60" outlineLevel="2" x14ac:dyDescent="0.25">
      <c r="A555" s="153"/>
      <c r="B555" s="154"/>
      <c r="C555" s="191" t="s">
        <v>573</v>
      </c>
      <c r="D555" s="157"/>
      <c r="E555" s="158">
        <v>0.24</v>
      </c>
      <c r="F555" s="156"/>
      <c r="G555" s="156"/>
      <c r="H555" s="156"/>
      <c r="I555" s="156"/>
      <c r="J555" s="156"/>
      <c r="K555" s="156"/>
      <c r="L555" s="156"/>
      <c r="M555" s="156"/>
      <c r="N555" s="155"/>
      <c r="O555" s="155"/>
      <c r="P555" s="155"/>
      <c r="Q555" s="155"/>
      <c r="R555" s="156"/>
      <c r="S555" s="156"/>
      <c r="T555" s="156"/>
      <c r="U555" s="156"/>
      <c r="V555" s="156"/>
      <c r="W555" s="156"/>
      <c r="X555" s="156"/>
      <c r="Y555" s="156"/>
      <c r="Z555" s="146"/>
      <c r="AA555" s="146"/>
      <c r="AB555" s="146"/>
      <c r="AC555" s="146"/>
      <c r="AD555" s="146"/>
      <c r="AE555" s="146"/>
      <c r="AF555" s="146"/>
      <c r="AG555" s="146" t="s">
        <v>167</v>
      </c>
      <c r="AH555" s="146">
        <v>0</v>
      </c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</row>
    <row r="556" spans="1:60" outlineLevel="3" x14ac:dyDescent="0.25">
      <c r="A556" s="153"/>
      <c r="B556" s="154"/>
      <c r="C556" s="191" t="s">
        <v>574</v>
      </c>
      <c r="D556" s="157"/>
      <c r="E556" s="158">
        <v>0.3</v>
      </c>
      <c r="F556" s="156"/>
      <c r="G556" s="156"/>
      <c r="H556" s="156"/>
      <c r="I556" s="156"/>
      <c r="J556" s="156"/>
      <c r="K556" s="156"/>
      <c r="L556" s="156"/>
      <c r="M556" s="156"/>
      <c r="N556" s="155"/>
      <c r="O556" s="155"/>
      <c r="P556" s="155"/>
      <c r="Q556" s="155"/>
      <c r="R556" s="156"/>
      <c r="S556" s="156"/>
      <c r="T556" s="156"/>
      <c r="U556" s="156"/>
      <c r="V556" s="156"/>
      <c r="W556" s="156"/>
      <c r="X556" s="156"/>
      <c r="Y556" s="156"/>
      <c r="Z556" s="146"/>
      <c r="AA556" s="146"/>
      <c r="AB556" s="146"/>
      <c r="AC556" s="146"/>
      <c r="AD556" s="146"/>
      <c r="AE556" s="146"/>
      <c r="AF556" s="146"/>
      <c r="AG556" s="146" t="s">
        <v>167</v>
      </c>
      <c r="AH556" s="146">
        <v>0</v>
      </c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</row>
    <row r="557" spans="1:60" outlineLevel="1" x14ac:dyDescent="0.25">
      <c r="A557" s="174">
        <v>92</v>
      </c>
      <c r="B557" s="175" t="s">
        <v>575</v>
      </c>
      <c r="C557" s="190" t="s">
        <v>576</v>
      </c>
      <c r="D557" s="176" t="s">
        <v>178</v>
      </c>
      <c r="E557" s="177">
        <v>10.937989999999999</v>
      </c>
      <c r="F557" s="178"/>
      <c r="G557" s="179">
        <f>ROUND(E557*F557,2)</f>
        <v>0</v>
      </c>
      <c r="H557" s="178"/>
      <c r="I557" s="179">
        <f>ROUND(E557*H557,2)</f>
        <v>0</v>
      </c>
      <c r="J557" s="178"/>
      <c r="K557" s="179">
        <f>ROUND(E557*J557,2)</f>
        <v>0</v>
      </c>
      <c r="L557" s="179">
        <v>21</v>
      </c>
      <c r="M557" s="179">
        <f>G557*(1+L557/100)</f>
        <v>0</v>
      </c>
      <c r="N557" s="177">
        <v>0</v>
      </c>
      <c r="O557" s="177">
        <f>ROUND(E557*N557,2)</f>
        <v>0</v>
      </c>
      <c r="P557" s="177">
        <v>0</v>
      </c>
      <c r="Q557" s="177">
        <f>ROUND(E557*P557,2)</f>
        <v>0</v>
      </c>
      <c r="R557" s="179" t="s">
        <v>577</v>
      </c>
      <c r="S557" s="179" t="s">
        <v>160</v>
      </c>
      <c r="T557" s="180" t="s">
        <v>160</v>
      </c>
      <c r="U557" s="156">
        <v>0.749</v>
      </c>
      <c r="V557" s="156">
        <f>ROUND(E557*U557,2)</f>
        <v>8.19</v>
      </c>
      <c r="W557" s="156"/>
      <c r="X557" s="156" t="s">
        <v>578</v>
      </c>
      <c r="Y557" s="156" t="s">
        <v>162</v>
      </c>
      <c r="Z557" s="146"/>
      <c r="AA557" s="146"/>
      <c r="AB557" s="146"/>
      <c r="AC557" s="146"/>
      <c r="AD557" s="146"/>
      <c r="AE557" s="146"/>
      <c r="AF557" s="146"/>
      <c r="AG557" s="146" t="s">
        <v>579</v>
      </c>
      <c r="AH557" s="146"/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  <c r="AT557" s="146"/>
      <c r="AU557" s="146"/>
      <c r="AV557" s="146"/>
      <c r="AW557" s="146"/>
      <c r="AX557" s="146"/>
      <c r="AY557" s="146"/>
      <c r="AZ557" s="146"/>
      <c r="BA557" s="146"/>
      <c r="BB557" s="146"/>
      <c r="BC557" s="146"/>
      <c r="BD557" s="146"/>
      <c r="BE557" s="146"/>
      <c r="BF557" s="146"/>
      <c r="BG557" s="146"/>
      <c r="BH557" s="146"/>
    </row>
    <row r="558" spans="1:60" ht="21" outlineLevel="2" x14ac:dyDescent="0.25">
      <c r="A558" s="153"/>
      <c r="B558" s="154"/>
      <c r="C558" s="797" t="s">
        <v>580</v>
      </c>
      <c r="D558" s="798"/>
      <c r="E558" s="798"/>
      <c r="F558" s="798"/>
      <c r="G558" s="798"/>
      <c r="H558" s="156"/>
      <c r="I558" s="156"/>
      <c r="J558" s="156"/>
      <c r="K558" s="156"/>
      <c r="L558" s="156"/>
      <c r="M558" s="156"/>
      <c r="N558" s="155"/>
      <c r="O558" s="155"/>
      <c r="P558" s="155"/>
      <c r="Q558" s="155"/>
      <c r="R558" s="156"/>
      <c r="S558" s="156"/>
      <c r="T558" s="156"/>
      <c r="U558" s="156"/>
      <c r="V558" s="156"/>
      <c r="W558" s="156"/>
      <c r="X558" s="156"/>
      <c r="Y558" s="156"/>
      <c r="Z558" s="146"/>
      <c r="AA558" s="146"/>
      <c r="AB558" s="146"/>
      <c r="AC558" s="146"/>
      <c r="AD558" s="146"/>
      <c r="AE558" s="146"/>
      <c r="AF558" s="146"/>
      <c r="AG558" s="146" t="s">
        <v>165</v>
      </c>
      <c r="AH558" s="146"/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81" t="str">
        <f>C558</f>
        <v>s popřípadným nutným naložením do dopravního zařízení, s vyprázdněním dopravního zařízení na hromadu nebo do dopravního prostředku, vč. příplatku za každých dalších i započatých 3,5 m výšky nad 3,5 m,</v>
      </c>
      <c r="BB558" s="146"/>
      <c r="BC558" s="146"/>
      <c r="BD558" s="146"/>
      <c r="BE558" s="146"/>
      <c r="BF558" s="146"/>
      <c r="BG558" s="146"/>
      <c r="BH558" s="146"/>
    </row>
    <row r="559" spans="1:60" outlineLevel="1" x14ac:dyDescent="0.25">
      <c r="A559" s="174">
        <v>93</v>
      </c>
      <c r="B559" s="175" t="s">
        <v>581</v>
      </c>
      <c r="C559" s="190" t="s">
        <v>582</v>
      </c>
      <c r="D559" s="176" t="s">
        <v>178</v>
      </c>
      <c r="E559" s="177">
        <v>10.937989999999999</v>
      </c>
      <c r="F559" s="178"/>
      <c r="G559" s="179">
        <f>ROUND(E559*F559,2)</f>
        <v>0</v>
      </c>
      <c r="H559" s="178"/>
      <c r="I559" s="179">
        <f>ROUND(E559*H559,2)</f>
        <v>0</v>
      </c>
      <c r="J559" s="178"/>
      <c r="K559" s="179">
        <f>ROUND(E559*J559,2)</f>
        <v>0</v>
      </c>
      <c r="L559" s="179">
        <v>21</v>
      </c>
      <c r="M559" s="179">
        <f>G559*(1+L559/100)</f>
        <v>0</v>
      </c>
      <c r="N559" s="177">
        <v>0</v>
      </c>
      <c r="O559" s="177">
        <f>ROUND(E559*N559,2)</f>
        <v>0</v>
      </c>
      <c r="P559" s="177">
        <v>0</v>
      </c>
      <c r="Q559" s="177">
        <f>ROUND(E559*P559,2)</f>
        <v>0</v>
      </c>
      <c r="R559" s="179" t="s">
        <v>376</v>
      </c>
      <c r="S559" s="179" t="s">
        <v>160</v>
      </c>
      <c r="T559" s="180" t="s">
        <v>160</v>
      </c>
      <c r="U559" s="156">
        <v>0.49</v>
      </c>
      <c r="V559" s="156">
        <f>ROUND(E559*U559,2)</f>
        <v>5.36</v>
      </c>
      <c r="W559" s="156"/>
      <c r="X559" s="156" t="s">
        <v>578</v>
      </c>
      <c r="Y559" s="156" t="s">
        <v>162</v>
      </c>
      <c r="Z559" s="146"/>
      <c r="AA559" s="146"/>
      <c r="AB559" s="146"/>
      <c r="AC559" s="146"/>
      <c r="AD559" s="146"/>
      <c r="AE559" s="146"/>
      <c r="AF559" s="146"/>
      <c r="AG559" s="146" t="s">
        <v>579</v>
      </c>
      <c r="AH559" s="146"/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  <c r="AT559" s="146"/>
      <c r="AU559" s="146"/>
      <c r="AV559" s="146"/>
      <c r="AW559" s="146"/>
      <c r="AX559" s="146"/>
      <c r="AY559" s="146"/>
      <c r="AZ559" s="146"/>
      <c r="BA559" s="146"/>
      <c r="BB559" s="146"/>
      <c r="BC559" s="146"/>
      <c r="BD559" s="146"/>
      <c r="BE559" s="146"/>
      <c r="BF559" s="146"/>
      <c r="BG559" s="146"/>
      <c r="BH559" s="146"/>
    </row>
    <row r="560" spans="1:60" outlineLevel="2" x14ac:dyDescent="0.25">
      <c r="A560" s="153"/>
      <c r="B560" s="154"/>
      <c r="C560" s="793" t="s">
        <v>583</v>
      </c>
      <c r="D560" s="794"/>
      <c r="E560" s="794"/>
      <c r="F560" s="794"/>
      <c r="G560" s="794"/>
      <c r="H560" s="156"/>
      <c r="I560" s="156"/>
      <c r="J560" s="156"/>
      <c r="K560" s="156"/>
      <c r="L560" s="156"/>
      <c r="M560" s="156"/>
      <c r="N560" s="155"/>
      <c r="O560" s="155"/>
      <c r="P560" s="155"/>
      <c r="Q560" s="155"/>
      <c r="R560" s="156"/>
      <c r="S560" s="156"/>
      <c r="T560" s="156"/>
      <c r="U560" s="156"/>
      <c r="V560" s="156"/>
      <c r="W560" s="156"/>
      <c r="X560" s="156"/>
      <c r="Y560" s="156"/>
      <c r="Z560" s="146"/>
      <c r="AA560" s="146"/>
      <c r="AB560" s="146"/>
      <c r="AC560" s="146"/>
      <c r="AD560" s="146"/>
      <c r="AE560" s="146"/>
      <c r="AF560" s="146"/>
      <c r="AG560" s="146" t="s">
        <v>279</v>
      </c>
      <c r="AH560" s="146"/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</row>
    <row r="561" spans="1:60" outlineLevel="1" x14ac:dyDescent="0.25">
      <c r="A561" s="182">
        <v>94</v>
      </c>
      <c r="B561" s="183" t="s">
        <v>584</v>
      </c>
      <c r="C561" s="194" t="s">
        <v>585</v>
      </c>
      <c r="D561" s="184" t="s">
        <v>178</v>
      </c>
      <c r="E561" s="185">
        <v>153.13182</v>
      </c>
      <c r="F561" s="186"/>
      <c r="G561" s="187">
        <f>ROUND(E561*F561,2)</f>
        <v>0</v>
      </c>
      <c r="H561" s="186"/>
      <c r="I561" s="187">
        <f>ROUND(E561*H561,2)</f>
        <v>0</v>
      </c>
      <c r="J561" s="186"/>
      <c r="K561" s="187">
        <f>ROUND(E561*J561,2)</f>
        <v>0</v>
      </c>
      <c r="L561" s="187">
        <v>21</v>
      </c>
      <c r="M561" s="187">
        <f>G561*(1+L561/100)</f>
        <v>0</v>
      </c>
      <c r="N561" s="185">
        <v>0</v>
      </c>
      <c r="O561" s="185">
        <f>ROUND(E561*N561,2)</f>
        <v>0</v>
      </c>
      <c r="P561" s="185">
        <v>0</v>
      </c>
      <c r="Q561" s="185">
        <f>ROUND(E561*P561,2)</f>
        <v>0</v>
      </c>
      <c r="R561" s="187" t="s">
        <v>376</v>
      </c>
      <c r="S561" s="187" t="s">
        <v>160</v>
      </c>
      <c r="T561" s="188" t="s">
        <v>160</v>
      </c>
      <c r="U561" s="156">
        <v>0</v>
      </c>
      <c r="V561" s="156">
        <f>ROUND(E561*U561,2)</f>
        <v>0</v>
      </c>
      <c r="W561" s="156"/>
      <c r="X561" s="156" t="s">
        <v>578</v>
      </c>
      <c r="Y561" s="156" t="s">
        <v>162</v>
      </c>
      <c r="Z561" s="146"/>
      <c r="AA561" s="146"/>
      <c r="AB561" s="146"/>
      <c r="AC561" s="146"/>
      <c r="AD561" s="146"/>
      <c r="AE561" s="146"/>
      <c r="AF561" s="146"/>
      <c r="AG561" s="146" t="s">
        <v>579</v>
      </c>
      <c r="AH561" s="146"/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  <c r="AT561" s="146"/>
      <c r="AU561" s="146"/>
      <c r="AV561" s="146"/>
      <c r="AW561" s="146"/>
      <c r="AX561" s="146"/>
      <c r="AY561" s="146"/>
      <c r="AZ561" s="146"/>
      <c r="BA561" s="146"/>
      <c r="BB561" s="146"/>
      <c r="BC561" s="146"/>
      <c r="BD561" s="146"/>
      <c r="BE561" s="146"/>
      <c r="BF561" s="146"/>
      <c r="BG561" s="146"/>
      <c r="BH561" s="146"/>
    </row>
    <row r="562" spans="1:60" outlineLevel="1" x14ac:dyDescent="0.25">
      <c r="A562" s="182">
        <v>95</v>
      </c>
      <c r="B562" s="183" t="s">
        <v>586</v>
      </c>
      <c r="C562" s="194" t="s">
        <v>587</v>
      </c>
      <c r="D562" s="184" t="s">
        <v>178</v>
      </c>
      <c r="E562" s="185">
        <v>10.937989999999999</v>
      </c>
      <c r="F562" s="186"/>
      <c r="G562" s="187">
        <f>ROUND(E562*F562,2)</f>
        <v>0</v>
      </c>
      <c r="H562" s="186"/>
      <c r="I562" s="187">
        <f>ROUND(E562*H562,2)</f>
        <v>0</v>
      </c>
      <c r="J562" s="186"/>
      <c r="K562" s="187">
        <f>ROUND(E562*J562,2)</f>
        <v>0</v>
      </c>
      <c r="L562" s="187">
        <v>21</v>
      </c>
      <c r="M562" s="187">
        <f>G562*(1+L562/100)</f>
        <v>0</v>
      </c>
      <c r="N562" s="185">
        <v>0</v>
      </c>
      <c r="O562" s="185">
        <f>ROUND(E562*N562,2)</f>
        <v>0</v>
      </c>
      <c r="P562" s="185">
        <v>0</v>
      </c>
      <c r="Q562" s="185">
        <f>ROUND(E562*P562,2)</f>
        <v>0</v>
      </c>
      <c r="R562" s="187" t="s">
        <v>376</v>
      </c>
      <c r="S562" s="187" t="s">
        <v>160</v>
      </c>
      <c r="T562" s="188" t="s">
        <v>160</v>
      </c>
      <c r="U562" s="156">
        <v>0.94199999999999995</v>
      </c>
      <c r="V562" s="156">
        <f>ROUND(E562*U562,2)</f>
        <v>10.3</v>
      </c>
      <c r="W562" s="156"/>
      <c r="X562" s="156" t="s">
        <v>578</v>
      </c>
      <c r="Y562" s="156" t="s">
        <v>162</v>
      </c>
      <c r="Z562" s="146"/>
      <c r="AA562" s="146"/>
      <c r="AB562" s="146"/>
      <c r="AC562" s="146"/>
      <c r="AD562" s="146"/>
      <c r="AE562" s="146"/>
      <c r="AF562" s="146"/>
      <c r="AG562" s="146" t="s">
        <v>579</v>
      </c>
      <c r="AH562" s="146"/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  <c r="AT562" s="146"/>
      <c r="AU562" s="146"/>
      <c r="AV562" s="146"/>
      <c r="AW562" s="146"/>
      <c r="AX562" s="146"/>
      <c r="AY562" s="146"/>
      <c r="AZ562" s="146"/>
      <c r="BA562" s="146"/>
      <c r="BB562" s="146"/>
      <c r="BC562" s="146"/>
      <c r="BD562" s="146"/>
      <c r="BE562" s="146"/>
      <c r="BF562" s="146"/>
      <c r="BG562" s="146"/>
      <c r="BH562" s="146"/>
    </row>
    <row r="563" spans="1:60" outlineLevel="1" x14ac:dyDescent="0.25">
      <c r="A563" s="182">
        <v>96</v>
      </c>
      <c r="B563" s="183" t="s">
        <v>588</v>
      </c>
      <c r="C563" s="194" t="s">
        <v>589</v>
      </c>
      <c r="D563" s="184" t="s">
        <v>178</v>
      </c>
      <c r="E563" s="185">
        <v>43.751950000000001</v>
      </c>
      <c r="F563" s="186"/>
      <c r="G563" s="187">
        <f>ROUND(E563*F563,2)</f>
        <v>0</v>
      </c>
      <c r="H563" s="186"/>
      <c r="I563" s="187">
        <f>ROUND(E563*H563,2)</f>
        <v>0</v>
      </c>
      <c r="J563" s="186"/>
      <c r="K563" s="187">
        <f>ROUND(E563*J563,2)</f>
        <v>0</v>
      </c>
      <c r="L563" s="187">
        <v>21</v>
      </c>
      <c r="M563" s="187">
        <f>G563*(1+L563/100)</f>
        <v>0</v>
      </c>
      <c r="N563" s="185">
        <v>0</v>
      </c>
      <c r="O563" s="185">
        <f>ROUND(E563*N563,2)</f>
        <v>0</v>
      </c>
      <c r="P563" s="185">
        <v>0</v>
      </c>
      <c r="Q563" s="185">
        <f>ROUND(E563*P563,2)</f>
        <v>0</v>
      </c>
      <c r="R563" s="187" t="s">
        <v>376</v>
      </c>
      <c r="S563" s="187" t="s">
        <v>160</v>
      </c>
      <c r="T563" s="188" t="s">
        <v>160</v>
      </c>
      <c r="U563" s="156">
        <v>0.11</v>
      </c>
      <c r="V563" s="156">
        <f>ROUND(E563*U563,2)</f>
        <v>4.8099999999999996</v>
      </c>
      <c r="W563" s="156"/>
      <c r="X563" s="156" t="s">
        <v>578</v>
      </c>
      <c r="Y563" s="156" t="s">
        <v>162</v>
      </c>
      <c r="Z563" s="146"/>
      <c r="AA563" s="146"/>
      <c r="AB563" s="146"/>
      <c r="AC563" s="146"/>
      <c r="AD563" s="146"/>
      <c r="AE563" s="146"/>
      <c r="AF563" s="146"/>
      <c r="AG563" s="146" t="s">
        <v>579</v>
      </c>
      <c r="AH563" s="146"/>
      <c r="AI563" s="146"/>
      <c r="AJ563" s="146"/>
      <c r="AK563" s="146"/>
      <c r="AL563" s="146"/>
      <c r="AM563" s="146"/>
      <c r="AN563" s="146"/>
      <c r="AO563" s="146"/>
      <c r="AP563" s="146"/>
      <c r="AQ563" s="146"/>
      <c r="AR563" s="146"/>
      <c r="AS563" s="146"/>
      <c r="AT563" s="146"/>
      <c r="AU563" s="146"/>
      <c r="AV563" s="146"/>
      <c r="AW563" s="146"/>
      <c r="AX563" s="146"/>
      <c r="AY563" s="146"/>
      <c r="AZ563" s="146"/>
      <c r="BA563" s="146"/>
      <c r="BB563" s="146"/>
      <c r="BC563" s="146"/>
      <c r="BD563" s="146"/>
      <c r="BE563" s="146"/>
      <c r="BF563" s="146"/>
      <c r="BG563" s="146"/>
      <c r="BH563" s="146"/>
    </row>
    <row r="564" spans="1:60" x14ac:dyDescent="0.25">
      <c r="A564" s="167" t="s">
        <v>154</v>
      </c>
      <c r="B564" s="168" t="s">
        <v>125</v>
      </c>
      <c r="C564" s="189" t="s">
        <v>27</v>
      </c>
      <c r="D564" s="169"/>
      <c r="E564" s="170"/>
      <c r="F564" s="171"/>
      <c r="G564" s="171">
        <f>SUMIF(AG565:AG569,"&lt;&gt;NOR",G565:G569)</f>
        <v>0</v>
      </c>
      <c r="H564" s="171"/>
      <c r="I564" s="171">
        <f>SUM(I565:I569)</f>
        <v>0</v>
      </c>
      <c r="J564" s="171"/>
      <c r="K564" s="171">
        <f>SUM(K565:K569)</f>
        <v>0</v>
      </c>
      <c r="L564" s="171"/>
      <c r="M564" s="171">
        <f>SUM(M565:M569)</f>
        <v>0</v>
      </c>
      <c r="N564" s="170"/>
      <c r="O564" s="170">
        <f>SUM(O565:O569)</f>
        <v>0</v>
      </c>
      <c r="P564" s="170"/>
      <c r="Q564" s="170">
        <f>SUM(Q565:Q569)</f>
        <v>0</v>
      </c>
      <c r="R564" s="171"/>
      <c r="S564" s="171"/>
      <c r="T564" s="172"/>
      <c r="U564" s="166"/>
      <c r="V564" s="166">
        <f>SUM(V565:V569)</f>
        <v>0</v>
      </c>
      <c r="W564" s="166"/>
      <c r="X564" s="166"/>
      <c r="Y564" s="166"/>
      <c r="AG564" t="s">
        <v>155</v>
      </c>
    </row>
    <row r="565" spans="1:60" outlineLevel="1" x14ac:dyDescent="0.25">
      <c r="A565" s="174">
        <v>97</v>
      </c>
      <c r="B565" s="175" t="s">
        <v>590</v>
      </c>
      <c r="C565" s="190" t="s">
        <v>591</v>
      </c>
      <c r="D565" s="176" t="s">
        <v>592</v>
      </c>
      <c r="E565" s="177">
        <v>1</v>
      </c>
      <c r="F565" s="178"/>
      <c r="G565" s="179">
        <f>ROUND(E565*F565,2)</f>
        <v>0</v>
      </c>
      <c r="H565" s="178"/>
      <c r="I565" s="179">
        <f>ROUND(E565*H565,2)</f>
        <v>0</v>
      </c>
      <c r="J565" s="178"/>
      <c r="K565" s="179">
        <f>ROUND(E565*J565,2)</f>
        <v>0</v>
      </c>
      <c r="L565" s="179">
        <v>21</v>
      </c>
      <c r="M565" s="179">
        <f>G565*(1+L565/100)</f>
        <v>0</v>
      </c>
      <c r="N565" s="177">
        <v>0</v>
      </c>
      <c r="O565" s="177">
        <f>ROUND(E565*N565,2)</f>
        <v>0</v>
      </c>
      <c r="P565" s="177">
        <v>0</v>
      </c>
      <c r="Q565" s="177">
        <f>ROUND(E565*P565,2)</f>
        <v>0</v>
      </c>
      <c r="R565" s="179"/>
      <c r="S565" s="179" t="s">
        <v>160</v>
      </c>
      <c r="T565" s="180" t="s">
        <v>205</v>
      </c>
      <c r="U565" s="156">
        <v>0</v>
      </c>
      <c r="V565" s="156">
        <f>ROUND(E565*U565,2)</f>
        <v>0</v>
      </c>
      <c r="W565" s="156"/>
      <c r="X565" s="156" t="s">
        <v>593</v>
      </c>
      <c r="Y565" s="156" t="s">
        <v>162</v>
      </c>
      <c r="Z565" s="146"/>
      <c r="AA565" s="146"/>
      <c r="AB565" s="146"/>
      <c r="AC565" s="146"/>
      <c r="AD565" s="146"/>
      <c r="AE565" s="146"/>
      <c r="AF565" s="146"/>
      <c r="AG565" s="146" t="s">
        <v>594</v>
      </c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</row>
    <row r="566" spans="1:60" outlineLevel="2" x14ac:dyDescent="0.25">
      <c r="A566" s="153"/>
      <c r="B566" s="154"/>
      <c r="C566" s="793" t="s">
        <v>595</v>
      </c>
      <c r="D566" s="794"/>
      <c r="E566" s="794"/>
      <c r="F566" s="794"/>
      <c r="G566" s="794"/>
      <c r="H566" s="156"/>
      <c r="I566" s="156"/>
      <c r="J566" s="156"/>
      <c r="K566" s="156"/>
      <c r="L566" s="156"/>
      <c r="M566" s="156"/>
      <c r="N566" s="155"/>
      <c r="O566" s="155"/>
      <c r="P566" s="155"/>
      <c r="Q566" s="155"/>
      <c r="R566" s="156"/>
      <c r="S566" s="156"/>
      <c r="T566" s="156"/>
      <c r="U566" s="156"/>
      <c r="V566" s="156"/>
      <c r="W566" s="156"/>
      <c r="X566" s="156"/>
      <c r="Y566" s="156"/>
      <c r="Z566" s="146"/>
      <c r="AA566" s="146"/>
      <c r="AB566" s="146"/>
      <c r="AC566" s="146"/>
      <c r="AD566" s="146"/>
      <c r="AE566" s="146"/>
      <c r="AF566" s="146"/>
      <c r="AG566" s="146" t="s">
        <v>279</v>
      </c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</row>
    <row r="567" spans="1:60" outlineLevel="3" x14ac:dyDescent="0.25">
      <c r="A567" s="153"/>
      <c r="B567" s="154"/>
      <c r="C567" s="795" t="s">
        <v>596</v>
      </c>
      <c r="D567" s="796"/>
      <c r="E567" s="796"/>
      <c r="F567" s="796"/>
      <c r="G567" s="796"/>
      <c r="H567" s="156"/>
      <c r="I567" s="156"/>
      <c r="J567" s="156"/>
      <c r="K567" s="156"/>
      <c r="L567" s="156"/>
      <c r="M567" s="156"/>
      <c r="N567" s="155"/>
      <c r="O567" s="155"/>
      <c r="P567" s="155"/>
      <c r="Q567" s="155"/>
      <c r="R567" s="156"/>
      <c r="S567" s="156"/>
      <c r="T567" s="156"/>
      <c r="U567" s="156"/>
      <c r="V567" s="156"/>
      <c r="W567" s="156"/>
      <c r="X567" s="156"/>
      <c r="Y567" s="156"/>
      <c r="Z567" s="146"/>
      <c r="AA567" s="146"/>
      <c r="AB567" s="146"/>
      <c r="AC567" s="146"/>
      <c r="AD567" s="146"/>
      <c r="AE567" s="146"/>
      <c r="AF567" s="146"/>
      <c r="AG567" s="146" t="s">
        <v>279</v>
      </c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</row>
    <row r="568" spans="1:60" outlineLevel="1" x14ac:dyDescent="0.25">
      <c r="A568" s="174">
        <v>98</v>
      </c>
      <c r="B568" s="175" t="s">
        <v>597</v>
      </c>
      <c r="C568" s="190" t="s">
        <v>598</v>
      </c>
      <c r="D568" s="176" t="s">
        <v>592</v>
      </c>
      <c r="E568" s="177">
        <v>1</v>
      </c>
      <c r="F568" s="178"/>
      <c r="G568" s="179">
        <f>ROUND(E568*F568,2)</f>
        <v>0</v>
      </c>
      <c r="H568" s="178"/>
      <c r="I568" s="179">
        <f>ROUND(E568*H568,2)</f>
        <v>0</v>
      </c>
      <c r="J568" s="178"/>
      <c r="K568" s="179">
        <f>ROUND(E568*J568,2)</f>
        <v>0</v>
      </c>
      <c r="L568" s="179">
        <v>21</v>
      </c>
      <c r="M568" s="179">
        <f>G568*(1+L568/100)</f>
        <v>0</v>
      </c>
      <c r="N568" s="177">
        <v>0</v>
      </c>
      <c r="O568" s="177">
        <f>ROUND(E568*N568,2)</f>
        <v>0</v>
      </c>
      <c r="P568" s="177">
        <v>0</v>
      </c>
      <c r="Q568" s="177">
        <f>ROUND(E568*P568,2)</f>
        <v>0</v>
      </c>
      <c r="R568" s="179"/>
      <c r="S568" s="179" t="s">
        <v>160</v>
      </c>
      <c r="T568" s="180" t="s">
        <v>205</v>
      </c>
      <c r="U568" s="156">
        <v>0</v>
      </c>
      <c r="V568" s="156">
        <f>ROUND(E568*U568,2)</f>
        <v>0</v>
      </c>
      <c r="W568" s="156"/>
      <c r="X568" s="156" t="s">
        <v>593</v>
      </c>
      <c r="Y568" s="156" t="s">
        <v>162</v>
      </c>
      <c r="Z568" s="146"/>
      <c r="AA568" s="146"/>
      <c r="AB568" s="146"/>
      <c r="AC568" s="146"/>
      <c r="AD568" s="146"/>
      <c r="AE568" s="146"/>
      <c r="AF568" s="146"/>
      <c r="AG568" s="146" t="s">
        <v>599</v>
      </c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</row>
    <row r="569" spans="1:60" ht="21" outlineLevel="2" x14ac:dyDescent="0.25">
      <c r="A569" s="153"/>
      <c r="B569" s="154"/>
      <c r="C569" s="793" t="s">
        <v>600</v>
      </c>
      <c r="D569" s="794"/>
      <c r="E569" s="794"/>
      <c r="F569" s="794"/>
      <c r="G569" s="794"/>
      <c r="H569" s="156"/>
      <c r="I569" s="156"/>
      <c r="J569" s="156"/>
      <c r="K569" s="156"/>
      <c r="L569" s="156"/>
      <c r="M569" s="156"/>
      <c r="N569" s="155"/>
      <c r="O569" s="155"/>
      <c r="P569" s="155"/>
      <c r="Q569" s="155"/>
      <c r="R569" s="156"/>
      <c r="S569" s="156"/>
      <c r="T569" s="156"/>
      <c r="U569" s="156"/>
      <c r="V569" s="156"/>
      <c r="W569" s="156"/>
      <c r="X569" s="156"/>
      <c r="Y569" s="156"/>
      <c r="Z569" s="146"/>
      <c r="AA569" s="146"/>
      <c r="AB569" s="146"/>
      <c r="AC569" s="146"/>
      <c r="AD569" s="146"/>
      <c r="AE569" s="146"/>
      <c r="AF569" s="146"/>
      <c r="AG569" s="146" t="s">
        <v>279</v>
      </c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81" t="str">
        <f>C569</f>
        <v>Dle kalkulace uchazeče u zakázku, náklady spojené např. s prováděním stavebních prací v centru města (ztížený příjezd a parkování), práce uvnitř památkově chráněné budovy a podobně.</v>
      </c>
      <c r="BB569" s="146"/>
      <c r="BC569" s="146"/>
      <c r="BD569" s="146"/>
      <c r="BE569" s="146"/>
      <c r="BF569" s="146"/>
      <c r="BG569" s="146"/>
      <c r="BH569" s="146"/>
    </row>
    <row r="570" spans="1:60" x14ac:dyDescent="0.25">
      <c r="A570" s="3"/>
      <c r="B570" s="4"/>
      <c r="C570" s="195"/>
      <c r="D570" s="6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AE570">
        <v>12</v>
      </c>
      <c r="AF570">
        <v>21</v>
      </c>
      <c r="AG570" t="s">
        <v>140</v>
      </c>
    </row>
    <row r="571" spans="1:60" x14ac:dyDescent="0.25">
      <c r="A571" s="149"/>
      <c r="B571" s="150" t="s">
        <v>29</v>
      </c>
      <c r="C571" s="196"/>
      <c r="D571" s="151"/>
      <c r="E571" s="152"/>
      <c r="F571" s="152"/>
      <c r="G571" s="173">
        <f>G8+G36+G61+G168+G195+G257+G268+G280+G291+G306+G376+G379+G384+G403+G405+G407+G409+G443+G448+G499+G510+G515+G539+G541+G564</f>
        <v>0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AE571">
        <f>SUMIF(L7:L569,AE570,G7:G569)</f>
        <v>0</v>
      </c>
      <c r="AF571">
        <f>SUMIF(L7:L569,AF570,G7:G569)</f>
        <v>0</v>
      </c>
      <c r="AG571" t="s">
        <v>601</v>
      </c>
    </row>
    <row r="572" spans="1:60" x14ac:dyDescent="0.25">
      <c r="C572" s="197"/>
      <c r="D572" s="10"/>
      <c r="AG572" t="s">
        <v>602</v>
      </c>
    </row>
    <row r="573" spans="1:60" x14ac:dyDescent="0.25">
      <c r="D573" s="10"/>
    </row>
    <row r="574" spans="1:60" x14ac:dyDescent="0.25">
      <c r="D574" s="10"/>
    </row>
    <row r="575" spans="1:60" x14ac:dyDescent="0.25">
      <c r="D575" s="10"/>
    </row>
    <row r="576" spans="1:60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Y9h1Brp2BUoHNV5SvtXbkTqPWbMz79OkrPqxNsdKDA9NvmUeqZrKFbh9E1OTgVJsVHtwhng98n+l7c+S+zXdaw==" saltValue="K/kh+bqPA0+dyDknimZfYQ==" spinCount="100000" sheet="1" formatRows="0"/>
  <mergeCells count="57">
    <mergeCell ref="C83:G83"/>
    <mergeCell ref="A1:G1"/>
    <mergeCell ref="C2:G2"/>
    <mergeCell ref="C3:G3"/>
    <mergeCell ref="C4:G4"/>
    <mergeCell ref="C10:G10"/>
    <mergeCell ref="C15:G15"/>
    <mergeCell ref="C21:G21"/>
    <mergeCell ref="C27:G27"/>
    <mergeCell ref="C32:G32"/>
    <mergeCell ref="C38:G38"/>
    <mergeCell ref="C73:G73"/>
    <mergeCell ref="C222:G222"/>
    <mergeCell ref="C86:G86"/>
    <mergeCell ref="C95:G95"/>
    <mergeCell ref="C112:G112"/>
    <mergeCell ref="C120:G120"/>
    <mergeCell ref="C136:G136"/>
    <mergeCell ref="C156:G156"/>
    <mergeCell ref="C160:G160"/>
    <mergeCell ref="C170:G170"/>
    <mergeCell ref="C179:G179"/>
    <mergeCell ref="C187:G187"/>
    <mergeCell ref="C197:G197"/>
    <mergeCell ref="C322:G322"/>
    <mergeCell ref="C228:G228"/>
    <mergeCell ref="C239:G239"/>
    <mergeCell ref="C253:G253"/>
    <mergeCell ref="C259:G259"/>
    <mergeCell ref="C260:G260"/>
    <mergeCell ref="C270:G270"/>
    <mergeCell ref="C295:G295"/>
    <mergeCell ref="C308:G308"/>
    <mergeCell ref="C309:G309"/>
    <mergeCell ref="C314:G314"/>
    <mergeCell ref="C315:G315"/>
    <mergeCell ref="C469:G469"/>
    <mergeCell ref="C331:G331"/>
    <mergeCell ref="C332:G332"/>
    <mergeCell ref="C338:G338"/>
    <mergeCell ref="C346:G346"/>
    <mergeCell ref="C355:G355"/>
    <mergeCell ref="C378:G378"/>
    <mergeCell ref="C381:G381"/>
    <mergeCell ref="C402:G402"/>
    <mergeCell ref="C442:G442"/>
    <mergeCell ref="C445:G445"/>
    <mergeCell ref="C466:G466"/>
    <mergeCell ref="C566:G566"/>
    <mergeCell ref="C567:G567"/>
    <mergeCell ref="C569:G569"/>
    <mergeCell ref="C498:G498"/>
    <mergeCell ref="C520:G520"/>
    <mergeCell ref="C543:G543"/>
    <mergeCell ref="C546:G546"/>
    <mergeCell ref="C558:G558"/>
    <mergeCell ref="C560:G560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0FDB-8C8C-45A7-9888-E60CD2CB5C87}">
  <sheetPr>
    <outlinePr summaryBelow="0"/>
  </sheetPr>
  <dimension ref="A1:BH5000"/>
  <sheetViews>
    <sheetView workbookViewId="0">
      <pane ySplit="7" topLeftCell="A30" activePane="bottomLeft" state="frozen"/>
      <selection pane="bottomLeft" activeCell="C41" sqref="C41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799" t="s">
        <v>127</v>
      </c>
      <c r="B1" s="799"/>
      <c r="C1" s="799"/>
      <c r="D1" s="799"/>
      <c r="E1" s="799"/>
      <c r="F1" s="799"/>
      <c r="G1" s="799"/>
      <c r="AG1" t="s">
        <v>128</v>
      </c>
    </row>
    <row r="2" spans="1:60" ht="25.05" customHeight="1" x14ac:dyDescent="0.25">
      <c r="A2" s="49" t="s">
        <v>7</v>
      </c>
      <c r="B2" s="48" t="s">
        <v>43</v>
      </c>
      <c r="C2" s="800" t="s">
        <v>44</v>
      </c>
      <c r="D2" s="801"/>
      <c r="E2" s="801"/>
      <c r="F2" s="801"/>
      <c r="G2" s="802"/>
      <c r="AG2" t="s">
        <v>129</v>
      </c>
    </row>
    <row r="3" spans="1:60" ht="25.05" customHeight="1" x14ac:dyDescent="0.25">
      <c r="A3" s="49" t="s">
        <v>8</v>
      </c>
      <c r="B3" s="48" t="s">
        <v>59</v>
      </c>
      <c r="C3" s="800" t="s">
        <v>60</v>
      </c>
      <c r="D3" s="801"/>
      <c r="E3" s="801"/>
      <c r="F3" s="801"/>
      <c r="G3" s="802"/>
      <c r="AC3" s="120" t="s">
        <v>129</v>
      </c>
      <c r="AG3" t="s">
        <v>130</v>
      </c>
    </row>
    <row r="4" spans="1:60" ht="25.05" customHeight="1" x14ac:dyDescent="0.25">
      <c r="A4" s="139" t="s">
        <v>9</v>
      </c>
      <c r="B4" s="140" t="s">
        <v>63</v>
      </c>
      <c r="C4" s="803" t="s">
        <v>64</v>
      </c>
      <c r="D4" s="804"/>
      <c r="E4" s="804"/>
      <c r="F4" s="804"/>
      <c r="G4" s="805"/>
      <c r="AG4" t="s">
        <v>131</v>
      </c>
    </row>
    <row r="5" spans="1:60" x14ac:dyDescent="0.25">
      <c r="D5" s="10"/>
    </row>
    <row r="6" spans="1:60" ht="39.6" x14ac:dyDescent="0.25">
      <c r="A6" s="142" t="s">
        <v>132</v>
      </c>
      <c r="B6" s="144" t="s">
        <v>133</v>
      </c>
      <c r="C6" s="144" t="s">
        <v>134</v>
      </c>
      <c r="D6" s="143" t="s">
        <v>135</v>
      </c>
      <c r="E6" s="142" t="s">
        <v>136</v>
      </c>
      <c r="F6" s="141" t="s">
        <v>137</v>
      </c>
      <c r="G6" s="142" t="s">
        <v>29</v>
      </c>
      <c r="H6" s="145" t="s">
        <v>30</v>
      </c>
      <c r="I6" s="145" t="s">
        <v>138</v>
      </c>
      <c r="J6" s="145" t="s">
        <v>31</v>
      </c>
      <c r="K6" s="145" t="s">
        <v>139</v>
      </c>
      <c r="L6" s="145" t="s">
        <v>140</v>
      </c>
      <c r="M6" s="145" t="s">
        <v>141</v>
      </c>
      <c r="N6" s="145" t="s">
        <v>142</v>
      </c>
      <c r="O6" s="145" t="s">
        <v>143</v>
      </c>
      <c r="P6" s="145" t="s">
        <v>144</v>
      </c>
      <c r="Q6" s="145" t="s">
        <v>145</v>
      </c>
      <c r="R6" s="145" t="s">
        <v>146</v>
      </c>
      <c r="S6" s="145" t="s">
        <v>147</v>
      </c>
      <c r="T6" s="145" t="s">
        <v>148</v>
      </c>
      <c r="U6" s="145" t="s">
        <v>149</v>
      </c>
      <c r="V6" s="145" t="s">
        <v>150</v>
      </c>
      <c r="W6" s="145" t="s">
        <v>151</v>
      </c>
      <c r="X6" s="145" t="s">
        <v>152</v>
      </c>
      <c r="Y6" s="145" t="s">
        <v>153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154</v>
      </c>
      <c r="B8" s="168" t="s">
        <v>94</v>
      </c>
      <c r="C8" s="189" t="s">
        <v>95</v>
      </c>
      <c r="D8" s="169"/>
      <c r="E8" s="170"/>
      <c r="F8" s="171"/>
      <c r="G8" s="171">
        <f>SUMIF(AG9:AG24,"&lt;&gt;NOR",G9:G24)</f>
        <v>0</v>
      </c>
      <c r="H8" s="171"/>
      <c r="I8" s="171">
        <f>SUM(I9:I24)</f>
        <v>0</v>
      </c>
      <c r="J8" s="171"/>
      <c r="K8" s="171">
        <f>SUM(K9:K24)</f>
        <v>0</v>
      </c>
      <c r="L8" s="171"/>
      <c r="M8" s="171">
        <f>SUM(M9:M24)</f>
        <v>0</v>
      </c>
      <c r="N8" s="170"/>
      <c r="O8" s="170">
        <f>SUM(O9:O24)</f>
        <v>0.01</v>
      </c>
      <c r="P8" s="170"/>
      <c r="Q8" s="170">
        <f>SUM(Q9:Q24)</f>
        <v>0.6100000000000001</v>
      </c>
      <c r="R8" s="171"/>
      <c r="S8" s="171"/>
      <c r="T8" s="172"/>
      <c r="U8" s="166"/>
      <c r="V8" s="166">
        <f>SUM(V9:V24)</f>
        <v>13.510000000000002</v>
      </c>
      <c r="W8" s="166"/>
      <c r="X8" s="166"/>
      <c r="Y8" s="166"/>
      <c r="AG8" t="s">
        <v>155</v>
      </c>
    </row>
    <row r="9" spans="1:60" ht="20.399999999999999" outlineLevel="1" x14ac:dyDescent="0.25">
      <c r="A9" s="174">
        <v>1</v>
      </c>
      <c r="B9" s="175" t="s">
        <v>603</v>
      </c>
      <c r="C9" s="190" t="s">
        <v>604</v>
      </c>
      <c r="D9" s="176" t="s">
        <v>183</v>
      </c>
      <c r="E9" s="177">
        <v>19.179749999999999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3.3E-4</v>
      </c>
      <c r="O9" s="177">
        <f>ROUND(E9*N9,2)</f>
        <v>0.01</v>
      </c>
      <c r="P9" s="177">
        <v>2.198E-2</v>
      </c>
      <c r="Q9" s="177">
        <f>ROUND(E9*P9,2)</f>
        <v>0.42</v>
      </c>
      <c r="R9" s="179" t="s">
        <v>376</v>
      </c>
      <c r="S9" s="179" t="s">
        <v>160</v>
      </c>
      <c r="T9" s="180" t="s">
        <v>160</v>
      </c>
      <c r="U9" s="156">
        <v>0.33</v>
      </c>
      <c r="V9" s="156">
        <f>ROUND(E9*U9,2)</f>
        <v>6.33</v>
      </c>
      <c r="W9" s="156"/>
      <c r="X9" s="156" t="s">
        <v>161</v>
      </c>
      <c r="Y9" s="156" t="s">
        <v>162</v>
      </c>
      <c r="Z9" s="146"/>
      <c r="AA9" s="146"/>
      <c r="AB9" s="146"/>
      <c r="AC9" s="146"/>
      <c r="AD9" s="146"/>
      <c r="AE9" s="146"/>
      <c r="AF9" s="146"/>
      <c r="AG9" s="146" t="s">
        <v>163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91" t="s">
        <v>605</v>
      </c>
      <c r="D10" s="157"/>
      <c r="E10" s="158"/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5">
      <c r="A11" s="153"/>
      <c r="B11" s="154"/>
      <c r="C11" s="191" t="s">
        <v>606</v>
      </c>
      <c r="D11" s="157"/>
      <c r="E11" s="158">
        <v>19.179749999999999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0.399999999999999" outlineLevel="1" x14ac:dyDescent="0.25">
      <c r="A12" s="174">
        <v>2</v>
      </c>
      <c r="B12" s="175" t="s">
        <v>607</v>
      </c>
      <c r="C12" s="190" t="s">
        <v>608</v>
      </c>
      <c r="D12" s="176" t="s">
        <v>183</v>
      </c>
      <c r="E12" s="177">
        <v>19.179749999999999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0</v>
      </c>
      <c r="O12" s="177">
        <f>ROUND(E12*N12,2)</f>
        <v>0</v>
      </c>
      <c r="P12" s="177">
        <v>1.2999999999999999E-3</v>
      </c>
      <c r="Q12" s="177">
        <f>ROUND(E12*P12,2)</f>
        <v>0.02</v>
      </c>
      <c r="R12" s="179" t="s">
        <v>376</v>
      </c>
      <c r="S12" s="179" t="s">
        <v>160</v>
      </c>
      <c r="T12" s="180" t="s">
        <v>160</v>
      </c>
      <c r="U12" s="156">
        <v>0.03</v>
      </c>
      <c r="V12" s="156">
        <f>ROUND(E12*U12,2)</f>
        <v>0.57999999999999996</v>
      </c>
      <c r="W12" s="156"/>
      <c r="X12" s="156" t="s">
        <v>161</v>
      </c>
      <c r="Y12" s="156" t="s">
        <v>162</v>
      </c>
      <c r="Z12" s="146"/>
      <c r="AA12" s="146"/>
      <c r="AB12" s="146"/>
      <c r="AC12" s="146"/>
      <c r="AD12" s="146"/>
      <c r="AE12" s="146"/>
      <c r="AF12" s="146"/>
      <c r="AG12" s="146" t="s">
        <v>163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5">
      <c r="A13" s="153"/>
      <c r="B13" s="154"/>
      <c r="C13" s="191" t="s">
        <v>609</v>
      </c>
      <c r="D13" s="157"/>
      <c r="E13" s="158">
        <v>19.179749999999999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167</v>
      </c>
      <c r="AH13" s="146">
        <v>5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74">
        <v>3</v>
      </c>
      <c r="B14" s="175" t="s">
        <v>386</v>
      </c>
      <c r="C14" s="190" t="s">
        <v>387</v>
      </c>
      <c r="D14" s="176" t="s">
        <v>197</v>
      </c>
      <c r="E14" s="177">
        <v>1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 t="s">
        <v>376</v>
      </c>
      <c r="S14" s="179" t="s">
        <v>160</v>
      </c>
      <c r="T14" s="180" t="s">
        <v>160</v>
      </c>
      <c r="U14" s="156">
        <v>0.05</v>
      </c>
      <c r="V14" s="156">
        <f>ROUND(E14*U14,2)</f>
        <v>0.05</v>
      </c>
      <c r="W14" s="156"/>
      <c r="X14" s="156" t="s">
        <v>161</v>
      </c>
      <c r="Y14" s="156" t="s">
        <v>162</v>
      </c>
      <c r="Z14" s="146"/>
      <c r="AA14" s="146"/>
      <c r="AB14" s="146"/>
      <c r="AC14" s="146"/>
      <c r="AD14" s="146"/>
      <c r="AE14" s="146"/>
      <c r="AF14" s="146"/>
      <c r="AG14" s="146" t="s">
        <v>163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797" t="s">
        <v>388</v>
      </c>
      <c r="D15" s="798"/>
      <c r="E15" s="798"/>
      <c r="F15" s="798"/>
      <c r="G15" s="798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165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91" t="s">
        <v>605</v>
      </c>
      <c r="D16" s="157"/>
      <c r="E16" s="158"/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5">
      <c r="A17" s="153"/>
      <c r="B17" s="154"/>
      <c r="C17" s="191" t="s">
        <v>610</v>
      </c>
      <c r="D17" s="157"/>
      <c r="E17" s="158">
        <v>1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0.399999999999999" outlineLevel="1" x14ac:dyDescent="0.25">
      <c r="A18" s="174">
        <v>4</v>
      </c>
      <c r="B18" s="175" t="s">
        <v>390</v>
      </c>
      <c r="C18" s="190" t="s">
        <v>391</v>
      </c>
      <c r="D18" s="176" t="s">
        <v>183</v>
      </c>
      <c r="E18" s="177">
        <v>1.6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1.17E-3</v>
      </c>
      <c r="O18" s="177">
        <f>ROUND(E18*N18,2)</f>
        <v>0</v>
      </c>
      <c r="P18" s="177">
        <v>7.5999999999999998E-2</v>
      </c>
      <c r="Q18" s="177">
        <f>ROUND(E18*P18,2)</f>
        <v>0.12</v>
      </c>
      <c r="R18" s="179" t="s">
        <v>376</v>
      </c>
      <c r="S18" s="179" t="s">
        <v>160</v>
      </c>
      <c r="T18" s="180" t="s">
        <v>160</v>
      </c>
      <c r="U18" s="156">
        <v>0.93899999999999995</v>
      </c>
      <c r="V18" s="156">
        <f>ROUND(E18*U18,2)</f>
        <v>1.5</v>
      </c>
      <c r="W18" s="156"/>
      <c r="X18" s="156" t="s">
        <v>161</v>
      </c>
      <c r="Y18" s="156" t="s">
        <v>162</v>
      </c>
      <c r="Z18" s="146"/>
      <c r="AA18" s="146"/>
      <c r="AB18" s="146"/>
      <c r="AC18" s="146"/>
      <c r="AD18" s="146"/>
      <c r="AE18" s="146"/>
      <c r="AF18" s="146"/>
      <c r="AG18" s="146" t="s">
        <v>163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191" t="s">
        <v>605</v>
      </c>
      <c r="D19" s="157"/>
      <c r="E19" s="158"/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5">
      <c r="A20" s="153"/>
      <c r="B20" s="154"/>
      <c r="C20" s="191" t="s">
        <v>611</v>
      </c>
      <c r="D20" s="157"/>
      <c r="E20" s="158">
        <v>1.6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167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74">
        <v>5</v>
      </c>
      <c r="B21" s="175" t="s">
        <v>612</v>
      </c>
      <c r="C21" s="190" t="s">
        <v>613</v>
      </c>
      <c r="D21" s="176" t="s">
        <v>183</v>
      </c>
      <c r="E21" s="177">
        <v>29.725999999999999</v>
      </c>
      <c r="F21" s="178"/>
      <c r="G21" s="179">
        <f>ROUND(E21*F21,2)</f>
        <v>0</v>
      </c>
      <c r="H21" s="178"/>
      <c r="I21" s="179">
        <f>ROUND(E21*H21,2)</f>
        <v>0</v>
      </c>
      <c r="J21" s="178"/>
      <c r="K21" s="179">
        <f>ROUND(E21*J21,2)</f>
        <v>0</v>
      </c>
      <c r="L21" s="179">
        <v>21</v>
      </c>
      <c r="M21" s="179">
        <f>G21*(1+L21/100)</f>
        <v>0</v>
      </c>
      <c r="N21" s="177">
        <v>0</v>
      </c>
      <c r="O21" s="177">
        <f>ROUND(E21*N21,2)</f>
        <v>0</v>
      </c>
      <c r="P21" s="177">
        <v>1.75E-3</v>
      </c>
      <c r="Q21" s="177">
        <f>ROUND(E21*P21,2)</f>
        <v>0.05</v>
      </c>
      <c r="R21" s="179"/>
      <c r="S21" s="179" t="s">
        <v>204</v>
      </c>
      <c r="T21" s="180" t="s">
        <v>160</v>
      </c>
      <c r="U21" s="156">
        <v>0.17</v>
      </c>
      <c r="V21" s="156">
        <f>ROUND(E21*U21,2)</f>
        <v>5.05</v>
      </c>
      <c r="W21" s="156"/>
      <c r="X21" s="156" t="s">
        <v>161</v>
      </c>
      <c r="Y21" s="156" t="s">
        <v>162</v>
      </c>
      <c r="Z21" s="146"/>
      <c r="AA21" s="146"/>
      <c r="AB21" s="146"/>
      <c r="AC21" s="146"/>
      <c r="AD21" s="146"/>
      <c r="AE21" s="146"/>
      <c r="AF21" s="146"/>
      <c r="AG21" s="146" t="s">
        <v>163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191" t="s">
        <v>605</v>
      </c>
      <c r="D22" s="157"/>
      <c r="E22" s="158"/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5">
      <c r="A23" s="153"/>
      <c r="B23" s="154"/>
      <c r="C23" s="191" t="s">
        <v>614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5">
      <c r="A24" s="153"/>
      <c r="B24" s="154"/>
      <c r="C24" s="191" t="s">
        <v>615</v>
      </c>
      <c r="D24" s="157"/>
      <c r="E24" s="158">
        <v>29.725999999999999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5">
      <c r="A25" s="167" t="s">
        <v>154</v>
      </c>
      <c r="B25" s="168" t="s">
        <v>110</v>
      </c>
      <c r="C25" s="189" t="s">
        <v>111</v>
      </c>
      <c r="D25" s="169"/>
      <c r="E25" s="170"/>
      <c r="F25" s="171"/>
      <c r="G25" s="171">
        <f>SUMIF(AG26:AG62,"&lt;&gt;NOR",G26:G62)</f>
        <v>0</v>
      </c>
      <c r="H25" s="171"/>
      <c r="I25" s="171">
        <f>SUM(I26:I62)</f>
        <v>0</v>
      </c>
      <c r="J25" s="171"/>
      <c r="K25" s="171">
        <f>SUM(K26:K62)</f>
        <v>0</v>
      </c>
      <c r="L25" s="171"/>
      <c r="M25" s="171">
        <f>SUM(M26:M62)</f>
        <v>0</v>
      </c>
      <c r="N25" s="170"/>
      <c r="O25" s="170">
        <f>SUM(O26:O62)</f>
        <v>0.63</v>
      </c>
      <c r="P25" s="170"/>
      <c r="Q25" s="170">
        <f>SUM(Q26:Q62)</f>
        <v>0</v>
      </c>
      <c r="R25" s="171"/>
      <c r="S25" s="171"/>
      <c r="T25" s="172"/>
      <c r="U25" s="166"/>
      <c r="V25" s="166">
        <f>SUM(V26:V62)</f>
        <v>21.82</v>
      </c>
      <c r="W25" s="166"/>
      <c r="X25" s="166"/>
      <c r="Y25" s="166"/>
      <c r="AG25" t="s">
        <v>155</v>
      </c>
    </row>
    <row r="26" spans="1:60" outlineLevel="1" x14ac:dyDescent="0.25">
      <c r="A26" s="174">
        <v>6</v>
      </c>
      <c r="B26" s="175" t="s">
        <v>616</v>
      </c>
      <c r="C26" s="190" t="s">
        <v>617</v>
      </c>
      <c r="D26" s="176" t="s">
        <v>197</v>
      </c>
      <c r="E26" s="177">
        <v>1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0</v>
      </c>
      <c r="O26" s="177">
        <f>ROUND(E26*N26,2)</f>
        <v>0</v>
      </c>
      <c r="P26" s="177">
        <v>0</v>
      </c>
      <c r="Q26" s="177">
        <f>ROUND(E26*P26,2)</f>
        <v>0</v>
      </c>
      <c r="R26" s="179" t="s">
        <v>618</v>
      </c>
      <c r="S26" s="179" t="s">
        <v>160</v>
      </c>
      <c r="T26" s="180" t="s">
        <v>160</v>
      </c>
      <c r="U26" s="156">
        <v>1.1200000000000001</v>
      </c>
      <c r="V26" s="156">
        <f>ROUND(E26*U26,2)</f>
        <v>1.1200000000000001</v>
      </c>
      <c r="W26" s="156"/>
      <c r="X26" s="156" t="s">
        <v>161</v>
      </c>
      <c r="Y26" s="156" t="s">
        <v>162</v>
      </c>
      <c r="Z26" s="146"/>
      <c r="AA26" s="146"/>
      <c r="AB26" s="146"/>
      <c r="AC26" s="146"/>
      <c r="AD26" s="146"/>
      <c r="AE26" s="146"/>
      <c r="AF26" s="146"/>
      <c r="AG26" s="146" t="s">
        <v>163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91" t="s">
        <v>453</v>
      </c>
      <c r="D27" s="157"/>
      <c r="E27" s="158"/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5">
      <c r="A28" s="153"/>
      <c r="B28" s="154"/>
      <c r="C28" s="191" t="s">
        <v>619</v>
      </c>
      <c r="D28" s="157"/>
      <c r="E28" s="158">
        <v>1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74">
        <v>7</v>
      </c>
      <c r="B29" s="175" t="s">
        <v>620</v>
      </c>
      <c r="C29" s="190" t="s">
        <v>621</v>
      </c>
      <c r="D29" s="176" t="s">
        <v>511</v>
      </c>
      <c r="E29" s="177">
        <v>464.7826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7">
        <v>5.0000000000000002E-5</v>
      </c>
      <c r="O29" s="177">
        <f>ROUND(E29*N29,2)</f>
        <v>0.02</v>
      </c>
      <c r="P29" s="177">
        <v>0</v>
      </c>
      <c r="Q29" s="177">
        <f>ROUND(E29*P29,2)</f>
        <v>0</v>
      </c>
      <c r="R29" s="179" t="s">
        <v>618</v>
      </c>
      <c r="S29" s="179" t="s">
        <v>160</v>
      </c>
      <c r="T29" s="180" t="s">
        <v>160</v>
      </c>
      <c r="U29" s="156">
        <v>0.04</v>
      </c>
      <c r="V29" s="156">
        <f>ROUND(E29*U29,2)</f>
        <v>18.59</v>
      </c>
      <c r="W29" s="156"/>
      <c r="X29" s="156" t="s">
        <v>161</v>
      </c>
      <c r="Y29" s="156" t="s">
        <v>162</v>
      </c>
      <c r="Z29" s="146"/>
      <c r="AA29" s="146"/>
      <c r="AB29" s="146"/>
      <c r="AC29" s="146"/>
      <c r="AD29" s="146"/>
      <c r="AE29" s="146"/>
      <c r="AF29" s="146"/>
      <c r="AG29" s="146" t="s">
        <v>163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793" t="s">
        <v>622</v>
      </c>
      <c r="D30" s="794"/>
      <c r="E30" s="794"/>
      <c r="F30" s="794"/>
      <c r="G30" s="794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279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5">
      <c r="A31" s="153"/>
      <c r="B31" s="154"/>
      <c r="C31" s="191" t="s">
        <v>623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167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91" t="s">
        <v>624</v>
      </c>
      <c r="D32" s="157"/>
      <c r="E32" s="158">
        <v>113.12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167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5">
      <c r="A33" s="153"/>
      <c r="B33" s="154"/>
      <c r="C33" s="191" t="s">
        <v>625</v>
      </c>
      <c r="D33" s="157"/>
      <c r="E33" s="158">
        <v>73.641199999999998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91" t="s">
        <v>626</v>
      </c>
      <c r="D34" s="157"/>
      <c r="E34" s="158">
        <v>29.318999999999999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91" t="s">
        <v>627</v>
      </c>
      <c r="D35" s="157"/>
      <c r="E35" s="158">
        <v>54.446399999999997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91" t="s">
        <v>628</v>
      </c>
      <c r="D36" s="157"/>
      <c r="E36" s="158">
        <v>171.36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167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91" t="s">
        <v>629</v>
      </c>
      <c r="D37" s="157"/>
      <c r="E37" s="158">
        <v>22.896000000000001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167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5">
      <c r="A38" s="174">
        <v>8</v>
      </c>
      <c r="B38" s="175" t="s">
        <v>630</v>
      </c>
      <c r="C38" s="190" t="s">
        <v>631</v>
      </c>
      <c r="D38" s="176" t="s">
        <v>178</v>
      </c>
      <c r="E38" s="177">
        <v>0.11312</v>
      </c>
      <c r="F38" s="178"/>
      <c r="G38" s="179">
        <f>ROUND(E38*F38,2)</f>
        <v>0</v>
      </c>
      <c r="H38" s="178"/>
      <c r="I38" s="179">
        <f>ROUND(E38*H38,2)</f>
        <v>0</v>
      </c>
      <c r="J38" s="178"/>
      <c r="K38" s="179">
        <f>ROUND(E38*J38,2)</f>
        <v>0</v>
      </c>
      <c r="L38" s="179">
        <v>21</v>
      </c>
      <c r="M38" s="179">
        <f>G38*(1+L38/100)</f>
        <v>0</v>
      </c>
      <c r="N38" s="177">
        <v>1</v>
      </c>
      <c r="O38" s="177">
        <f>ROUND(E38*N38,2)</f>
        <v>0.11</v>
      </c>
      <c r="P38" s="177">
        <v>0</v>
      </c>
      <c r="Q38" s="177">
        <f>ROUND(E38*P38,2)</f>
        <v>0</v>
      </c>
      <c r="R38" s="179"/>
      <c r="S38" s="179" t="s">
        <v>204</v>
      </c>
      <c r="T38" s="180" t="s">
        <v>205</v>
      </c>
      <c r="U38" s="156">
        <v>0</v>
      </c>
      <c r="V38" s="156">
        <f>ROUND(E38*U38,2)</f>
        <v>0</v>
      </c>
      <c r="W38" s="156"/>
      <c r="X38" s="156" t="s">
        <v>276</v>
      </c>
      <c r="Y38" s="156" t="s">
        <v>162</v>
      </c>
      <c r="Z38" s="146"/>
      <c r="AA38" s="146"/>
      <c r="AB38" s="146"/>
      <c r="AC38" s="146"/>
      <c r="AD38" s="146"/>
      <c r="AE38" s="146"/>
      <c r="AF38" s="146"/>
      <c r="AG38" s="146" t="s">
        <v>277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5">
      <c r="A39" s="153"/>
      <c r="B39" s="154"/>
      <c r="C39" s="191" t="s">
        <v>623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167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0.399999999999999" outlineLevel="3" x14ac:dyDescent="0.25">
      <c r="A40" s="153"/>
      <c r="B40" s="154"/>
      <c r="C40" s="191" t="s">
        <v>632</v>
      </c>
      <c r="D40" s="157"/>
      <c r="E40" s="158">
        <v>0.11312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74">
        <v>9</v>
      </c>
      <c r="B41" s="175" t="s">
        <v>633</v>
      </c>
      <c r="C41" s="190" t="s">
        <v>1411</v>
      </c>
      <c r="D41" s="176" t="s">
        <v>197</v>
      </c>
      <c r="E41" s="177">
        <v>1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7">
        <v>0.112</v>
      </c>
      <c r="O41" s="177">
        <f>ROUND(E41*N41,2)</f>
        <v>0.11</v>
      </c>
      <c r="P41" s="177">
        <v>0</v>
      </c>
      <c r="Q41" s="177">
        <f>ROUND(E41*P41,2)</f>
        <v>0</v>
      </c>
      <c r="R41" s="179"/>
      <c r="S41" s="179" t="s">
        <v>204</v>
      </c>
      <c r="T41" s="180" t="s">
        <v>205</v>
      </c>
      <c r="U41" s="156">
        <v>0</v>
      </c>
      <c r="V41" s="156">
        <f>ROUND(E41*U41,2)</f>
        <v>0</v>
      </c>
      <c r="W41" s="156"/>
      <c r="X41" s="156" t="s">
        <v>276</v>
      </c>
      <c r="Y41" s="156" t="s">
        <v>162</v>
      </c>
      <c r="Z41" s="146"/>
      <c r="AA41" s="146"/>
      <c r="AB41" s="146"/>
      <c r="AC41" s="146"/>
      <c r="AD41" s="146"/>
      <c r="AE41" s="146"/>
      <c r="AF41" s="146"/>
      <c r="AG41" s="146" t="s">
        <v>277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793" t="s">
        <v>634</v>
      </c>
      <c r="D42" s="794"/>
      <c r="E42" s="794"/>
      <c r="F42" s="794"/>
      <c r="G42" s="794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279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795" t="s">
        <v>635</v>
      </c>
      <c r="D43" s="796"/>
      <c r="E43" s="796"/>
      <c r="F43" s="796"/>
      <c r="G43" s="79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279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5">
      <c r="A44" s="153"/>
      <c r="B44" s="154"/>
      <c r="C44" s="795" t="s">
        <v>636</v>
      </c>
      <c r="D44" s="796"/>
      <c r="E44" s="796"/>
      <c r="F44" s="796"/>
      <c r="G44" s="79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279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795" t="s">
        <v>637</v>
      </c>
      <c r="D45" s="796"/>
      <c r="E45" s="796"/>
      <c r="F45" s="796"/>
      <c r="G45" s="79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279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795" t="s">
        <v>638</v>
      </c>
      <c r="D46" s="796"/>
      <c r="E46" s="796"/>
      <c r="F46" s="796"/>
      <c r="G46" s="79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279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795" t="s">
        <v>639</v>
      </c>
      <c r="D47" s="796"/>
      <c r="E47" s="796"/>
      <c r="F47" s="796"/>
      <c r="G47" s="79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279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795" t="s">
        <v>640</v>
      </c>
      <c r="D48" s="796"/>
      <c r="E48" s="796"/>
      <c r="F48" s="796"/>
      <c r="G48" s="79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279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5">
      <c r="A49" s="153"/>
      <c r="B49" s="154"/>
      <c r="C49" s="198" t="s">
        <v>641</v>
      </c>
      <c r="D49" s="161"/>
      <c r="E49" s="162"/>
      <c r="F49" s="163"/>
      <c r="G49" s="163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279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5">
      <c r="A50" s="153"/>
      <c r="B50" s="154"/>
      <c r="C50" s="795" t="s">
        <v>642</v>
      </c>
      <c r="D50" s="796"/>
      <c r="E50" s="796"/>
      <c r="F50" s="796"/>
      <c r="G50" s="79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279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5">
      <c r="A51" s="153"/>
      <c r="B51" s="154"/>
      <c r="C51" s="191" t="s">
        <v>453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91" t="s">
        <v>619</v>
      </c>
      <c r="D52" s="157"/>
      <c r="E52" s="158">
        <v>1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5">
      <c r="A53" s="174">
        <v>10</v>
      </c>
      <c r="B53" s="175" t="s">
        <v>643</v>
      </c>
      <c r="C53" s="190" t="s">
        <v>644</v>
      </c>
      <c r="D53" s="176" t="s">
        <v>511</v>
      </c>
      <c r="E53" s="177">
        <v>386.82886000000002</v>
      </c>
      <c r="F53" s="178"/>
      <c r="G53" s="179">
        <f>ROUND(E53*F53,2)</f>
        <v>0</v>
      </c>
      <c r="H53" s="178"/>
      <c r="I53" s="179">
        <f>ROUND(E53*H53,2)</f>
        <v>0</v>
      </c>
      <c r="J53" s="178"/>
      <c r="K53" s="179">
        <f>ROUND(E53*J53,2)</f>
        <v>0</v>
      </c>
      <c r="L53" s="179">
        <v>21</v>
      </c>
      <c r="M53" s="179">
        <f>G53*(1+L53/100)</f>
        <v>0</v>
      </c>
      <c r="N53" s="177">
        <v>1E-3</v>
      </c>
      <c r="O53" s="177">
        <f>ROUND(E53*N53,2)</f>
        <v>0.39</v>
      </c>
      <c r="P53" s="177">
        <v>0</v>
      </c>
      <c r="Q53" s="177">
        <f>ROUND(E53*P53,2)</f>
        <v>0</v>
      </c>
      <c r="R53" s="179" t="s">
        <v>275</v>
      </c>
      <c r="S53" s="179" t="s">
        <v>160</v>
      </c>
      <c r="T53" s="180" t="s">
        <v>160</v>
      </c>
      <c r="U53" s="156">
        <v>0</v>
      </c>
      <c r="V53" s="156">
        <f>ROUND(E53*U53,2)</f>
        <v>0</v>
      </c>
      <c r="W53" s="156"/>
      <c r="X53" s="156" t="s">
        <v>276</v>
      </c>
      <c r="Y53" s="156" t="s">
        <v>162</v>
      </c>
      <c r="Z53" s="146"/>
      <c r="AA53" s="146"/>
      <c r="AB53" s="146"/>
      <c r="AC53" s="146"/>
      <c r="AD53" s="146"/>
      <c r="AE53" s="146"/>
      <c r="AF53" s="146"/>
      <c r="AG53" s="146" t="s">
        <v>277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5">
      <c r="A54" s="153"/>
      <c r="B54" s="154"/>
      <c r="C54" s="191" t="s">
        <v>623</v>
      </c>
      <c r="D54" s="157"/>
      <c r="E54" s="158"/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167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5">
      <c r="A55" s="153"/>
      <c r="B55" s="154"/>
      <c r="C55" s="191" t="s">
        <v>625</v>
      </c>
      <c r="D55" s="157"/>
      <c r="E55" s="158">
        <v>73.641199999999998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167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91" t="s">
        <v>626</v>
      </c>
      <c r="D56" s="157"/>
      <c r="E56" s="158">
        <v>29.318999999999999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91" t="s">
        <v>627</v>
      </c>
      <c r="D57" s="157"/>
      <c r="E57" s="158">
        <v>54.446399999999997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5">
      <c r="A58" s="153"/>
      <c r="B58" s="154"/>
      <c r="C58" s="191" t="s">
        <v>628</v>
      </c>
      <c r="D58" s="157"/>
      <c r="E58" s="158">
        <v>171.36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91" t="s">
        <v>629</v>
      </c>
      <c r="D59" s="157"/>
      <c r="E59" s="158">
        <v>22.896000000000001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5">
      <c r="A60" s="153"/>
      <c r="B60" s="154"/>
      <c r="C60" s="192" t="s">
        <v>281</v>
      </c>
      <c r="D60" s="159"/>
      <c r="E60" s="160">
        <v>35.166260000000001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167</v>
      </c>
      <c r="AH60" s="146">
        <v>4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5">
      <c r="A61" s="174">
        <v>11</v>
      </c>
      <c r="B61" s="175" t="s">
        <v>645</v>
      </c>
      <c r="C61" s="190" t="s">
        <v>646</v>
      </c>
      <c r="D61" s="176" t="s">
        <v>178</v>
      </c>
      <c r="E61" s="177">
        <v>0.63519000000000003</v>
      </c>
      <c r="F61" s="178"/>
      <c r="G61" s="179">
        <f>ROUND(E61*F61,2)</f>
        <v>0</v>
      </c>
      <c r="H61" s="178"/>
      <c r="I61" s="179">
        <f>ROUND(E61*H61,2)</f>
        <v>0</v>
      </c>
      <c r="J61" s="178"/>
      <c r="K61" s="179">
        <f>ROUND(E61*J61,2)</f>
        <v>0</v>
      </c>
      <c r="L61" s="179">
        <v>21</v>
      </c>
      <c r="M61" s="179">
        <f>G61*(1+L61/100)</f>
        <v>0</v>
      </c>
      <c r="N61" s="177">
        <v>0</v>
      </c>
      <c r="O61" s="177">
        <f>ROUND(E61*N61,2)</f>
        <v>0</v>
      </c>
      <c r="P61" s="177">
        <v>0</v>
      </c>
      <c r="Q61" s="177">
        <f>ROUND(E61*P61,2)</f>
        <v>0</v>
      </c>
      <c r="R61" s="179" t="s">
        <v>618</v>
      </c>
      <c r="S61" s="179" t="s">
        <v>160</v>
      </c>
      <c r="T61" s="180" t="s">
        <v>160</v>
      </c>
      <c r="U61" s="156">
        <v>3.327</v>
      </c>
      <c r="V61" s="156">
        <f>ROUND(E61*U61,2)</f>
        <v>2.11</v>
      </c>
      <c r="W61" s="156"/>
      <c r="X61" s="156" t="s">
        <v>423</v>
      </c>
      <c r="Y61" s="156" t="s">
        <v>162</v>
      </c>
      <c r="Z61" s="146"/>
      <c r="AA61" s="146"/>
      <c r="AB61" s="146"/>
      <c r="AC61" s="146"/>
      <c r="AD61" s="146"/>
      <c r="AE61" s="146"/>
      <c r="AF61" s="146"/>
      <c r="AG61" s="146" t="s">
        <v>424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797" t="s">
        <v>443</v>
      </c>
      <c r="D62" s="798"/>
      <c r="E62" s="798"/>
      <c r="F62" s="798"/>
      <c r="G62" s="798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165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5">
      <c r="A63" s="167" t="s">
        <v>154</v>
      </c>
      <c r="B63" s="168" t="s">
        <v>112</v>
      </c>
      <c r="C63" s="189" t="s">
        <v>113</v>
      </c>
      <c r="D63" s="169"/>
      <c r="E63" s="170"/>
      <c r="F63" s="171"/>
      <c r="G63" s="171">
        <f>SUMIF(AG64:AG92,"&lt;&gt;NOR",G64:G92)</f>
        <v>0</v>
      </c>
      <c r="H63" s="171"/>
      <c r="I63" s="171">
        <f>SUM(I64:I92)</f>
        <v>0</v>
      </c>
      <c r="J63" s="171"/>
      <c r="K63" s="171">
        <f>SUM(K64:K92)</f>
        <v>0</v>
      </c>
      <c r="L63" s="171"/>
      <c r="M63" s="171">
        <f>SUM(M64:M92)</f>
        <v>0</v>
      </c>
      <c r="N63" s="170"/>
      <c r="O63" s="170">
        <f>SUM(O64:O92)</f>
        <v>0.11</v>
      </c>
      <c r="P63" s="170"/>
      <c r="Q63" s="170">
        <f>SUM(Q64:Q92)</f>
        <v>0.08</v>
      </c>
      <c r="R63" s="171"/>
      <c r="S63" s="171"/>
      <c r="T63" s="172"/>
      <c r="U63" s="166"/>
      <c r="V63" s="166">
        <f>SUM(V64:V92)</f>
        <v>22.78</v>
      </c>
      <c r="W63" s="166"/>
      <c r="X63" s="166"/>
      <c r="Y63" s="166"/>
      <c r="AG63" t="s">
        <v>155</v>
      </c>
    </row>
    <row r="64" spans="1:60" outlineLevel="1" x14ac:dyDescent="0.25">
      <c r="A64" s="174">
        <v>12</v>
      </c>
      <c r="B64" s="175" t="s">
        <v>492</v>
      </c>
      <c r="C64" s="190" t="s">
        <v>493</v>
      </c>
      <c r="D64" s="176" t="s">
        <v>183</v>
      </c>
      <c r="E64" s="177">
        <v>29.725999999999999</v>
      </c>
      <c r="F64" s="178"/>
      <c r="G64" s="179">
        <f>ROUND(E64*F64,2)</f>
        <v>0</v>
      </c>
      <c r="H64" s="178"/>
      <c r="I64" s="179">
        <f>ROUND(E64*H64,2)</f>
        <v>0</v>
      </c>
      <c r="J64" s="178"/>
      <c r="K64" s="179">
        <f>ROUND(E64*J64,2)</f>
        <v>0</v>
      </c>
      <c r="L64" s="179">
        <v>21</v>
      </c>
      <c r="M64" s="179">
        <f>G64*(1+L64/100)</f>
        <v>0</v>
      </c>
      <c r="N64" s="177">
        <v>0</v>
      </c>
      <c r="O64" s="177">
        <f>ROUND(E64*N64,2)</f>
        <v>0</v>
      </c>
      <c r="P64" s="177">
        <v>0</v>
      </c>
      <c r="Q64" s="177">
        <f>ROUND(E64*P64,2)</f>
        <v>0</v>
      </c>
      <c r="R64" s="179" t="s">
        <v>489</v>
      </c>
      <c r="S64" s="179" t="s">
        <v>160</v>
      </c>
      <c r="T64" s="180" t="s">
        <v>160</v>
      </c>
      <c r="U64" s="156">
        <v>1.6E-2</v>
      </c>
      <c r="V64" s="156">
        <f>ROUND(E64*U64,2)</f>
        <v>0.48</v>
      </c>
      <c r="W64" s="156"/>
      <c r="X64" s="156" t="s">
        <v>161</v>
      </c>
      <c r="Y64" s="156" t="s">
        <v>162</v>
      </c>
      <c r="Z64" s="146"/>
      <c r="AA64" s="146"/>
      <c r="AB64" s="146"/>
      <c r="AC64" s="146"/>
      <c r="AD64" s="146"/>
      <c r="AE64" s="146"/>
      <c r="AF64" s="146"/>
      <c r="AG64" s="146" t="s">
        <v>163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5">
      <c r="A65" s="153"/>
      <c r="B65" s="154"/>
      <c r="C65" s="797" t="s">
        <v>494</v>
      </c>
      <c r="D65" s="798"/>
      <c r="E65" s="798"/>
      <c r="F65" s="798"/>
      <c r="G65" s="798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165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5">
      <c r="A66" s="153"/>
      <c r="B66" s="154"/>
      <c r="C66" s="191" t="s">
        <v>605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5">
      <c r="A67" s="153"/>
      <c r="B67" s="154"/>
      <c r="C67" s="191" t="s">
        <v>647</v>
      </c>
      <c r="D67" s="157"/>
      <c r="E67" s="158">
        <v>29.725999999999999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167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5">
      <c r="A68" s="174">
        <v>13</v>
      </c>
      <c r="B68" s="175" t="s">
        <v>648</v>
      </c>
      <c r="C68" s="190" t="s">
        <v>649</v>
      </c>
      <c r="D68" s="176" t="s">
        <v>228</v>
      </c>
      <c r="E68" s="177">
        <v>19.579999999999998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0</v>
      </c>
      <c r="O68" s="177">
        <f>ROUND(E68*N68,2)</f>
        <v>0</v>
      </c>
      <c r="P68" s="177">
        <v>8.0000000000000007E-5</v>
      </c>
      <c r="Q68" s="177">
        <f>ROUND(E68*P68,2)</f>
        <v>0</v>
      </c>
      <c r="R68" s="179" t="s">
        <v>489</v>
      </c>
      <c r="S68" s="179" t="s">
        <v>160</v>
      </c>
      <c r="T68" s="180" t="s">
        <v>160</v>
      </c>
      <c r="U68" s="156">
        <v>0.04</v>
      </c>
      <c r="V68" s="156">
        <f>ROUND(E68*U68,2)</f>
        <v>0.78</v>
      </c>
      <c r="W68" s="156"/>
      <c r="X68" s="156" t="s">
        <v>161</v>
      </c>
      <c r="Y68" s="156" t="s">
        <v>162</v>
      </c>
      <c r="Z68" s="146"/>
      <c r="AA68" s="146"/>
      <c r="AB68" s="146"/>
      <c r="AC68" s="146"/>
      <c r="AD68" s="146"/>
      <c r="AE68" s="146"/>
      <c r="AF68" s="146"/>
      <c r="AG68" s="146" t="s">
        <v>163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5">
      <c r="A69" s="153"/>
      <c r="B69" s="154"/>
      <c r="C69" s="191" t="s">
        <v>605</v>
      </c>
      <c r="D69" s="157"/>
      <c r="E69" s="158"/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167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5">
      <c r="A70" s="153"/>
      <c r="B70" s="154"/>
      <c r="C70" s="191" t="s">
        <v>650</v>
      </c>
      <c r="D70" s="157"/>
      <c r="E70" s="158">
        <v>19.579999999999998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0.399999999999999" outlineLevel="1" x14ac:dyDescent="0.25">
      <c r="A71" s="174">
        <v>14</v>
      </c>
      <c r="B71" s="175" t="s">
        <v>500</v>
      </c>
      <c r="C71" s="190" t="s">
        <v>501</v>
      </c>
      <c r="D71" s="176" t="s">
        <v>228</v>
      </c>
      <c r="E71" s="177">
        <v>12.18</v>
      </c>
      <c r="F71" s="178"/>
      <c r="G71" s="179">
        <f>ROUND(E71*F71,2)</f>
        <v>0</v>
      </c>
      <c r="H71" s="178"/>
      <c r="I71" s="179">
        <f>ROUND(E71*H71,2)</f>
        <v>0</v>
      </c>
      <c r="J71" s="178"/>
      <c r="K71" s="179">
        <f>ROUND(E71*J71,2)</f>
        <v>0</v>
      </c>
      <c r="L71" s="179">
        <v>21</v>
      </c>
      <c r="M71" s="179">
        <f>G71*(1+L71/100)</f>
        <v>0</v>
      </c>
      <c r="N71" s="177">
        <v>3.0000000000000001E-5</v>
      </c>
      <c r="O71" s="177">
        <f>ROUND(E71*N71,2)</f>
        <v>0</v>
      </c>
      <c r="P71" s="177">
        <v>0</v>
      </c>
      <c r="Q71" s="177">
        <f>ROUND(E71*P71,2)</f>
        <v>0</v>
      </c>
      <c r="R71" s="179" t="s">
        <v>489</v>
      </c>
      <c r="S71" s="179" t="s">
        <v>160</v>
      </c>
      <c r="T71" s="180" t="s">
        <v>160</v>
      </c>
      <c r="U71" s="156">
        <v>0.14000000000000001</v>
      </c>
      <c r="V71" s="156">
        <f>ROUND(E71*U71,2)</f>
        <v>1.71</v>
      </c>
      <c r="W71" s="156"/>
      <c r="X71" s="156" t="s">
        <v>161</v>
      </c>
      <c r="Y71" s="156" t="s">
        <v>162</v>
      </c>
      <c r="Z71" s="146"/>
      <c r="AA71" s="146"/>
      <c r="AB71" s="146"/>
      <c r="AC71" s="146"/>
      <c r="AD71" s="146"/>
      <c r="AE71" s="146"/>
      <c r="AF71" s="146"/>
      <c r="AG71" s="146" t="s">
        <v>163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5">
      <c r="A72" s="153"/>
      <c r="B72" s="154"/>
      <c r="C72" s="191" t="s">
        <v>605</v>
      </c>
      <c r="D72" s="157"/>
      <c r="E72" s="158"/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167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5">
      <c r="A73" s="153"/>
      <c r="B73" s="154"/>
      <c r="C73" s="191" t="s">
        <v>651</v>
      </c>
      <c r="D73" s="157"/>
      <c r="E73" s="158"/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167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5">
      <c r="A74" s="153"/>
      <c r="B74" s="154"/>
      <c r="C74" s="191" t="s">
        <v>652</v>
      </c>
      <c r="D74" s="157"/>
      <c r="E74" s="158">
        <v>12.18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167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5">
      <c r="A75" s="174">
        <v>15</v>
      </c>
      <c r="B75" s="175" t="s">
        <v>653</v>
      </c>
      <c r="C75" s="190" t="s">
        <v>654</v>
      </c>
      <c r="D75" s="176" t="s">
        <v>183</v>
      </c>
      <c r="E75" s="177">
        <v>23.119800000000001</v>
      </c>
      <c r="F75" s="178"/>
      <c r="G75" s="179">
        <f>ROUND(E75*F75,2)</f>
        <v>0</v>
      </c>
      <c r="H75" s="178"/>
      <c r="I75" s="179">
        <f>ROUND(E75*H75,2)</f>
        <v>0</v>
      </c>
      <c r="J75" s="178"/>
      <c r="K75" s="179">
        <f>ROUND(E75*J75,2)</f>
        <v>0</v>
      </c>
      <c r="L75" s="179">
        <v>21</v>
      </c>
      <c r="M75" s="179">
        <f>G75*(1+L75/100)</f>
        <v>0</v>
      </c>
      <c r="N75" s="177">
        <v>0</v>
      </c>
      <c r="O75" s="177">
        <f>ROUND(E75*N75,2)</f>
        <v>0</v>
      </c>
      <c r="P75" s="177">
        <v>3.5000000000000001E-3</v>
      </c>
      <c r="Q75" s="177">
        <f>ROUND(E75*P75,2)</f>
        <v>0.08</v>
      </c>
      <c r="R75" s="179" t="s">
        <v>489</v>
      </c>
      <c r="S75" s="179" t="s">
        <v>160</v>
      </c>
      <c r="T75" s="180" t="s">
        <v>160</v>
      </c>
      <c r="U75" s="156">
        <v>0.26</v>
      </c>
      <c r="V75" s="156">
        <f>ROUND(E75*U75,2)</f>
        <v>6.01</v>
      </c>
      <c r="W75" s="156"/>
      <c r="X75" s="156" t="s">
        <v>161</v>
      </c>
      <c r="Y75" s="156" t="s">
        <v>162</v>
      </c>
      <c r="Z75" s="146"/>
      <c r="AA75" s="146"/>
      <c r="AB75" s="146"/>
      <c r="AC75" s="146"/>
      <c r="AD75" s="146"/>
      <c r="AE75" s="146"/>
      <c r="AF75" s="146"/>
      <c r="AG75" s="146" t="s">
        <v>163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5">
      <c r="A76" s="153"/>
      <c r="B76" s="154"/>
      <c r="C76" s="191" t="s">
        <v>605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5">
      <c r="A77" s="153"/>
      <c r="B77" s="154"/>
      <c r="C77" s="191" t="s">
        <v>655</v>
      </c>
      <c r="D77" s="157"/>
      <c r="E77" s="158">
        <v>23.119800000000001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5">
      <c r="A78" s="174">
        <v>16</v>
      </c>
      <c r="B78" s="175" t="s">
        <v>656</v>
      </c>
      <c r="C78" s="190" t="s">
        <v>657</v>
      </c>
      <c r="D78" s="176" t="s">
        <v>183</v>
      </c>
      <c r="E78" s="177">
        <v>29.725999999999999</v>
      </c>
      <c r="F78" s="178"/>
      <c r="G78" s="179">
        <f>ROUND(E78*F78,2)</f>
        <v>0</v>
      </c>
      <c r="H78" s="178"/>
      <c r="I78" s="179">
        <f>ROUND(E78*H78,2)</f>
        <v>0</v>
      </c>
      <c r="J78" s="178"/>
      <c r="K78" s="179">
        <f>ROUND(E78*J78,2)</f>
        <v>0</v>
      </c>
      <c r="L78" s="179">
        <v>21</v>
      </c>
      <c r="M78" s="179">
        <f>G78*(1+L78/100)</f>
        <v>0</v>
      </c>
      <c r="N78" s="177">
        <v>3.8000000000000002E-4</v>
      </c>
      <c r="O78" s="177">
        <f>ROUND(E78*N78,2)</f>
        <v>0.01</v>
      </c>
      <c r="P78" s="177">
        <v>0</v>
      </c>
      <c r="Q78" s="177">
        <f>ROUND(E78*P78,2)</f>
        <v>0</v>
      </c>
      <c r="R78" s="179" t="s">
        <v>489</v>
      </c>
      <c r="S78" s="179" t="s">
        <v>160</v>
      </c>
      <c r="T78" s="180" t="s">
        <v>160</v>
      </c>
      <c r="U78" s="156">
        <v>0.38</v>
      </c>
      <c r="V78" s="156">
        <f>ROUND(E78*U78,2)</f>
        <v>11.3</v>
      </c>
      <c r="W78" s="156"/>
      <c r="X78" s="156" t="s">
        <v>161</v>
      </c>
      <c r="Y78" s="156" t="s">
        <v>162</v>
      </c>
      <c r="Z78" s="146"/>
      <c r="AA78" s="146"/>
      <c r="AB78" s="146"/>
      <c r="AC78" s="146"/>
      <c r="AD78" s="146"/>
      <c r="AE78" s="146"/>
      <c r="AF78" s="146"/>
      <c r="AG78" s="146" t="s">
        <v>163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5">
      <c r="A79" s="153"/>
      <c r="B79" s="154"/>
      <c r="C79" s="191" t="s">
        <v>605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167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91" t="s">
        <v>647</v>
      </c>
      <c r="D80" s="157"/>
      <c r="E80" s="158">
        <v>29.725999999999999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167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74">
        <v>17</v>
      </c>
      <c r="B81" s="175" t="s">
        <v>658</v>
      </c>
      <c r="C81" s="190" t="s">
        <v>659</v>
      </c>
      <c r="D81" s="176" t="s">
        <v>228</v>
      </c>
      <c r="E81" s="177">
        <v>29.725999999999999</v>
      </c>
      <c r="F81" s="178"/>
      <c r="G81" s="179">
        <f>ROUND(E81*F81,2)</f>
        <v>0</v>
      </c>
      <c r="H81" s="178"/>
      <c r="I81" s="179">
        <f>ROUND(E81*H81,2)</f>
        <v>0</v>
      </c>
      <c r="J81" s="178"/>
      <c r="K81" s="179">
        <f>ROUND(E81*J81,2)</f>
        <v>0</v>
      </c>
      <c r="L81" s="179">
        <v>21</v>
      </c>
      <c r="M81" s="179">
        <f>G81*(1+L81/100)</f>
        <v>0</v>
      </c>
      <c r="N81" s="177">
        <v>4.0000000000000003E-5</v>
      </c>
      <c r="O81" s="177">
        <f>ROUND(E81*N81,2)</f>
        <v>0</v>
      </c>
      <c r="P81" s="177">
        <v>0</v>
      </c>
      <c r="Q81" s="177">
        <f>ROUND(E81*P81,2)</f>
        <v>0</v>
      </c>
      <c r="R81" s="179" t="s">
        <v>489</v>
      </c>
      <c r="S81" s="179" t="s">
        <v>160</v>
      </c>
      <c r="T81" s="180" t="s">
        <v>160</v>
      </c>
      <c r="U81" s="156">
        <v>0.08</v>
      </c>
      <c r="V81" s="156">
        <f>ROUND(E81*U81,2)</f>
        <v>2.38</v>
      </c>
      <c r="W81" s="156"/>
      <c r="X81" s="156" t="s">
        <v>161</v>
      </c>
      <c r="Y81" s="156" t="s">
        <v>162</v>
      </c>
      <c r="Z81" s="146"/>
      <c r="AA81" s="146"/>
      <c r="AB81" s="146"/>
      <c r="AC81" s="146"/>
      <c r="AD81" s="146"/>
      <c r="AE81" s="146"/>
      <c r="AF81" s="146"/>
      <c r="AG81" s="146" t="s">
        <v>163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91" t="s">
        <v>605</v>
      </c>
      <c r="D82" s="157"/>
      <c r="E82" s="158"/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167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91" t="s">
        <v>651</v>
      </c>
      <c r="D83" s="157"/>
      <c r="E83" s="158"/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167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5">
      <c r="A84" s="153"/>
      <c r="B84" s="154"/>
      <c r="C84" s="191" t="s">
        <v>660</v>
      </c>
      <c r="D84" s="157"/>
      <c r="E84" s="158">
        <v>29.725999999999999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167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5">
      <c r="A85" s="174">
        <v>18</v>
      </c>
      <c r="B85" s="175" t="s">
        <v>661</v>
      </c>
      <c r="C85" s="190" t="s">
        <v>507</v>
      </c>
      <c r="D85" s="176" t="s">
        <v>228</v>
      </c>
      <c r="E85" s="177">
        <v>12.789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5.0000000000000002E-5</v>
      </c>
      <c r="O85" s="177">
        <f>ROUND(E85*N85,2)</f>
        <v>0</v>
      </c>
      <c r="P85" s="177">
        <v>0</v>
      </c>
      <c r="Q85" s="177">
        <f>ROUND(E85*P85,2)</f>
        <v>0</v>
      </c>
      <c r="R85" s="179" t="s">
        <v>275</v>
      </c>
      <c r="S85" s="179" t="s">
        <v>160</v>
      </c>
      <c r="T85" s="180" t="s">
        <v>160</v>
      </c>
      <c r="U85" s="156">
        <v>0</v>
      </c>
      <c r="V85" s="156">
        <f>ROUND(E85*U85,2)</f>
        <v>0</v>
      </c>
      <c r="W85" s="156"/>
      <c r="X85" s="156" t="s">
        <v>276</v>
      </c>
      <c r="Y85" s="156" t="s">
        <v>162</v>
      </c>
      <c r="Z85" s="146"/>
      <c r="AA85" s="146"/>
      <c r="AB85" s="146"/>
      <c r="AC85" s="146"/>
      <c r="AD85" s="146"/>
      <c r="AE85" s="146"/>
      <c r="AF85" s="146"/>
      <c r="AG85" s="146" t="s">
        <v>277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5">
      <c r="A86" s="153"/>
      <c r="B86" s="154"/>
      <c r="C86" s="191" t="s">
        <v>662</v>
      </c>
      <c r="D86" s="157"/>
      <c r="E86" s="158">
        <v>12.18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167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92" t="s">
        <v>440</v>
      </c>
      <c r="D87" s="159"/>
      <c r="E87" s="160">
        <v>0.60899999999999999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167</v>
      </c>
      <c r="AH87" s="146">
        <v>4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30.6" outlineLevel="1" x14ac:dyDescent="0.25">
      <c r="A88" s="174">
        <v>19</v>
      </c>
      <c r="B88" s="175" t="s">
        <v>663</v>
      </c>
      <c r="C88" s="190" t="s">
        <v>664</v>
      </c>
      <c r="D88" s="176" t="s">
        <v>183</v>
      </c>
      <c r="E88" s="177">
        <v>32.698599999999999</v>
      </c>
      <c r="F88" s="178"/>
      <c r="G88" s="179">
        <f>ROUND(E88*F88,2)</f>
        <v>0</v>
      </c>
      <c r="H88" s="178"/>
      <c r="I88" s="179">
        <f>ROUND(E88*H88,2)</f>
        <v>0</v>
      </c>
      <c r="J88" s="178"/>
      <c r="K88" s="179">
        <f>ROUND(E88*J88,2)</f>
        <v>0</v>
      </c>
      <c r="L88" s="179">
        <v>21</v>
      </c>
      <c r="M88" s="179">
        <f>G88*(1+L88/100)</f>
        <v>0</v>
      </c>
      <c r="N88" s="177">
        <v>3.0599999999999998E-3</v>
      </c>
      <c r="O88" s="177">
        <f>ROUND(E88*N88,2)</f>
        <v>0.1</v>
      </c>
      <c r="P88" s="177">
        <v>0</v>
      </c>
      <c r="Q88" s="177">
        <f>ROUND(E88*P88,2)</f>
        <v>0</v>
      </c>
      <c r="R88" s="179" t="s">
        <v>275</v>
      </c>
      <c r="S88" s="179" t="s">
        <v>160</v>
      </c>
      <c r="T88" s="180" t="s">
        <v>160</v>
      </c>
      <c r="U88" s="156">
        <v>0</v>
      </c>
      <c r="V88" s="156">
        <f>ROUND(E88*U88,2)</f>
        <v>0</v>
      </c>
      <c r="W88" s="156"/>
      <c r="X88" s="156" t="s">
        <v>276</v>
      </c>
      <c r="Y88" s="156" t="s">
        <v>162</v>
      </c>
      <c r="Z88" s="146"/>
      <c r="AA88" s="146"/>
      <c r="AB88" s="146"/>
      <c r="AC88" s="146"/>
      <c r="AD88" s="146"/>
      <c r="AE88" s="146"/>
      <c r="AF88" s="146"/>
      <c r="AG88" s="146" t="s">
        <v>277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91" t="s">
        <v>665</v>
      </c>
      <c r="D89" s="157"/>
      <c r="E89" s="158">
        <v>29.725999999999999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167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92" t="s">
        <v>281</v>
      </c>
      <c r="D90" s="159"/>
      <c r="E90" s="160">
        <v>2.9725999999999999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167</v>
      </c>
      <c r="AH90" s="146">
        <v>4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74">
        <v>20</v>
      </c>
      <c r="B91" s="175" t="s">
        <v>516</v>
      </c>
      <c r="C91" s="190" t="s">
        <v>517</v>
      </c>
      <c r="D91" s="176" t="s">
        <v>178</v>
      </c>
      <c r="E91" s="177">
        <v>0.11355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7">
        <v>0</v>
      </c>
      <c r="O91" s="177">
        <f>ROUND(E91*N91,2)</f>
        <v>0</v>
      </c>
      <c r="P91" s="177">
        <v>0</v>
      </c>
      <c r="Q91" s="177">
        <f>ROUND(E91*P91,2)</f>
        <v>0</v>
      </c>
      <c r="R91" s="179" t="s">
        <v>489</v>
      </c>
      <c r="S91" s="179" t="s">
        <v>160</v>
      </c>
      <c r="T91" s="180" t="s">
        <v>160</v>
      </c>
      <c r="U91" s="156">
        <v>1.091</v>
      </c>
      <c r="V91" s="156">
        <f>ROUND(E91*U91,2)</f>
        <v>0.12</v>
      </c>
      <c r="W91" s="156"/>
      <c r="X91" s="156" t="s">
        <v>423</v>
      </c>
      <c r="Y91" s="156" t="s">
        <v>162</v>
      </c>
      <c r="Z91" s="146"/>
      <c r="AA91" s="146"/>
      <c r="AB91" s="146"/>
      <c r="AC91" s="146"/>
      <c r="AD91" s="146"/>
      <c r="AE91" s="146"/>
      <c r="AF91" s="146"/>
      <c r="AG91" s="146" t="s">
        <v>424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5">
      <c r="A92" s="153"/>
      <c r="B92" s="154"/>
      <c r="C92" s="797" t="s">
        <v>518</v>
      </c>
      <c r="D92" s="798"/>
      <c r="E92" s="798"/>
      <c r="F92" s="798"/>
      <c r="G92" s="798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165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x14ac:dyDescent="0.25">
      <c r="A93" s="167" t="s">
        <v>154</v>
      </c>
      <c r="B93" s="168" t="s">
        <v>116</v>
      </c>
      <c r="C93" s="189" t="s">
        <v>117</v>
      </c>
      <c r="D93" s="169"/>
      <c r="E93" s="170"/>
      <c r="F93" s="171"/>
      <c r="G93" s="171">
        <f>SUMIF(AG94:AG104,"&lt;&gt;NOR",G94:G104)</f>
        <v>0</v>
      </c>
      <c r="H93" s="171"/>
      <c r="I93" s="171">
        <f>SUM(I94:I104)</f>
        <v>0</v>
      </c>
      <c r="J93" s="171"/>
      <c r="K93" s="171">
        <f>SUM(K94:K104)</f>
        <v>0</v>
      </c>
      <c r="L93" s="171"/>
      <c r="M93" s="171">
        <f>SUM(M94:M104)</f>
        <v>0</v>
      </c>
      <c r="N93" s="170"/>
      <c r="O93" s="170">
        <f>SUM(O94:O104)</f>
        <v>0.02</v>
      </c>
      <c r="P93" s="170"/>
      <c r="Q93" s="170">
        <f>SUM(Q94:Q104)</f>
        <v>0</v>
      </c>
      <c r="R93" s="171"/>
      <c r="S93" s="171"/>
      <c r="T93" s="172"/>
      <c r="U93" s="166"/>
      <c r="V93" s="166">
        <f>SUM(V94:V104)</f>
        <v>0</v>
      </c>
      <c r="W93" s="166"/>
      <c r="X93" s="166"/>
      <c r="Y93" s="166"/>
      <c r="AG93" t="s">
        <v>155</v>
      </c>
    </row>
    <row r="94" spans="1:60" outlineLevel="1" x14ac:dyDescent="0.25">
      <c r="A94" s="174">
        <v>21</v>
      </c>
      <c r="B94" s="175" t="s">
        <v>666</v>
      </c>
      <c r="C94" s="190" t="s">
        <v>667</v>
      </c>
      <c r="D94" s="176" t="s">
        <v>183</v>
      </c>
      <c r="E94" s="177">
        <v>59.26952</v>
      </c>
      <c r="F94" s="178"/>
      <c r="G94" s="179">
        <f>ROUND(E94*F94,2)</f>
        <v>0</v>
      </c>
      <c r="H94" s="178"/>
      <c r="I94" s="179">
        <f>ROUND(E94*H94,2)</f>
        <v>0</v>
      </c>
      <c r="J94" s="178"/>
      <c r="K94" s="179">
        <f>ROUND(E94*J94,2)</f>
        <v>0</v>
      </c>
      <c r="L94" s="179">
        <v>21</v>
      </c>
      <c r="M94" s="179">
        <f>G94*(1+L94/100)</f>
        <v>0</v>
      </c>
      <c r="N94" s="177">
        <v>3.2000000000000003E-4</v>
      </c>
      <c r="O94" s="177">
        <f>ROUND(E94*N94,2)</f>
        <v>0.02</v>
      </c>
      <c r="P94" s="177">
        <v>0</v>
      </c>
      <c r="Q94" s="177">
        <f>ROUND(E94*P94,2)</f>
        <v>0</v>
      </c>
      <c r="R94" s="179" t="s">
        <v>428</v>
      </c>
      <c r="S94" s="179" t="s">
        <v>160</v>
      </c>
      <c r="T94" s="180" t="s">
        <v>160</v>
      </c>
      <c r="U94" s="156">
        <v>0</v>
      </c>
      <c r="V94" s="156">
        <f>ROUND(E94*U94,2)</f>
        <v>0</v>
      </c>
      <c r="W94" s="156"/>
      <c r="X94" s="156" t="s">
        <v>429</v>
      </c>
      <c r="Y94" s="156" t="s">
        <v>162</v>
      </c>
      <c r="Z94" s="146"/>
      <c r="AA94" s="146"/>
      <c r="AB94" s="146"/>
      <c r="AC94" s="146"/>
      <c r="AD94" s="146"/>
      <c r="AE94" s="146"/>
      <c r="AF94" s="146"/>
      <c r="AG94" s="146" t="s">
        <v>430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5">
      <c r="A95" s="153"/>
      <c r="B95" s="154"/>
      <c r="C95" s="191" t="s">
        <v>623</v>
      </c>
      <c r="D95" s="157"/>
      <c r="E95" s="158"/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167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91" t="s">
        <v>668</v>
      </c>
      <c r="D96" s="157"/>
      <c r="E96" s="158">
        <v>32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167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91" t="s">
        <v>669</v>
      </c>
      <c r="D97" s="157"/>
      <c r="E97" s="158">
        <v>6.8455199999999996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167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91" t="s">
        <v>670</v>
      </c>
      <c r="D98" s="157"/>
      <c r="E98" s="158">
        <v>2.4264000000000001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5">
      <c r="A99" s="153"/>
      <c r="B99" s="154"/>
      <c r="C99" s="191" t="s">
        <v>671</v>
      </c>
      <c r="D99" s="157"/>
      <c r="E99" s="158">
        <v>2.3879999999999999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167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5">
      <c r="A100" s="153"/>
      <c r="B100" s="154"/>
      <c r="C100" s="191" t="s">
        <v>672</v>
      </c>
      <c r="D100" s="157"/>
      <c r="E100" s="158">
        <v>5.76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167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91" t="s">
        <v>673</v>
      </c>
      <c r="D101" s="157"/>
      <c r="E101" s="158">
        <v>0.86399999999999999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167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93" t="s">
        <v>315</v>
      </c>
      <c r="D102" s="164"/>
      <c r="E102" s="165">
        <v>50.283920000000002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167</v>
      </c>
      <c r="AH102" s="146">
        <v>1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91" t="s">
        <v>674</v>
      </c>
      <c r="D103" s="157"/>
      <c r="E103" s="158">
        <v>8.9855999999999998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167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5">
      <c r="A104" s="153"/>
      <c r="B104" s="154"/>
      <c r="C104" s="193" t="s">
        <v>315</v>
      </c>
      <c r="D104" s="164"/>
      <c r="E104" s="165">
        <v>8.9855999999999998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167</v>
      </c>
      <c r="AH104" s="146">
        <v>1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67" t="s">
        <v>154</v>
      </c>
      <c r="B105" s="168" t="s">
        <v>122</v>
      </c>
      <c r="C105" s="189" t="s">
        <v>123</v>
      </c>
      <c r="D105" s="169"/>
      <c r="E105" s="170"/>
      <c r="F105" s="171"/>
      <c r="G105" s="171">
        <f>SUMIF(AG106:AG123,"&lt;&gt;NOR",G106:G123)</f>
        <v>0</v>
      </c>
      <c r="H105" s="171"/>
      <c r="I105" s="171">
        <f>SUM(I106:I123)</f>
        <v>0</v>
      </c>
      <c r="J105" s="171"/>
      <c r="K105" s="171">
        <f>SUM(K106:K123)</f>
        <v>0</v>
      </c>
      <c r="L105" s="171"/>
      <c r="M105" s="171">
        <f>SUM(M106:M123)</f>
        <v>0</v>
      </c>
      <c r="N105" s="170"/>
      <c r="O105" s="170">
        <f>SUM(O106:O123)</f>
        <v>0</v>
      </c>
      <c r="P105" s="170"/>
      <c r="Q105" s="170">
        <f>SUM(Q106:Q123)</f>
        <v>0</v>
      </c>
      <c r="R105" s="171"/>
      <c r="S105" s="171"/>
      <c r="T105" s="172"/>
      <c r="U105" s="166"/>
      <c r="V105" s="166">
        <f>SUM(V106:V123)</f>
        <v>1.8400000000000003</v>
      </c>
      <c r="W105" s="166"/>
      <c r="X105" s="166"/>
      <c r="Y105" s="166"/>
      <c r="AG105" t="s">
        <v>155</v>
      </c>
    </row>
    <row r="106" spans="1:60" outlineLevel="1" x14ac:dyDescent="0.25">
      <c r="A106" s="174">
        <v>22</v>
      </c>
      <c r="B106" s="175" t="s">
        <v>557</v>
      </c>
      <c r="C106" s="190" t="s">
        <v>558</v>
      </c>
      <c r="D106" s="176" t="s">
        <v>178</v>
      </c>
      <c r="E106" s="177">
        <v>0.12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0</v>
      </c>
      <c r="O106" s="177">
        <f>ROUND(E106*N106,2)</f>
        <v>0</v>
      </c>
      <c r="P106" s="177">
        <v>0</v>
      </c>
      <c r="Q106" s="177">
        <f>ROUND(E106*P106,2)</f>
        <v>0</v>
      </c>
      <c r="R106" s="179" t="s">
        <v>376</v>
      </c>
      <c r="S106" s="179" t="s">
        <v>160</v>
      </c>
      <c r="T106" s="180" t="s">
        <v>160</v>
      </c>
      <c r="U106" s="156">
        <v>0</v>
      </c>
      <c r="V106" s="156">
        <f>ROUND(E106*U106,2)</f>
        <v>0</v>
      </c>
      <c r="W106" s="156"/>
      <c r="X106" s="156" t="s">
        <v>161</v>
      </c>
      <c r="Y106" s="156" t="s">
        <v>162</v>
      </c>
      <c r="Z106" s="146"/>
      <c r="AA106" s="146"/>
      <c r="AB106" s="146"/>
      <c r="AC106" s="146"/>
      <c r="AD106" s="146"/>
      <c r="AE106" s="146"/>
      <c r="AF106" s="146"/>
      <c r="AG106" s="146" t="s">
        <v>163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2" x14ac:dyDescent="0.25">
      <c r="A107" s="153"/>
      <c r="B107" s="154"/>
      <c r="C107" s="793" t="s">
        <v>559</v>
      </c>
      <c r="D107" s="794"/>
      <c r="E107" s="794"/>
      <c r="F107" s="794"/>
      <c r="G107" s="794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279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81" t="str">
        <f>C107</f>
        <v>Pro vyjádření výnosu ve prospěch zhotovitele je nutné jednotkovou cenu uvést se záporným znaménkem. (Získaná částka ponižuje náklad stavby.)</v>
      </c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5">
      <c r="A108" s="153"/>
      <c r="B108" s="154"/>
      <c r="C108" s="191" t="s">
        <v>675</v>
      </c>
      <c r="D108" s="157"/>
      <c r="E108" s="158">
        <v>0.12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5">
      <c r="A109" s="174">
        <v>23</v>
      </c>
      <c r="B109" s="175" t="s">
        <v>676</v>
      </c>
      <c r="C109" s="190" t="s">
        <v>677</v>
      </c>
      <c r="D109" s="176" t="s">
        <v>178</v>
      </c>
      <c r="E109" s="177">
        <v>0.44</v>
      </c>
      <c r="F109" s="178"/>
      <c r="G109" s="179">
        <f>ROUND(E109*F109,2)</f>
        <v>0</v>
      </c>
      <c r="H109" s="178"/>
      <c r="I109" s="179">
        <f>ROUND(E109*H109,2)</f>
        <v>0</v>
      </c>
      <c r="J109" s="178"/>
      <c r="K109" s="179">
        <f>ROUND(E109*J109,2)</f>
        <v>0</v>
      </c>
      <c r="L109" s="179">
        <v>21</v>
      </c>
      <c r="M109" s="179">
        <f>G109*(1+L109/100)</f>
        <v>0</v>
      </c>
      <c r="N109" s="177">
        <v>0</v>
      </c>
      <c r="O109" s="177">
        <f>ROUND(E109*N109,2)</f>
        <v>0</v>
      </c>
      <c r="P109" s="177">
        <v>0</v>
      </c>
      <c r="Q109" s="177">
        <f>ROUND(E109*P109,2)</f>
        <v>0</v>
      </c>
      <c r="R109" s="179" t="s">
        <v>376</v>
      </c>
      <c r="S109" s="179" t="s">
        <v>160</v>
      </c>
      <c r="T109" s="180" t="s">
        <v>160</v>
      </c>
      <c r="U109" s="156">
        <v>0</v>
      </c>
      <c r="V109" s="156">
        <f>ROUND(E109*U109,2)</f>
        <v>0</v>
      </c>
      <c r="W109" s="156"/>
      <c r="X109" s="156" t="s">
        <v>161</v>
      </c>
      <c r="Y109" s="156" t="s">
        <v>162</v>
      </c>
      <c r="Z109" s="146"/>
      <c r="AA109" s="146"/>
      <c r="AB109" s="146"/>
      <c r="AC109" s="146"/>
      <c r="AD109" s="146"/>
      <c r="AE109" s="146"/>
      <c r="AF109" s="146"/>
      <c r="AG109" s="146" t="s">
        <v>163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5">
      <c r="A110" s="153"/>
      <c r="B110" s="154"/>
      <c r="C110" s="793" t="s">
        <v>678</v>
      </c>
      <c r="D110" s="794"/>
      <c r="E110" s="794"/>
      <c r="F110" s="794"/>
      <c r="G110" s="794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279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2" x14ac:dyDescent="0.25">
      <c r="A111" s="153"/>
      <c r="B111" s="154"/>
      <c r="C111" s="191" t="s">
        <v>679</v>
      </c>
      <c r="D111" s="157"/>
      <c r="E111" s="158">
        <v>0.42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167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5">
      <c r="A112" s="153"/>
      <c r="B112" s="154"/>
      <c r="C112" s="191" t="s">
        <v>680</v>
      </c>
      <c r="D112" s="157"/>
      <c r="E112" s="158">
        <v>0.02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167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1" x14ac:dyDescent="0.25">
      <c r="A113" s="174">
        <v>24</v>
      </c>
      <c r="B113" s="175" t="s">
        <v>681</v>
      </c>
      <c r="C113" s="190" t="s">
        <v>682</v>
      </c>
      <c r="D113" s="176" t="s">
        <v>178</v>
      </c>
      <c r="E113" s="177">
        <v>0.13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0</v>
      </c>
      <c r="O113" s="177">
        <f>ROUND(E113*N113,2)</f>
        <v>0</v>
      </c>
      <c r="P113" s="177">
        <v>0</v>
      </c>
      <c r="Q113" s="177">
        <f>ROUND(E113*P113,2)</f>
        <v>0</v>
      </c>
      <c r="R113" s="179" t="s">
        <v>376</v>
      </c>
      <c r="S113" s="179" t="s">
        <v>160</v>
      </c>
      <c r="T113" s="180" t="s">
        <v>160</v>
      </c>
      <c r="U113" s="156">
        <v>0</v>
      </c>
      <c r="V113" s="156">
        <f>ROUND(E113*U113,2)</f>
        <v>0</v>
      </c>
      <c r="W113" s="156"/>
      <c r="X113" s="156" t="s">
        <v>161</v>
      </c>
      <c r="Y113" s="156" t="s">
        <v>162</v>
      </c>
      <c r="Z113" s="146"/>
      <c r="AA113" s="146"/>
      <c r="AB113" s="146"/>
      <c r="AC113" s="146"/>
      <c r="AD113" s="146"/>
      <c r="AE113" s="146"/>
      <c r="AF113" s="146"/>
      <c r="AG113" s="146" t="s">
        <v>163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5">
      <c r="A114" s="153"/>
      <c r="B114" s="154"/>
      <c r="C114" s="793" t="s">
        <v>683</v>
      </c>
      <c r="D114" s="794"/>
      <c r="E114" s="794"/>
      <c r="F114" s="794"/>
      <c r="G114" s="794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279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5">
      <c r="A115" s="153"/>
      <c r="B115" s="154"/>
      <c r="C115" s="191" t="s">
        <v>684</v>
      </c>
      <c r="D115" s="157"/>
      <c r="E115" s="158">
        <v>0.05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5">
      <c r="A116" s="153"/>
      <c r="B116" s="154"/>
      <c r="C116" s="191" t="s">
        <v>685</v>
      </c>
      <c r="D116" s="157"/>
      <c r="E116" s="158">
        <v>0.08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167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1" x14ac:dyDescent="0.25">
      <c r="A117" s="174">
        <v>25</v>
      </c>
      <c r="B117" s="175" t="s">
        <v>575</v>
      </c>
      <c r="C117" s="190" t="s">
        <v>576</v>
      </c>
      <c r="D117" s="176" t="s">
        <v>178</v>
      </c>
      <c r="E117" s="177">
        <v>0.70260999999999996</v>
      </c>
      <c r="F117" s="178"/>
      <c r="G117" s="179">
        <f>ROUND(E117*F117,2)</f>
        <v>0</v>
      </c>
      <c r="H117" s="178"/>
      <c r="I117" s="179">
        <f>ROUND(E117*H117,2)</f>
        <v>0</v>
      </c>
      <c r="J117" s="178"/>
      <c r="K117" s="179">
        <f>ROUND(E117*J117,2)</f>
        <v>0</v>
      </c>
      <c r="L117" s="179">
        <v>21</v>
      </c>
      <c r="M117" s="179">
        <f>G117*(1+L117/100)</f>
        <v>0</v>
      </c>
      <c r="N117" s="177">
        <v>0</v>
      </c>
      <c r="O117" s="177">
        <f>ROUND(E117*N117,2)</f>
        <v>0</v>
      </c>
      <c r="P117" s="177">
        <v>0</v>
      </c>
      <c r="Q117" s="177">
        <f>ROUND(E117*P117,2)</f>
        <v>0</v>
      </c>
      <c r="R117" s="179" t="s">
        <v>577</v>
      </c>
      <c r="S117" s="179" t="s">
        <v>160</v>
      </c>
      <c r="T117" s="180" t="s">
        <v>160</v>
      </c>
      <c r="U117" s="156">
        <v>0.749</v>
      </c>
      <c r="V117" s="156">
        <f>ROUND(E117*U117,2)</f>
        <v>0.53</v>
      </c>
      <c r="W117" s="156"/>
      <c r="X117" s="156" t="s">
        <v>578</v>
      </c>
      <c r="Y117" s="156" t="s">
        <v>162</v>
      </c>
      <c r="Z117" s="146"/>
      <c r="AA117" s="146"/>
      <c r="AB117" s="146"/>
      <c r="AC117" s="146"/>
      <c r="AD117" s="146"/>
      <c r="AE117" s="146"/>
      <c r="AF117" s="146"/>
      <c r="AG117" s="146" t="s">
        <v>579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1" outlineLevel="2" x14ac:dyDescent="0.25">
      <c r="A118" s="153"/>
      <c r="B118" s="154"/>
      <c r="C118" s="797" t="s">
        <v>580</v>
      </c>
      <c r="D118" s="798"/>
      <c r="E118" s="798"/>
      <c r="F118" s="798"/>
      <c r="G118" s="798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165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1" t="str">
        <f>C118</f>
        <v>s popřípadným nutným naložením do dopravního zařízení, s vyprázdněním dopravního zařízení na hromadu nebo do dopravního prostředku, vč. příplatku za každých dalších i započatých 3,5 m výšky nad 3,5 m,</v>
      </c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26</v>
      </c>
      <c r="B119" s="175" t="s">
        <v>581</v>
      </c>
      <c r="C119" s="190" t="s">
        <v>582</v>
      </c>
      <c r="D119" s="176" t="s">
        <v>178</v>
      </c>
      <c r="E119" s="177">
        <v>0.70260999999999996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0</v>
      </c>
      <c r="O119" s="177">
        <f>ROUND(E119*N119,2)</f>
        <v>0</v>
      </c>
      <c r="P119" s="177">
        <v>0</v>
      </c>
      <c r="Q119" s="177">
        <f>ROUND(E119*P119,2)</f>
        <v>0</v>
      </c>
      <c r="R119" s="179" t="s">
        <v>376</v>
      </c>
      <c r="S119" s="179" t="s">
        <v>160</v>
      </c>
      <c r="T119" s="180" t="s">
        <v>160</v>
      </c>
      <c r="U119" s="156">
        <v>0.49</v>
      </c>
      <c r="V119" s="156">
        <f>ROUND(E119*U119,2)</f>
        <v>0.34</v>
      </c>
      <c r="W119" s="156"/>
      <c r="X119" s="156" t="s">
        <v>578</v>
      </c>
      <c r="Y119" s="156" t="s">
        <v>162</v>
      </c>
      <c r="Z119" s="146"/>
      <c r="AA119" s="146"/>
      <c r="AB119" s="146"/>
      <c r="AC119" s="146"/>
      <c r="AD119" s="146"/>
      <c r="AE119" s="146"/>
      <c r="AF119" s="146"/>
      <c r="AG119" s="146" t="s">
        <v>579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793" t="s">
        <v>583</v>
      </c>
      <c r="D120" s="794"/>
      <c r="E120" s="794"/>
      <c r="F120" s="794"/>
      <c r="G120" s="794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279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5">
      <c r="A121" s="182">
        <v>27</v>
      </c>
      <c r="B121" s="183" t="s">
        <v>584</v>
      </c>
      <c r="C121" s="194" t="s">
        <v>585</v>
      </c>
      <c r="D121" s="184" t="s">
        <v>178</v>
      </c>
      <c r="E121" s="185">
        <v>9.8365500000000008</v>
      </c>
      <c r="F121" s="186"/>
      <c r="G121" s="187">
        <f>ROUND(E121*F121,2)</f>
        <v>0</v>
      </c>
      <c r="H121" s="186"/>
      <c r="I121" s="187">
        <f>ROUND(E121*H121,2)</f>
        <v>0</v>
      </c>
      <c r="J121" s="186"/>
      <c r="K121" s="187">
        <f>ROUND(E121*J121,2)</f>
        <v>0</v>
      </c>
      <c r="L121" s="187">
        <v>21</v>
      </c>
      <c r="M121" s="187">
        <f>G121*(1+L121/100)</f>
        <v>0</v>
      </c>
      <c r="N121" s="185">
        <v>0</v>
      </c>
      <c r="O121" s="185">
        <f>ROUND(E121*N121,2)</f>
        <v>0</v>
      </c>
      <c r="P121" s="185">
        <v>0</v>
      </c>
      <c r="Q121" s="185">
        <f>ROUND(E121*P121,2)</f>
        <v>0</v>
      </c>
      <c r="R121" s="187" t="s">
        <v>376</v>
      </c>
      <c r="S121" s="187" t="s">
        <v>160</v>
      </c>
      <c r="T121" s="188" t="s">
        <v>160</v>
      </c>
      <c r="U121" s="156">
        <v>0</v>
      </c>
      <c r="V121" s="156">
        <f>ROUND(E121*U121,2)</f>
        <v>0</v>
      </c>
      <c r="W121" s="156"/>
      <c r="X121" s="156" t="s">
        <v>578</v>
      </c>
      <c r="Y121" s="156" t="s">
        <v>162</v>
      </c>
      <c r="Z121" s="146"/>
      <c r="AA121" s="146"/>
      <c r="AB121" s="146"/>
      <c r="AC121" s="146"/>
      <c r="AD121" s="146"/>
      <c r="AE121" s="146"/>
      <c r="AF121" s="146"/>
      <c r="AG121" s="146" t="s">
        <v>579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5">
      <c r="A122" s="182">
        <v>28</v>
      </c>
      <c r="B122" s="183" t="s">
        <v>586</v>
      </c>
      <c r="C122" s="194" t="s">
        <v>587</v>
      </c>
      <c r="D122" s="184" t="s">
        <v>178</v>
      </c>
      <c r="E122" s="185">
        <v>0.70260999999999996</v>
      </c>
      <c r="F122" s="186"/>
      <c r="G122" s="187">
        <f>ROUND(E122*F122,2)</f>
        <v>0</v>
      </c>
      <c r="H122" s="186"/>
      <c r="I122" s="187">
        <f>ROUND(E122*H122,2)</f>
        <v>0</v>
      </c>
      <c r="J122" s="186"/>
      <c r="K122" s="187">
        <f>ROUND(E122*J122,2)</f>
        <v>0</v>
      </c>
      <c r="L122" s="187">
        <v>21</v>
      </c>
      <c r="M122" s="187">
        <f>G122*(1+L122/100)</f>
        <v>0</v>
      </c>
      <c r="N122" s="185">
        <v>0</v>
      </c>
      <c r="O122" s="185">
        <f>ROUND(E122*N122,2)</f>
        <v>0</v>
      </c>
      <c r="P122" s="185">
        <v>0</v>
      </c>
      <c r="Q122" s="185">
        <f>ROUND(E122*P122,2)</f>
        <v>0</v>
      </c>
      <c r="R122" s="187" t="s">
        <v>376</v>
      </c>
      <c r="S122" s="187" t="s">
        <v>160</v>
      </c>
      <c r="T122" s="188" t="s">
        <v>160</v>
      </c>
      <c r="U122" s="156">
        <v>0.94199999999999995</v>
      </c>
      <c r="V122" s="156">
        <f>ROUND(E122*U122,2)</f>
        <v>0.66</v>
      </c>
      <c r="W122" s="156"/>
      <c r="X122" s="156" t="s">
        <v>578</v>
      </c>
      <c r="Y122" s="156" t="s">
        <v>162</v>
      </c>
      <c r="Z122" s="146"/>
      <c r="AA122" s="146"/>
      <c r="AB122" s="146"/>
      <c r="AC122" s="146"/>
      <c r="AD122" s="146"/>
      <c r="AE122" s="146"/>
      <c r="AF122" s="146"/>
      <c r="AG122" s="146" t="s">
        <v>579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 x14ac:dyDescent="0.25">
      <c r="A123" s="174">
        <v>29</v>
      </c>
      <c r="B123" s="175" t="s">
        <v>588</v>
      </c>
      <c r="C123" s="190" t="s">
        <v>589</v>
      </c>
      <c r="D123" s="176" t="s">
        <v>178</v>
      </c>
      <c r="E123" s="177">
        <v>2.8104399999999998</v>
      </c>
      <c r="F123" s="178"/>
      <c r="G123" s="179">
        <f>ROUND(E123*F123,2)</f>
        <v>0</v>
      </c>
      <c r="H123" s="178"/>
      <c r="I123" s="179">
        <f>ROUND(E123*H123,2)</f>
        <v>0</v>
      </c>
      <c r="J123" s="178"/>
      <c r="K123" s="179">
        <f>ROUND(E123*J123,2)</f>
        <v>0</v>
      </c>
      <c r="L123" s="179">
        <v>21</v>
      </c>
      <c r="M123" s="179">
        <f>G123*(1+L123/100)</f>
        <v>0</v>
      </c>
      <c r="N123" s="177">
        <v>0</v>
      </c>
      <c r="O123" s="177">
        <f>ROUND(E123*N123,2)</f>
        <v>0</v>
      </c>
      <c r="P123" s="177">
        <v>0</v>
      </c>
      <c r="Q123" s="177">
        <f>ROUND(E123*P123,2)</f>
        <v>0</v>
      </c>
      <c r="R123" s="179" t="s">
        <v>376</v>
      </c>
      <c r="S123" s="179" t="s">
        <v>160</v>
      </c>
      <c r="T123" s="180" t="s">
        <v>160</v>
      </c>
      <c r="U123" s="156">
        <v>0.11</v>
      </c>
      <c r="V123" s="156">
        <f>ROUND(E123*U123,2)</f>
        <v>0.31</v>
      </c>
      <c r="W123" s="156"/>
      <c r="X123" s="156" t="s">
        <v>578</v>
      </c>
      <c r="Y123" s="156" t="s">
        <v>162</v>
      </c>
      <c r="Z123" s="146"/>
      <c r="AA123" s="146"/>
      <c r="AB123" s="146"/>
      <c r="AC123" s="146"/>
      <c r="AD123" s="146"/>
      <c r="AE123" s="146"/>
      <c r="AF123" s="146"/>
      <c r="AG123" s="146" t="s">
        <v>579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x14ac:dyDescent="0.25">
      <c r="A124" s="3"/>
      <c r="B124" s="4"/>
      <c r="C124" s="195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E124">
        <v>12</v>
      </c>
      <c r="AF124">
        <v>21</v>
      </c>
      <c r="AG124" t="s">
        <v>140</v>
      </c>
    </row>
    <row r="125" spans="1:60" x14ac:dyDescent="0.25">
      <c r="A125" s="149"/>
      <c r="B125" s="150" t="s">
        <v>29</v>
      </c>
      <c r="C125" s="196"/>
      <c r="D125" s="151"/>
      <c r="E125" s="152"/>
      <c r="F125" s="152"/>
      <c r="G125" s="173">
        <f>G8+G25+G63+G93+G105</f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E125">
        <f>SUMIF(L7:L123,AE124,G7:G123)</f>
        <v>0</v>
      </c>
      <c r="AF125">
        <f>SUMIF(L7:L123,AF124,G7:G123)</f>
        <v>0</v>
      </c>
      <c r="AG125" t="s">
        <v>601</v>
      </c>
    </row>
    <row r="126" spans="1:60" x14ac:dyDescent="0.25">
      <c r="C126" s="197"/>
      <c r="D126" s="10"/>
      <c r="AG126" t="s">
        <v>602</v>
      </c>
    </row>
    <row r="127" spans="1:60" x14ac:dyDescent="0.25">
      <c r="D127" s="10"/>
    </row>
    <row r="128" spans="1:60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k+Rg+p/tmnN3+nGQKccuvpU5axhz9d+S8E29SgLJytT3EYsyQw3CGdmp1O18j6QyAO2C3YWF6BifW7uJAQBqVw==" saltValue="3qm1Vha9RRPCGKr1f0jIHg==" spinCount="100000" sheet="1" formatRows="0"/>
  <mergeCells count="22">
    <mergeCell ref="C47:G47"/>
    <mergeCell ref="A1:G1"/>
    <mergeCell ref="C2:G2"/>
    <mergeCell ref="C3:G3"/>
    <mergeCell ref="C4:G4"/>
    <mergeCell ref="C15:G15"/>
    <mergeCell ref="C30:G30"/>
    <mergeCell ref="C42:G42"/>
    <mergeCell ref="C43:G43"/>
    <mergeCell ref="C44:G44"/>
    <mergeCell ref="C45:G45"/>
    <mergeCell ref="C46:G46"/>
    <mergeCell ref="C110:G110"/>
    <mergeCell ref="C114:G114"/>
    <mergeCell ref="C118:G118"/>
    <mergeCell ref="C120:G120"/>
    <mergeCell ref="C48:G48"/>
    <mergeCell ref="C50:G50"/>
    <mergeCell ref="C62:G62"/>
    <mergeCell ref="C65:G65"/>
    <mergeCell ref="C92:G92"/>
    <mergeCell ref="C107:G107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2958-BCF4-4FDE-8F8D-AC8BB95AE417}">
  <dimension ref="A1:H9"/>
  <sheetViews>
    <sheetView workbookViewId="0">
      <selection activeCell="I18" sqref="I18"/>
    </sheetView>
  </sheetViews>
  <sheetFormatPr defaultRowHeight="13.2" x14ac:dyDescent="0.25"/>
  <cols>
    <col min="1" max="1" width="14.21875" customWidth="1"/>
    <col min="2" max="2" width="29.109375" customWidth="1"/>
    <col min="3" max="3" width="7.33203125" customWidth="1"/>
    <col min="5" max="5" width="14.88671875" customWidth="1"/>
  </cols>
  <sheetData>
    <row r="1" spans="1:8" x14ac:dyDescent="0.25">
      <c r="A1" s="21" t="s">
        <v>686</v>
      </c>
    </row>
    <row r="3" spans="1:8" ht="13.8" x14ac:dyDescent="0.3">
      <c r="A3" s="199" t="s">
        <v>17</v>
      </c>
      <c r="B3" s="199" t="s">
        <v>5</v>
      </c>
      <c r="C3" s="199" t="s">
        <v>135</v>
      </c>
      <c r="D3" s="199" t="s">
        <v>136</v>
      </c>
      <c r="E3" s="200" t="s">
        <v>687</v>
      </c>
    </row>
    <row r="4" spans="1:8" ht="13.8" x14ac:dyDescent="0.3">
      <c r="A4" s="201" t="s">
        <v>444</v>
      </c>
      <c r="B4" s="201" t="s">
        <v>445</v>
      </c>
      <c r="C4" s="201" t="s">
        <v>372</v>
      </c>
      <c r="D4" s="202">
        <v>1</v>
      </c>
      <c r="E4" s="202">
        <f>'Příloha 720 ZTI'!H10</f>
        <v>0</v>
      </c>
      <c r="G4" s="202"/>
      <c r="H4" s="86"/>
    </row>
    <row r="5" spans="1:8" ht="13.8" x14ac:dyDescent="0.3">
      <c r="A5" s="201" t="s">
        <v>446</v>
      </c>
      <c r="B5" s="201" t="s">
        <v>447</v>
      </c>
      <c r="C5" s="201" t="s">
        <v>372</v>
      </c>
      <c r="D5" s="202">
        <v>1</v>
      </c>
      <c r="E5" s="202">
        <f>'Příloha 728 VZT'!G8</f>
        <v>0</v>
      </c>
      <c r="G5" s="202"/>
      <c r="H5" s="86"/>
    </row>
    <row r="6" spans="1:8" ht="13.8" x14ac:dyDescent="0.3">
      <c r="A6" s="201" t="s">
        <v>448</v>
      </c>
      <c r="B6" s="201" t="s">
        <v>449</v>
      </c>
      <c r="C6" s="201" t="s">
        <v>372</v>
      </c>
      <c r="D6" s="202">
        <v>1</v>
      </c>
      <c r="E6" s="202">
        <f>'Příloha 730 ÚT Pol'!J30</f>
        <v>0</v>
      </c>
      <c r="G6" s="202"/>
      <c r="H6" s="86"/>
    </row>
    <row r="7" spans="1:8" ht="13.8" x14ac:dyDescent="0.3">
      <c r="A7" s="201" t="s">
        <v>555</v>
      </c>
      <c r="B7" s="201" t="s">
        <v>556</v>
      </c>
      <c r="C7" s="201" t="s">
        <v>372</v>
      </c>
      <c r="D7" s="202">
        <v>1</v>
      </c>
      <c r="E7" s="202">
        <f>'Příloha M21 Elektro'!E27</f>
        <v>0</v>
      </c>
      <c r="G7" s="202"/>
      <c r="H7" s="86"/>
    </row>
    <row r="9" spans="1:8" ht="13.8" x14ac:dyDescent="0.3">
      <c r="B9" s="203" t="s">
        <v>688</v>
      </c>
      <c r="C9" s="204"/>
      <c r="D9" s="204"/>
      <c r="E9" s="205">
        <f>SUM(E4:E8)</f>
        <v>0</v>
      </c>
    </row>
  </sheetData>
  <sheetProtection algorithmName="SHA-512" hashValue="cKhl0+Dc0hHbS8PMkPQ0kjCQDfqJAu3Jk9csj1hDAheCUCw3x0kCLv6S+SwYs7NK2sO7+gOOL6rYy+ZkIyE0VA==" saltValue="AdX0+3+zT+s28RlraqvKGQ==" spinCount="100000" sheet="1" objects="1" scenarios="1"/>
  <pageMargins left="0.70866141732283472" right="0.70866141732283472" top="0.78740157480314965" bottom="0.78740157480314965" header="0.31496062992125984" footer="0.31496062992125984"/>
  <pageSetup orientation="landscape" r:id="rId1"/>
  <headerFooter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EE40-EA7B-4F47-9005-504959D9ED42}">
  <dimension ref="A1:L281"/>
  <sheetViews>
    <sheetView showGridLines="0" view="pageBreakPreview" zoomScaleNormal="100" zoomScaleSheetLayoutView="100" workbookViewId="0">
      <selection activeCell="F13" sqref="F13"/>
    </sheetView>
  </sheetViews>
  <sheetFormatPr defaultColWidth="8.33203125" defaultRowHeight="19.8" x14ac:dyDescent="0.25"/>
  <cols>
    <col min="1" max="1" width="3.44140625" style="310" customWidth="1"/>
    <col min="2" max="2" width="8.88671875" style="311" customWidth="1"/>
    <col min="3" max="3" width="42.33203125" style="312" customWidth="1"/>
    <col min="4" max="4" width="7.109375" style="313" customWidth="1"/>
    <col min="5" max="5" width="4.5546875" style="311" customWidth="1"/>
    <col min="6" max="6" width="10.88671875" style="314" customWidth="1"/>
    <col min="7" max="7" width="10.77734375" style="315" customWidth="1"/>
    <col min="8" max="8" width="41.5546875" style="312" customWidth="1"/>
    <col min="9" max="11" width="8.33203125" style="213" customWidth="1"/>
    <col min="12" max="12" width="8.33203125" style="214" customWidth="1"/>
    <col min="13" max="256" width="8.33203125" style="213"/>
    <col min="257" max="257" width="3.44140625" style="213" customWidth="1"/>
    <col min="258" max="258" width="8.88671875" style="213" customWidth="1"/>
    <col min="259" max="259" width="42.33203125" style="213" customWidth="1"/>
    <col min="260" max="260" width="7.109375" style="213" customWidth="1"/>
    <col min="261" max="261" width="4.5546875" style="213" customWidth="1"/>
    <col min="262" max="262" width="10.88671875" style="213" customWidth="1"/>
    <col min="263" max="263" width="10.77734375" style="213" customWidth="1"/>
    <col min="264" max="264" width="41.5546875" style="213" customWidth="1"/>
    <col min="265" max="512" width="8.33203125" style="213"/>
    <col min="513" max="513" width="3.44140625" style="213" customWidth="1"/>
    <col min="514" max="514" width="8.88671875" style="213" customWidth="1"/>
    <col min="515" max="515" width="42.33203125" style="213" customWidth="1"/>
    <col min="516" max="516" width="7.109375" style="213" customWidth="1"/>
    <col min="517" max="517" width="4.5546875" style="213" customWidth="1"/>
    <col min="518" max="518" width="10.88671875" style="213" customWidth="1"/>
    <col min="519" max="519" width="10.77734375" style="213" customWidth="1"/>
    <col min="520" max="520" width="41.5546875" style="213" customWidth="1"/>
    <col min="521" max="768" width="8.33203125" style="213"/>
    <col min="769" max="769" width="3.44140625" style="213" customWidth="1"/>
    <col min="770" max="770" width="8.88671875" style="213" customWidth="1"/>
    <col min="771" max="771" width="42.33203125" style="213" customWidth="1"/>
    <col min="772" max="772" width="7.109375" style="213" customWidth="1"/>
    <col min="773" max="773" width="4.5546875" style="213" customWidth="1"/>
    <col min="774" max="774" width="10.88671875" style="213" customWidth="1"/>
    <col min="775" max="775" width="10.77734375" style="213" customWidth="1"/>
    <col min="776" max="776" width="41.5546875" style="213" customWidth="1"/>
    <col min="777" max="1024" width="8.33203125" style="213"/>
    <col min="1025" max="1025" width="3.44140625" style="213" customWidth="1"/>
    <col min="1026" max="1026" width="8.88671875" style="213" customWidth="1"/>
    <col min="1027" max="1027" width="42.33203125" style="213" customWidth="1"/>
    <col min="1028" max="1028" width="7.109375" style="213" customWidth="1"/>
    <col min="1029" max="1029" width="4.5546875" style="213" customWidth="1"/>
    <col min="1030" max="1030" width="10.88671875" style="213" customWidth="1"/>
    <col min="1031" max="1031" width="10.77734375" style="213" customWidth="1"/>
    <col min="1032" max="1032" width="41.5546875" style="213" customWidth="1"/>
    <col min="1033" max="1280" width="8.33203125" style="213"/>
    <col min="1281" max="1281" width="3.44140625" style="213" customWidth="1"/>
    <col min="1282" max="1282" width="8.88671875" style="213" customWidth="1"/>
    <col min="1283" max="1283" width="42.33203125" style="213" customWidth="1"/>
    <col min="1284" max="1284" width="7.109375" style="213" customWidth="1"/>
    <col min="1285" max="1285" width="4.5546875" style="213" customWidth="1"/>
    <col min="1286" max="1286" width="10.88671875" style="213" customWidth="1"/>
    <col min="1287" max="1287" width="10.77734375" style="213" customWidth="1"/>
    <col min="1288" max="1288" width="41.5546875" style="213" customWidth="1"/>
    <col min="1289" max="1536" width="8.33203125" style="213"/>
    <col min="1537" max="1537" width="3.44140625" style="213" customWidth="1"/>
    <col min="1538" max="1538" width="8.88671875" style="213" customWidth="1"/>
    <col min="1539" max="1539" width="42.33203125" style="213" customWidth="1"/>
    <col min="1540" max="1540" width="7.109375" style="213" customWidth="1"/>
    <col min="1541" max="1541" width="4.5546875" style="213" customWidth="1"/>
    <col min="1542" max="1542" width="10.88671875" style="213" customWidth="1"/>
    <col min="1543" max="1543" width="10.77734375" style="213" customWidth="1"/>
    <col min="1544" max="1544" width="41.5546875" style="213" customWidth="1"/>
    <col min="1545" max="1792" width="8.33203125" style="213"/>
    <col min="1793" max="1793" width="3.44140625" style="213" customWidth="1"/>
    <col min="1794" max="1794" width="8.88671875" style="213" customWidth="1"/>
    <col min="1795" max="1795" width="42.33203125" style="213" customWidth="1"/>
    <col min="1796" max="1796" width="7.109375" style="213" customWidth="1"/>
    <col min="1797" max="1797" width="4.5546875" style="213" customWidth="1"/>
    <col min="1798" max="1798" width="10.88671875" style="213" customWidth="1"/>
    <col min="1799" max="1799" width="10.77734375" style="213" customWidth="1"/>
    <col min="1800" max="1800" width="41.5546875" style="213" customWidth="1"/>
    <col min="1801" max="2048" width="8.33203125" style="213"/>
    <col min="2049" max="2049" width="3.44140625" style="213" customWidth="1"/>
    <col min="2050" max="2050" width="8.88671875" style="213" customWidth="1"/>
    <col min="2051" max="2051" width="42.33203125" style="213" customWidth="1"/>
    <col min="2052" max="2052" width="7.109375" style="213" customWidth="1"/>
    <col min="2053" max="2053" width="4.5546875" style="213" customWidth="1"/>
    <col min="2054" max="2054" width="10.88671875" style="213" customWidth="1"/>
    <col min="2055" max="2055" width="10.77734375" style="213" customWidth="1"/>
    <col min="2056" max="2056" width="41.5546875" style="213" customWidth="1"/>
    <col min="2057" max="2304" width="8.33203125" style="213"/>
    <col min="2305" max="2305" width="3.44140625" style="213" customWidth="1"/>
    <col min="2306" max="2306" width="8.88671875" style="213" customWidth="1"/>
    <col min="2307" max="2307" width="42.33203125" style="213" customWidth="1"/>
    <col min="2308" max="2308" width="7.109375" style="213" customWidth="1"/>
    <col min="2309" max="2309" width="4.5546875" style="213" customWidth="1"/>
    <col min="2310" max="2310" width="10.88671875" style="213" customWidth="1"/>
    <col min="2311" max="2311" width="10.77734375" style="213" customWidth="1"/>
    <col min="2312" max="2312" width="41.5546875" style="213" customWidth="1"/>
    <col min="2313" max="2560" width="8.33203125" style="213"/>
    <col min="2561" max="2561" width="3.44140625" style="213" customWidth="1"/>
    <col min="2562" max="2562" width="8.88671875" style="213" customWidth="1"/>
    <col min="2563" max="2563" width="42.33203125" style="213" customWidth="1"/>
    <col min="2564" max="2564" width="7.109375" style="213" customWidth="1"/>
    <col min="2565" max="2565" width="4.5546875" style="213" customWidth="1"/>
    <col min="2566" max="2566" width="10.88671875" style="213" customWidth="1"/>
    <col min="2567" max="2567" width="10.77734375" style="213" customWidth="1"/>
    <col min="2568" max="2568" width="41.5546875" style="213" customWidth="1"/>
    <col min="2569" max="2816" width="8.33203125" style="213"/>
    <col min="2817" max="2817" width="3.44140625" style="213" customWidth="1"/>
    <col min="2818" max="2818" width="8.88671875" style="213" customWidth="1"/>
    <col min="2819" max="2819" width="42.33203125" style="213" customWidth="1"/>
    <col min="2820" max="2820" width="7.109375" style="213" customWidth="1"/>
    <col min="2821" max="2821" width="4.5546875" style="213" customWidth="1"/>
    <col min="2822" max="2822" width="10.88671875" style="213" customWidth="1"/>
    <col min="2823" max="2823" width="10.77734375" style="213" customWidth="1"/>
    <col min="2824" max="2824" width="41.5546875" style="213" customWidth="1"/>
    <col min="2825" max="3072" width="8.33203125" style="213"/>
    <col min="3073" max="3073" width="3.44140625" style="213" customWidth="1"/>
    <col min="3074" max="3074" width="8.88671875" style="213" customWidth="1"/>
    <col min="3075" max="3075" width="42.33203125" style="213" customWidth="1"/>
    <col min="3076" max="3076" width="7.109375" style="213" customWidth="1"/>
    <col min="3077" max="3077" width="4.5546875" style="213" customWidth="1"/>
    <col min="3078" max="3078" width="10.88671875" style="213" customWidth="1"/>
    <col min="3079" max="3079" width="10.77734375" style="213" customWidth="1"/>
    <col min="3080" max="3080" width="41.5546875" style="213" customWidth="1"/>
    <col min="3081" max="3328" width="8.33203125" style="213"/>
    <col min="3329" max="3329" width="3.44140625" style="213" customWidth="1"/>
    <col min="3330" max="3330" width="8.88671875" style="213" customWidth="1"/>
    <col min="3331" max="3331" width="42.33203125" style="213" customWidth="1"/>
    <col min="3332" max="3332" width="7.109375" style="213" customWidth="1"/>
    <col min="3333" max="3333" width="4.5546875" style="213" customWidth="1"/>
    <col min="3334" max="3334" width="10.88671875" style="213" customWidth="1"/>
    <col min="3335" max="3335" width="10.77734375" style="213" customWidth="1"/>
    <col min="3336" max="3336" width="41.5546875" style="213" customWidth="1"/>
    <col min="3337" max="3584" width="8.33203125" style="213"/>
    <col min="3585" max="3585" width="3.44140625" style="213" customWidth="1"/>
    <col min="3586" max="3586" width="8.88671875" style="213" customWidth="1"/>
    <col min="3587" max="3587" width="42.33203125" style="213" customWidth="1"/>
    <col min="3588" max="3588" width="7.109375" style="213" customWidth="1"/>
    <col min="3589" max="3589" width="4.5546875" style="213" customWidth="1"/>
    <col min="3590" max="3590" width="10.88671875" style="213" customWidth="1"/>
    <col min="3591" max="3591" width="10.77734375" style="213" customWidth="1"/>
    <col min="3592" max="3592" width="41.5546875" style="213" customWidth="1"/>
    <col min="3593" max="3840" width="8.33203125" style="213"/>
    <col min="3841" max="3841" width="3.44140625" style="213" customWidth="1"/>
    <col min="3842" max="3842" width="8.88671875" style="213" customWidth="1"/>
    <col min="3843" max="3843" width="42.33203125" style="213" customWidth="1"/>
    <col min="3844" max="3844" width="7.109375" style="213" customWidth="1"/>
    <col min="3845" max="3845" width="4.5546875" style="213" customWidth="1"/>
    <col min="3846" max="3846" width="10.88671875" style="213" customWidth="1"/>
    <col min="3847" max="3847" width="10.77734375" style="213" customWidth="1"/>
    <col min="3848" max="3848" width="41.5546875" style="213" customWidth="1"/>
    <col min="3849" max="4096" width="8.33203125" style="213"/>
    <col min="4097" max="4097" width="3.44140625" style="213" customWidth="1"/>
    <col min="4098" max="4098" width="8.88671875" style="213" customWidth="1"/>
    <col min="4099" max="4099" width="42.33203125" style="213" customWidth="1"/>
    <col min="4100" max="4100" width="7.109375" style="213" customWidth="1"/>
    <col min="4101" max="4101" width="4.5546875" style="213" customWidth="1"/>
    <col min="4102" max="4102" width="10.88671875" style="213" customWidth="1"/>
    <col min="4103" max="4103" width="10.77734375" style="213" customWidth="1"/>
    <col min="4104" max="4104" width="41.5546875" style="213" customWidth="1"/>
    <col min="4105" max="4352" width="8.33203125" style="213"/>
    <col min="4353" max="4353" width="3.44140625" style="213" customWidth="1"/>
    <col min="4354" max="4354" width="8.88671875" style="213" customWidth="1"/>
    <col min="4355" max="4355" width="42.33203125" style="213" customWidth="1"/>
    <col min="4356" max="4356" width="7.109375" style="213" customWidth="1"/>
    <col min="4357" max="4357" width="4.5546875" style="213" customWidth="1"/>
    <col min="4358" max="4358" width="10.88671875" style="213" customWidth="1"/>
    <col min="4359" max="4359" width="10.77734375" style="213" customWidth="1"/>
    <col min="4360" max="4360" width="41.5546875" style="213" customWidth="1"/>
    <col min="4361" max="4608" width="8.33203125" style="213"/>
    <col min="4609" max="4609" width="3.44140625" style="213" customWidth="1"/>
    <col min="4610" max="4610" width="8.88671875" style="213" customWidth="1"/>
    <col min="4611" max="4611" width="42.33203125" style="213" customWidth="1"/>
    <col min="4612" max="4612" width="7.109375" style="213" customWidth="1"/>
    <col min="4613" max="4613" width="4.5546875" style="213" customWidth="1"/>
    <col min="4614" max="4614" width="10.88671875" style="213" customWidth="1"/>
    <col min="4615" max="4615" width="10.77734375" style="213" customWidth="1"/>
    <col min="4616" max="4616" width="41.5546875" style="213" customWidth="1"/>
    <col min="4617" max="4864" width="8.33203125" style="213"/>
    <col min="4865" max="4865" width="3.44140625" style="213" customWidth="1"/>
    <col min="4866" max="4866" width="8.88671875" style="213" customWidth="1"/>
    <col min="4867" max="4867" width="42.33203125" style="213" customWidth="1"/>
    <col min="4868" max="4868" width="7.109375" style="213" customWidth="1"/>
    <col min="4869" max="4869" width="4.5546875" style="213" customWidth="1"/>
    <col min="4870" max="4870" width="10.88671875" style="213" customWidth="1"/>
    <col min="4871" max="4871" width="10.77734375" style="213" customWidth="1"/>
    <col min="4872" max="4872" width="41.5546875" style="213" customWidth="1"/>
    <col min="4873" max="5120" width="8.33203125" style="213"/>
    <col min="5121" max="5121" width="3.44140625" style="213" customWidth="1"/>
    <col min="5122" max="5122" width="8.88671875" style="213" customWidth="1"/>
    <col min="5123" max="5123" width="42.33203125" style="213" customWidth="1"/>
    <col min="5124" max="5124" width="7.109375" style="213" customWidth="1"/>
    <col min="5125" max="5125" width="4.5546875" style="213" customWidth="1"/>
    <col min="5126" max="5126" width="10.88671875" style="213" customWidth="1"/>
    <col min="5127" max="5127" width="10.77734375" style="213" customWidth="1"/>
    <col min="5128" max="5128" width="41.5546875" style="213" customWidth="1"/>
    <col min="5129" max="5376" width="8.33203125" style="213"/>
    <col min="5377" max="5377" width="3.44140625" style="213" customWidth="1"/>
    <col min="5378" max="5378" width="8.88671875" style="213" customWidth="1"/>
    <col min="5379" max="5379" width="42.33203125" style="213" customWidth="1"/>
    <col min="5380" max="5380" width="7.109375" style="213" customWidth="1"/>
    <col min="5381" max="5381" width="4.5546875" style="213" customWidth="1"/>
    <col min="5382" max="5382" width="10.88671875" style="213" customWidth="1"/>
    <col min="5383" max="5383" width="10.77734375" style="213" customWidth="1"/>
    <col min="5384" max="5384" width="41.5546875" style="213" customWidth="1"/>
    <col min="5385" max="5632" width="8.33203125" style="213"/>
    <col min="5633" max="5633" width="3.44140625" style="213" customWidth="1"/>
    <col min="5634" max="5634" width="8.88671875" style="213" customWidth="1"/>
    <col min="5635" max="5635" width="42.33203125" style="213" customWidth="1"/>
    <col min="5636" max="5636" width="7.109375" style="213" customWidth="1"/>
    <col min="5637" max="5637" width="4.5546875" style="213" customWidth="1"/>
    <col min="5638" max="5638" width="10.88671875" style="213" customWidth="1"/>
    <col min="5639" max="5639" width="10.77734375" style="213" customWidth="1"/>
    <col min="5640" max="5640" width="41.5546875" style="213" customWidth="1"/>
    <col min="5641" max="5888" width="8.33203125" style="213"/>
    <col min="5889" max="5889" width="3.44140625" style="213" customWidth="1"/>
    <col min="5890" max="5890" width="8.88671875" style="213" customWidth="1"/>
    <col min="5891" max="5891" width="42.33203125" style="213" customWidth="1"/>
    <col min="5892" max="5892" width="7.109375" style="213" customWidth="1"/>
    <col min="5893" max="5893" width="4.5546875" style="213" customWidth="1"/>
    <col min="5894" max="5894" width="10.88671875" style="213" customWidth="1"/>
    <col min="5895" max="5895" width="10.77734375" style="213" customWidth="1"/>
    <col min="5896" max="5896" width="41.5546875" style="213" customWidth="1"/>
    <col min="5897" max="6144" width="8.33203125" style="213"/>
    <col min="6145" max="6145" width="3.44140625" style="213" customWidth="1"/>
    <col min="6146" max="6146" width="8.88671875" style="213" customWidth="1"/>
    <col min="6147" max="6147" width="42.33203125" style="213" customWidth="1"/>
    <col min="6148" max="6148" width="7.109375" style="213" customWidth="1"/>
    <col min="6149" max="6149" width="4.5546875" style="213" customWidth="1"/>
    <col min="6150" max="6150" width="10.88671875" style="213" customWidth="1"/>
    <col min="6151" max="6151" width="10.77734375" style="213" customWidth="1"/>
    <col min="6152" max="6152" width="41.5546875" style="213" customWidth="1"/>
    <col min="6153" max="6400" width="8.33203125" style="213"/>
    <col min="6401" max="6401" width="3.44140625" style="213" customWidth="1"/>
    <col min="6402" max="6402" width="8.88671875" style="213" customWidth="1"/>
    <col min="6403" max="6403" width="42.33203125" style="213" customWidth="1"/>
    <col min="6404" max="6404" width="7.109375" style="213" customWidth="1"/>
    <col min="6405" max="6405" width="4.5546875" style="213" customWidth="1"/>
    <col min="6406" max="6406" width="10.88671875" style="213" customWidth="1"/>
    <col min="6407" max="6407" width="10.77734375" style="213" customWidth="1"/>
    <col min="6408" max="6408" width="41.5546875" style="213" customWidth="1"/>
    <col min="6409" max="6656" width="8.33203125" style="213"/>
    <col min="6657" max="6657" width="3.44140625" style="213" customWidth="1"/>
    <col min="6658" max="6658" width="8.88671875" style="213" customWidth="1"/>
    <col min="6659" max="6659" width="42.33203125" style="213" customWidth="1"/>
    <col min="6660" max="6660" width="7.109375" style="213" customWidth="1"/>
    <col min="6661" max="6661" width="4.5546875" style="213" customWidth="1"/>
    <col min="6662" max="6662" width="10.88671875" style="213" customWidth="1"/>
    <col min="6663" max="6663" width="10.77734375" style="213" customWidth="1"/>
    <col min="6664" max="6664" width="41.5546875" style="213" customWidth="1"/>
    <col min="6665" max="6912" width="8.33203125" style="213"/>
    <col min="6913" max="6913" width="3.44140625" style="213" customWidth="1"/>
    <col min="6914" max="6914" width="8.88671875" style="213" customWidth="1"/>
    <col min="6915" max="6915" width="42.33203125" style="213" customWidth="1"/>
    <col min="6916" max="6916" width="7.109375" style="213" customWidth="1"/>
    <col min="6917" max="6917" width="4.5546875" style="213" customWidth="1"/>
    <col min="6918" max="6918" width="10.88671875" style="213" customWidth="1"/>
    <col min="6919" max="6919" width="10.77734375" style="213" customWidth="1"/>
    <col min="6920" max="6920" width="41.5546875" style="213" customWidth="1"/>
    <col min="6921" max="7168" width="8.33203125" style="213"/>
    <col min="7169" max="7169" width="3.44140625" style="213" customWidth="1"/>
    <col min="7170" max="7170" width="8.88671875" style="213" customWidth="1"/>
    <col min="7171" max="7171" width="42.33203125" style="213" customWidth="1"/>
    <col min="7172" max="7172" width="7.109375" style="213" customWidth="1"/>
    <col min="7173" max="7173" width="4.5546875" style="213" customWidth="1"/>
    <col min="7174" max="7174" width="10.88671875" style="213" customWidth="1"/>
    <col min="7175" max="7175" width="10.77734375" style="213" customWidth="1"/>
    <col min="7176" max="7176" width="41.5546875" style="213" customWidth="1"/>
    <col min="7177" max="7424" width="8.33203125" style="213"/>
    <col min="7425" max="7425" width="3.44140625" style="213" customWidth="1"/>
    <col min="7426" max="7426" width="8.88671875" style="213" customWidth="1"/>
    <col min="7427" max="7427" width="42.33203125" style="213" customWidth="1"/>
    <col min="7428" max="7428" width="7.109375" style="213" customWidth="1"/>
    <col min="7429" max="7429" width="4.5546875" style="213" customWidth="1"/>
    <col min="7430" max="7430" width="10.88671875" style="213" customWidth="1"/>
    <col min="7431" max="7431" width="10.77734375" style="213" customWidth="1"/>
    <col min="7432" max="7432" width="41.5546875" style="213" customWidth="1"/>
    <col min="7433" max="7680" width="8.33203125" style="213"/>
    <col min="7681" max="7681" width="3.44140625" style="213" customWidth="1"/>
    <col min="7682" max="7682" width="8.88671875" style="213" customWidth="1"/>
    <col min="7683" max="7683" width="42.33203125" style="213" customWidth="1"/>
    <col min="7684" max="7684" width="7.109375" style="213" customWidth="1"/>
    <col min="7685" max="7685" width="4.5546875" style="213" customWidth="1"/>
    <col min="7686" max="7686" width="10.88671875" style="213" customWidth="1"/>
    <col min="7687" max="7687" width="10.77734375" style="213" customWidth="1"/>
    <col min="7688" max="7688" width="41.5546875" style="213" customWidth="1"/>
    <col min="7689" max="7936" width="8.33203125" style="213"/>
    <col min="7937" max="7937" width="3.44140625" style="213" customWidth="1"/>
    <col min="7938" max="7938" width="8.88671875" style="213" customWidth="1"/>
    <col min="7939" max="7939" width="42.33203125" style="213" customWidth="1"/>
    <col min="7940" max="7940" width="7.109375" style="213" customWidth="1"/>
    <col min="7941" max="7941" width="4.5546875" style="213" customWidth="1"/>
    <col min="7942" max="7942" width="10.88671875" style="213" customWidth="1"/>
    <col min="7943" max="7943" width="10.77734375" style="213" customWidth="1"/>
    <col min="7944" max="7944" width="41.5546875" style="213" customWidth="1"/>
    <col min="7945" max="8192" width="8.33203125" style="213"/>
    <col min="8193" max="8193" width="3.44140625" style="213" customWidth="1"/>
    <col min="8194" max="8194" width="8.88671875" style="213" customWidth="1"/>
    <col min="8195" max="8195" width="42.33203125" style="213" customWidth="1"/>
    <col min="8196" max="8196" width="7.109375" style="213" customWidth="1"/>
    <col min="8197" max="8197" width="4.5546875" style="213" customWidth="1"/>
    <col min="8198" max="8198" width="10.88671875" style="213" customWidth="1"/>
    <col min="8199" max="8199" width="10.77734375" style="213" customWidth="1"/>
    <col min="8200" max="8200" width="41.5546875" style="213" customWidth="1"/>
    <col min="8201" max="8448" width="8.33203125" style="213"/>
    <col min="8449" max="8449" width="3.44140625" style="213" customWidth="1"/>
    <col min="8450" max="8450" width="8.88671875" style="213" customWidth="1"/>
    <col min="8451" max="8451" width="42.33203125" style="213" customWidth="1"/>
    <col min="8452" max="8452" width="7.109375" style="213" customWidth="1"/>
    <col min="8453" max="8453" width="4.5546875" style="213" customWidth="1"/>
    <col min="8454" max="8454" width="10.88671875" style="213" customWidth="1"/>
    <col min="8455" max="8455" width="10.77734375" style="213" customWidth="1"/>
    <col min="8456" max="8456" width="41.5546875" style="213" customWidth="1"/>
    <col min="8457" max="8704" width="8.33203125" style="213"/>
    <col min="8705" max="8705" width="3.44140625" style="213" customWidth="1"/>
    <col min="8706" max="8706" width="8.88671875" style="213" customWidth="1"/>
    <col min="8707" max="8707" width="42.33203125" style="213" customWidth="1"/>
    <col min="8708" max="8708" width="7.109375" style="213" customWidth="1"/>
    <col min="8709" max="8709" width="4.5546875" style="213" customWidth="1"/>
    <col min="8710" max="8710" width="10.88671875" style="213" customWidth="1"/>
    <col min="8711" max="8711" width="10.77734375" style="213" customWidth="1"/>
    <col min="8712" max="8712" width="41.5546875" style="213" customWidth="1"/>
    <col min="8713" max="8960" width="8.33203125" style="213"/>
    <col min="8961" max="8961" width="3.44140625" style="213" customWidth="1"/>
    <col min="8962" max="8962" width="8.88671875" style="213" customWidth="1"/>
    <col min="8963" max="8963" width="42.33203125" style="213" customWidth="1"/>
    <col min="8964" max="8964" width="7.109375" style="213" customWidth="1"/>
    <col min="8965" max="8965" width="4.5546875" style="213" customWidth="1"/>
    <col min="8966" max="8966" width="10.88671875" style="213" customWidth="1"/>
    <col min="8967" max="8967" width="10.77734375" style="213" customWidth="1"/>
    <col min="8968" max="8968" width="41.5546875" style="213" customWidth="1"/>
    <col min="8969" max="9216" width="8.33203125" style="213"/>
    <col min="9217" max="9217" width="3.44140625" style="213" customWidth="1"/>
    <col min="9218" max="9218" width="8.88671875" style="213" customWidth="1"/>
    <col min="9219" max="9219" width="42.33203125" style="213" customWidth="1"/>
    <col min="9220" max="9220" width="7.109375" style="213" customWidth="1"/>
    <col min="9221" max="9221" width="4.5546875" style="213" customWidth="1"/>
    <col min="9222" max="9222" width="10.88671875" style="213" customWidth="1"/>
    <col min="9223" max="9223" width="10.77734375" style="213" customWidth="1"/>
    <col min="9224" max="9224" width="41.5546875" style="213" customWidth="1"/>
    <col min="9225" max="9472" width="8.33203125" style="213"/>
    <col min="9473" max="9473" width="3.44140625" style="213" customWidth="1"/>
    <col min="9474" max="9474" width="8.88671875" style="213" customWidth="1"/>
    <col min="9475" max="9475" width="42.33203125" style="213" customWidth="1"/>
    <col min="9476" max="9476" width="7.109375" style="213" customWidth="1"/>
    <col min="9477" max="9477" width="4.5546875" style="213" customWidth="1"/>
    <col min="9478" max="9478" width="10.88671875" style="213" customWidth="1"/>
    <col min="9479" max="9479" width="10.77734375" style="213" customWidth="1"/>
    <col min="9480" max="9480" width="41.5546875" style="213" customWidth="1"/>
    <col min="9481" max="9728" width="8.33203125" style="213"/>
    <col min="9729" max="9729" width="3.44140625" style="213" customWidth="1"/>
    <col min="9730" max="9730" width="8.88671875" style="213" customWidth="1"/>
    <col min="9731" max="9731" width="42.33203125" style="213" customWidth="1"/>
    <col min="9732" max="9732" width="7.109375" style="213" customWidth="1"/>
    <col min="9733" max="9733" width="4.5546875" style="213" customWidth="1"/>
    <col min="9734" max="9734" width="10.88671875" style="213" customWidth="1"/>
    <col min="9735" max="9735" width="10.77734375" style="213" customWidth="1"/>
    <col min="9736" max="9736" width="41.5546875" style="213" customWidth="1"/>
    <col min="9737" max="9984" width="8.33203125" style="213"/>
    <col min="9985" max="9985" width="3.44140625" style="213" customWidth="1"/>
    <col min="9986" max="9986" width="8.88671875" style="213" customWidth="1"/>
    <col min="9987" max="9987" width="42.33203125" style="213" customWidth="1"/>
    <col min="9988" max="9988" width="7.109375" style="213" customWidth="1"/>
    <col min="9989" max="9989" width="4.5546875" style="213" customWidth="1"/>
    <col min="9990" max="9990" width="10.88671875" style="213" customWidth="1"/>
    <col min="9991" max="9991" width="10.77734375" style="213" customWidth="1"/>
    <col min="9992" max="9992" width="41.5546875" style="213" customWidth="1"/>
    <col min="9993" max="10240" width="8.33203125" style="213"/>
    <col min="10241" max="10241" width="3.44140625" style="213" customWidth="1"/>
    <col min="10242" max="10242" width="8.88671875" style="213" customWidth="1"/>
    <col min="10243" max="10243" width="42.33203125" style="213" customWidth="1"/>
    <col min="10244" max="10244" width="7.109375" style="213" customWidth="1"/>
    <col min="10245" max="10245" width="4.5546875" style="213" customWidth="1"/>
    <col min="10246" max="10246" width="10.88671875" style="213" customWidth="1"/>
    <col min="10247" max="10247" width="10.77734375" style="213" customWidth="1"/>
    <col min="10248" max="10248" width="41.5546875" style="213" customWidth="1"/>
    <col min="10249" max="10496" width="8.33203125" style="213"/>
    <col min="10497" max="10497" width="3.44140625" style="213" customWidth="1"/>
    <col min="10498" max="10498" width="8.88671875" style="213" customWidth="1"/>
    <col min="10499" max="10499" width="42.33203125" style="213" customWidth="1"/>
    <col min="10500" max="10500" width="7.109375" style="213" customWidth="1"/>
    <col min="10501" max="10501" width="4.5546875" style="213" customWidth="1"/>
    <col min="10502" max="10502" width="10.88671875" style="213" customWidth="1"/>
    <col min="10503" max="10503" width="10.77734375" style="213" customWidth="1"/>
    <col min="10504" max="10504" width="41.5546875" style="213" customWidth="1"/>
    <col min="10505" max="10752" width="8.33203125" style="213"/>
    <col min="10753" max="10753" width="3.44140625" style="213" customWidth="1"/>
    <col min="10754" max="10754" width="8.88671875" style="213" customWidth="1"/>
    <col min="10755" max="10755" width="42.33203125" style="213" customWidth="1"/>
    <col min="10756" max="10756" width="7.109375" style="213" customWidth="1"/>
    <col min="10757" max="10757" width="4.5546875" style="213" customWidth="1"/>
    <col min="10758" max="10758" width="10.88671875" style="213" customWidth="1"/>
    <col min="10759" max="10759" width="10.77734375" style="213" customWidth="1"/>
    <col min="10760" max="10760" width="41.5546875" style="213" customWidth="1"/>
    <col min="10761" max="11008" width="8.33203125" style="213"/>
    <col min="11009" max="11009" width="3.44140625" style="213" customWidth="1"/>
    <col min="11010" max="11010" width="8.88671875" style="213" customWidth="1"/>
    <col min="11011" max="11011" width="42.33203125" style="213" customWidth="1"/>
    <col min="11012" max="11012" width="7.109375" style="213" customWidth="1"/>
    <col min="11013" max="11013" width="4.5546875" style="213" customWidth="1"/>
    <col min="11014" max="11014" width="10.88671875" style="213" customWidth="1"/>
    <col min="11015" max="11015" width="10.77734375" style="213" customWidth="1"/>
    <col min="11016" max="11016" width="41.5546875" style="213" customWidth="1"/>
    <col min="11017" max="11264" width="8.33203125" style="213"/>
    <col min="11265" max="11265" width="3.44140625" style="213" customWidth="1"/>
    <col min="11266" max="11266" width="8.88671875" style="213" customWidth="1"/>
    <col min="11267" max="11267" width="42.33203125" style="213" customWidth="1"/>
    <col min="11268" max="11268" width="7.109375" style="213" customWidth="1"/>
    <col min="11269" max="11269" width="4.5546875" style="213" customWidth="1"/>
    <col min="11270" max="11270" width="10.88671875" style="213" customWidth="1"/>
    <col min="11271" max="11271" width="10.77734375" style="213" customWidth="1"/>
    <col min="11272" max="11272" width="41.5546875" style="213" customWidth="1"/>
    <col min="11273" max="11520" width="8.33203125" style="213"/>
    <col min="11521" max="11521" width="3.44140625" style="213" customWidth="1"/>
    <col min="11522" max="11522" width="8.88671875" style="213" customWidth="1"/>
    <col min="11523" max="11523" width="42.33203125" style="213" customWidth="1"/>
    <col min="11524" max="11524" width="7.109375" style="213" customWidth="1"/>
    <col min="11525" max="11525" width="4.5546875" style="213" customWidth="1"/>
    <col min="11526" max="11526" width="10.88671875" style="213" customWidth="1"/>
    <col min="11527" max="11527" width="10.77734375" style="213" customWidth="1"/>
    <col min="11528" max="11528" width="41.5546875" style="213" customWidth="1"/>
    <col min="11529" max="11776" width="8.33203125" style="213"/>
    <col min="11777" max="11777" width="3.44140625" style="213" customWidth="1"/>
    <col min="11778" max="11778" width="8.88671875" style="213" customWidth="1"/>
    <col min="11779" max="11779" width="42.33203125" style="213" customWidth="1"/>
    <col min="11780" max="11780" width="7.109375" style="213" customWidth="1"/>
    <col min="11781" max="11781" width="4.5546875" style="213" customWidth="1"/>
    <col min="11782" max="11782" width="10.88671875" style="213" customWidth="1"/>
    <col min="11783" max="11783" width="10.77734375" style="213" customWidth="1"/>
    <col min="11784" max="11784" width="41.5546875" style="213" customWidth="1"/>
    <col min="11785" max="12032" width="8.33203125" style="213"/>
    <col min="12033" max="12033" width="3.44140625" style="213" customWidth="1"/>
    <col min="12034" max="12034" width="8.88671875" style="213" customWidth="1"/>
    <col min="12035" max="12035" width="42.33203125" style="213" customWidth="1"/>
    <col min="12036" max="12036" width="7.109375" style="213" customWidth="1"/>
    <col min="12037" max="12037" width="4.5546875" style="213" customWidth="1"/>
    <col min="12038" max="12038" width="10.88671875" style="213" customWidth="1"/>
    <col min="12039" max="12039" width="10.77734375" style="213" customWidth="1"/>
    <col min="12040" max="12040" width="41.5546875" style="213" customWidth="1"/>
    <col min="12041" max="12288" width="8.33203125" style="213"/>
    <col min="12289" max="12289" width="3.44140625" style="213" customWidth="1"/>
    <col min="12290" max="12290" width="8.88671875" style="213" customWidth="1"/>
    <col min="12291" max="12291" width="42.33203125" style="213" customWidth="1"/>
    <col min="12292" max="12292" width="7.109375" style="213" customWidth="1"/>
    <col min="12293" max="12293" width="4.5546875" style="213" customWidth="1"/>
    <col min="12294" max="12294" width="10.88671875" style="213" customWidth="1"/>
    <col min="12295" max="12295" width="10.77734375" style="213" customWidth="1"/>
    <col min="12296" max="12296" width="41.5546875" style="213" customWidth="1"/>
    <col min="12297" max="12544" width="8.33203125" style="213"/>
    <col min="12545" max="12545" width="3.44140625" style="213" customWidth="1"/>
    <col min="12546" max="12546" width="8.88671875" style="213" customWidth="1"/>
    <col min="12547" max="12547" width="42.33203125" style="213" customWidth="1"/>
    <col min="12548" max="12548" width="7.109375" style="213" customWidth="1"/>
    <col min="12549" max="12549" width="4.5546875" style="213" customWidth="1"/>
    <col min="12550" max="12550" width="10.88671875" style="213" customWidth="1"/>
    <col min="12551" max="12551" width="10.77734375" style="213" customWidth="1"/>
    <col min="12552" max="12552" width="41.5546875" style="213" customWidth="1"/>
    <col min="12553" max="12800" width="8.33203125" style="213"/>
    <col min="12801" max="12801" width="3.44140625" style="213" customWidth="1"/>
    <col min="12802" max="12802" width="8.88671875" style="213" customWidth="1"/>
    <col min="12803" max="12803" width="42.33203125" style="213" customWidth="1"/>
    <col min="12804" max="12804" width="7.109375" style="213" customWidth="1"/>
    <col min="12805" max="12805" width="4.5546875" style="213" customWidth="1"/>
    <col min="12806" max="12806" width="10.88671875" style="213" customWidth="1"/>
    <col min="12807" max="12807" width="10.77734375" style="213" customWidth="1"/>
    <col min="12808" max="12808" width="41.5546875" style="213" customWidth="1"/>
    <col min="12809" max="13056" width="8.33203125" style="213"/>
    <col min="13057" max="13057" width="3.44140625" style="213" customWidth="1"/>
    <col min="13058" max="13058" width="8.88671875" style="213" customWidth="1"/>
    <col min="13059" max="13059" width="42.33203125" style="213" customWidth="1"/>
    <col min="13060" max="13060" width="7.109375" style="213" customWidth="1"/>
    <col min="13061" max="13061" width="4.5546875" style="213" customWidth="1"/>
    <col min="13062" max="13062" width="10.88671875" style="213" customWidth="1"/>
    <col min="13063" max="13063" width="10.77734375" style="213" customWidth="1"/>
    <col min="13064" max="13064" width="41.5546875" style="213" customWidth="1"/>
    <col min="13065" max="13312" width="8.33203125" style="213"/>
    <col min="13313" max="13313" width="3.44140625" style="213" customWidth="1"/>
    <col min="13314" max="13314" width="8.88671875" style="213" customWidth="1"/>
    <col min="13315" max="13315" width="42.33203125" style="213" customWidth="1"/>
    <col min="13316" max="13316" width="7.109375" style="213" customWidth="1"/>
    <col min="13317" max="13317" width="4.5546875" style="213" customWidth="1"/>
    <col min="13318" max="13318" width="10.88671875" style="213" customWidth="1"/>
    <col min="13319" max="13319" width="10.77734375" style="213" customWidth="1"/>
    <col min="13320" max="13320" width="41.5546875" style="213" customWidth="1"/>
    <col min="13321" max="13568" width="8.33203125" style="213"/>
    <col min="13569" max="13569" width="3.44140625" style="213" customWidth="1"/>
    <col min="13570" max="13570" width="8.88671875" style="213" customWidth="1"/>
    <col min="13571" max="13571" width="42.33203125" style="213" customWidth="1"/>
    <col min="13572" max="13572" width="7.109375" style="213" customWidth="1"/>
    <col min="13573" max="13573" width="4.5546875" style="213" customWidth="1"/>
    <col min="13574" max="13574" width="10.88671875" style="213" customWidth="1"/>
    <col min="13575" max="13575" width="10.77734375" style="213" customWidth="1"/>
    <col min="13576" max="13576" width="41.5546875" style="213" customWidth="1"/>
    <col min="13577" max="13824" width="8.33203125" style="213"/>
    <col min="13825" max="13825" width="3.44140625" style="213" customWidth="1"/>
    <col min="13826" max="13826" width="8.88671875" style="213" customWidth="1"/>
    <col min="13827" max="13827" width="42.33203125" style="213" customWidth="1"/>
    <col min="13828" max="13828" width="7.109375" style="213" customWidth="1"/>
    <col min="13829" max="13829" width="4.5546875" style="213" customWidth="1"/>
    <col min="13830" max="13830" width="10.88671875" style="213" customWidth="1"/>
    <col min="13831" max="13831" width="10.77734375" style="213" customWidth="1"/>
    <col min="13832" max="13832" width="41.5546875" style="213" customWidth="1"/>
    <col min="13833" max="14080" width="8.33203125" style="213"/>
    <col min="14081" max="14081" width="3.44140625" style="213" customWidth="1"/>
    <col min="14082" max="14082" width="8.88671875" style="213" customWidth="1"/>
    <col min="14083" max="14083" width="42.33203125" style="213" customWidth="1"/>
    <col min="14084" max="14084" width="7.109375" style="213" customWidth="1"/>
    <col min="14085" max="14085" width="4.5546875" style="213" customWidth="1"/>
    <col min="14086" max="14086" width="10.88671875" style="213" customWidth="1"/>
    <col min="14087" max="14087" width="10.77734375" style="213" customWidth="1"/>
    <col min="14088" max="14088" width="41.5546875" style="213" customWidth="1"/>
    <col min="14089" max="14336" width="8.33203125" style="213"/>
    <col min="14337" max="14337" width="3.44140625" style="213" customWidth="1"/>
    <col min="14338" max="14338" width="8.88671875" style="213" customWidth="1"/>
    <col min="14339" max="14339" width="42.33203125" style="213" customWidth="1"/>
    <col min="14340" max="14340" width="7.109375" style="213" customWidth="1"/>
    <col min="14341" max="14341" width="4.5546875" style="213" customWidth="1"/>
    <col min="14342" max="14342" width="10.88671875" style="213" customWidth="1"/>
    <col min="14343" max="14343" width="10.77734375" style="213" customWidth="1"/>
    <col min="14344" max="14344" width="41.5546875" style="213" customWidth="1"/>
    <col min="14345" max="14592" width="8.33203125" style="213"/>
    <col min="14593" max="14593" width="3.44140625" style="213" customWidth="1"/>
    <col min="14594" max="14594" width="8.88671875" style="213" customWidth="1"/>
    <col min="14595" max="14595" width="42.33203125" style="213" customWidth="1"/>
    <col min="14596" max="14596" width="7.109375" style="213" customWidth="1"/>
    <col min="14597" max="14597" width="4.5546875" style="213" customWidth="1"/>
    <col min="14598" max="14598" width="10.88671875" style="213" customWidth="1"/>
    <col min="14599" max="14599" width="10.77734375" style="213" customWidth="1"/>
    <col min="14600" max="14600" width="41.5546875" style="213" customWidth="1"/>
    <col min="14601" max="14848" width="8.33203125" style="213"/>
    <col min="14849" max="14849" width="3.44140625" style="213" customWidth="1"/>
    <col min="14850" max="14850" width="8.88671875" style="213" customWidth="1"/>
    <col min="14851" max="14851" width="42.33203125" style="213" customWidth="1"/>
    <col min="14852" max="14852" width="7.109375" style="213" customWidth="1"/>
    <col min="14853" max="14853" width="4.5546875" style="213" customWidth="1"/>
    <col min="14854" max="14854" width="10.88671875" style="213" customWidth="1"/>
    <col min="14855" max="14855" width="10.77734375" style="213" customWidth="1"/>
    <col min="14856" max="14856" width="41.5546875" style="213" customWidth="1"/>
    <col min="14857" max="15104" width="8.33203125" style="213"/>
    <col min="15105" max="15105" width="3.44140625" style="213" customWidth="1"/>
    <col min="15106" max="15106" width="8.88671875" style="213" customWidth="1"/>
    <col min="15107" max="15107" width="42.33203125" style="213" customWidth="1"/>
    <col min="15108" max="15108" width="7.109375" style="213" customWidth="1"/>
    <col min="15109" max="15109" width="4.5546875" style="213" customWidth="1"/>
    <col min="15110" max="15110" width="10.88671875" style="213" customWidth="1"/>
    <col min="15111" max="15111" width="10.77734375" style="213" customWidth="1"/>
    <col min="15112" max="15112" width="41.5546875" style="213" customWidth="1"/>
    <col min="15113" max="15360" width="8.33203125" style="213"/>
    <col min="15361" max="15361" width="3.44140625" style="213" customWidth="1"/>
    <col min="15362" max="15362" width="8.88671875" style="213" customWidth="1"/>
    <col min="15363" max="15363" width="42.33203125" style="213" customWidth="1"/>
    <col min="15364" max="15364" width="7.109375" style="213" customWidth="1"/>
    <col min="15365" max="15365" width="4.5546875" style="213" customWidth="1"/>
    <col min="15366" max="15366" width="10.88671875" style="213" customWidth="1"/>
    <col min="15367" max="15367" width="10.77734375" style="213" customWidth="1"/>
    <col min="15368" max="15368" width="41.5546875" style="213" customWidth="1"/>
    <col min="15369" max="15616" width="8.33203125" style="213"/>
    <col min="15617" max="15617" width="3.44140625" style="213" customWidth="1"/>
    <col min="15618" max="15618" width="8.88671875" style="213" customWidth="1"/>
    <col min="15619" max="15619" width="42.33203125" style="213" customWidth="1"/>
    <col min="15620" max="15620" width="7.109375" style="213" customWidth="1"/>
    <col min="15621" max="15621" width="4.5546875" style="213" customWidth="1"/>
    <col min="15622" max="15622" width="10.88671875" style="213" customWidth="1"/>
    <col min="15623" max="15623" width="10.77734375" style="213" customWidth="1"/>
    <col min="15624" max="15624" width="41.5546875" style="213" customWidth="1"/>
    <col min="15625" max="15872" width="8.33203125" style="213"/>
    <col min="15873" max="15873" width="3.44140625" style="213" customWidth="1"/>
    <col min="15874" max="15874" width="8.88671875" style="213" customWidth="1"/>
    <col min="15875" max="15875" width="42.33203125" style="213" customWidth="1"/>
    <col min="15876" max="15876" width="7.109375" style="213" customWidth="1"/>
    <col min="15877" max="15877" width="4.5546875" style="213" customWidth="1"/>
    <col min="15878" max="15878" width="10.88671875" style="213" customWidth="1"/>
    <col min="15879" max="15879" width="10.77734375" style="213" customWidth="1"/>
    <col min="15880" max="15880" width="41.5546875" style="213" customWidth="1"/>
    <col min="15881" max="16128" width="8.33203125" style="213"/>
    <col min="16129" max="16129" width="3.44140625" style="213" customWidth="1"/>
    <col min="16130" max="16130" width="8.88671875" style="213" customWidth="1"/>
    <col min="16131" max="16131" width="42.33203125" style="213" customWidth="1"/>
    <col min="16132" max="16132" width="7.109375" style="213" customWidth="1"/>
    <col min="16133" max="16133" width="4.5546875" style="213" customWidth="1"/>
    <col min="16134" max="16134" width="10.88671875" style="213" customWidth="1"/>
    <col min="16135" max="16135" width="10.77734375" style="213" customWidth="1"/>
    <col min="16136" max="16136" width="41.5546875" style="213" customWidth="1"/>
    <col min="16137" max="16384" width="8.33203125" style="213"/>
  </cols>
  <sheetData>
    <row r="1" spans="1:12" ht="24.6" x14ac:dyDescent="0.25">
      <c r="A1" s="206" t="s">
        <v>689</v>
      </c>
      <c r="B1" s="207"/>
      <c r="C1" s="207"/>
      <c r="D1" s="208"/>
      <c r="E1" s="209"/>
      <c r="F1" s="210"/>
      <c r="G1" s="211"/>
      <c r="H1" s="212"/>
    </row>
    <row r="2" spans="1:12" x14ac:dyDescent="0.25">
      <c r="A2" s="215" t="s">
        <v>690</v>
      </c>
      <c r="B2" s="216"/>
      <c r="C2" s="208"/>
      <c r="D2" s="208"/>
      <c r="E2" s="209"/>
      <c r="F2" s="210"/>
      <c r="G2" s="211"/>
      <c r="H2" s="212"/>
    </row>
    <row r="3" spans="1:12" x14ac:dyDescent="0.25">
      <c r="A3" s="217" t="s">
        <v>691</v>
      </c>
      <c r="B3" s="216"/>
      <c r="C3" s="208"/>
      <c r="D3" s="208"/>
      <c r="E3" s="209"/>
      <c r="F3" s="210"/>
      <c r="G3" s="211"/>
      <c r="H3" s="212"/>
    </row>
    <row r="4" spans="1:12" x14ac:dyDescent="0.25">
      <c r="A4" s="217" t="s">
        <v>692</v>
      </c>
      <c r="B4" s="216"/>
      <c r="C4" s="208"/>
      <c r="D4" s="208"/>
      <c r="E4" s="209"/>
      <c r="F4" s="210"/>
      <c r="G4" s="211"/>
      <c r="H4" s="212"/>
    </row>
    <row r="5" spans="1:12" x14ac:dyDescent="0.25">
      <c r="A5" s="218" t="s">
        <v>693</v>
      </c>
      <c r="B5" s="219"/>
      <c r="C5" s="219"/>
      <c r="D5" s="219"/>
      <c r="E5" s="220"/>
      <c r="F5" s="221"/>
      <c r="G5" s="222"/>
      <c r="H5" s="223"/>
    </row>
    <row r="6" spans="1:12" ht="20.399999999999999" thickBot="1" x14ac:dyDescent="0.3">
      <c r="A6" s="224" t="s">
        <v>694</v>
      </c>
      <c r="B6" s="225"/>
      <c r="C6" s="225"/>
      <c r="D6" s="225"/>
      <c r="E6" s="226"/>
      <c r="F6" s="227"/>
      <c r="G6" s="228"/>
      <c r="H6" s="229"/>
    </row>
    <row r="7" spans="1:12" ht="15.9" customHeight="1" thickBot="1" x14ac:dyDescent="0.3">
      <c r="A7" s="230" t="s">
        <v>695</v>
      </c>
      <c r="B7" s="230" t="s">
        <v>696</v>
      </c>
      <c r="C7" s="230" t="s">
        <v>697</v>
      </c>
      <c r="D7" s="230" t="s">
        <v>136</v>
      </c>
      <c r="E7" s="230" t="s">
        <v>135</v>
      </c>
      <c r="F7" s="231" t="s">
        <v>698</v>
      </c>
      <c r="G7" s="231" t="s">
        <v>1</v>
      </c>
      <c r="H7" s="230" t="s">
        <v>699</v>
      </c>
    </row>
    <row r="8" spans="1:12" ht="15.9" customHeight="1" x14ac:dyDescent="0.25">
      <c r="A8" s="232" t="s">
        <v>700</v>
      </c>
      <c r="B8" s="232" t="s">
        <v>701</v>
      </c>
      <c r="C8" s="232" t="s">
        <v>76</v>
      </c>
      <c r="D8" s="232" t="s">
        <v>80</v>
      </c>
      <c r="E8" s="232" t="s">
        <v>702</v>
      </c>
      <c r="F8" s="233" t="s">
        <v>703</v>
      </c>
      <c r="G8" s="233" t="s">
        <v>704</v>
      </c>
      <c r="H8" s="232" t="s">
        <v>705</v>
      </c>
    </row>
    <row r="9" spans="1:12" ht="20.399999999999999" thickBot="1" x14ac:dyDescent="0.3">
      <c r="A9" s="234"/>
      <c r="B9" s="234"/>
      <c r="C9" s="234"/>
      <c r="D9" s="234"/>
      <c r="E9" s="235"/>
      <c r="F9" s="236"/>
      <c r="G9" s="237"/>
      <c r="H9" s="238"/>
    </row>
    <row r="10" spans="1:12" s="241" customFormat="1" ht="30" customHeight="1" thickBot="1" x14ac:dyDescent="0.4">
      <c r="A10" s="239"/>
      <c r="B10" s="806" t="s">
        <v>706</v>
      </c>
      <c r="C10" s="807"/>
      <c r="D10" s="807"/>
      <c r="E10" s="808"/>
      <c r="F10" s="809">
        <f>SUM(G11:G68)/2</f>
        <v>0</v>
      </c>
      <c r="G10" s="810"/>
      <c r="H10" s="240">
        <f>F10</f>
        <v>0</v>
      </c>
      <c r="L10" s="242"/>
    </row>
    <row r="11" spans="1:12" s="249" customFormat="1" ht="30" customHeight="1" thickBot="1" x14ac:dyDescent="0.4">
      <c r="A11" s="243"/>
      <c r="B11" s="244">
        <v>721</v>
      </c>
      <c r="C11" s="244" t="s">
        <v>707</v>
      </c>
      <c r="D11" s="245"/>
      <c r="E11" s="244"/>
      <c r="F11" s="246"/>
      <c r="G11" s="247">
        <f>SUM(G12:G26)</f>
        <v>0</v>
      </c>
      <c r="H11" s="248"/>
      <c r="L11" s="250"/>
    </row>
    <row r="12" spans="1:12" ht="68.099999999999994" customHeight="1" x14ac:dyDescent="0.25">
      <c r="A12" s="251" t="s">
        <v>700</v>
      </c>
      <c r="B12" s="252" t="s">
        <v>708</v>
      </c>
      <c r="C12" s="253" t="s">
        <v>709</v>
      </c>
      <c r="D12" s="254">
        <v>2</v>
      </c>
      <c r="E12" s="255" t="s">
        <v>228</v>
      </c>
      <c r="F12" s="256">
        <v>0</v>
      </c>
      <c r="G12" s="257">
        <f t="shared" ref="G12:G26" si="0">D12*F12</f>
        <v>0</v>
      </c>
      <c r="H12" s="253" t="s">
        <v>710</v>
      </c>
    </row>
    <row r="13" spans="1:12" ht="68.099999999999994" customHeight="1" x14ac:dyDescent="0.25">
      <c r="A13" s="251" t="s">
        <v>701</v>
      </c>
      <c r="B13" s="252" t="s">
        <v>711</v>
      </c>
      <c r="C13" s="253" t="s">
        <v>712</v>
      </c>
      <c r="D13" s="254">
        <v>1</v>
      </c>
      <c r="E13" s="255" t="s">
        <v>228</v>
      </c>
      <c r="F13" s="256">
        <v>0</v>
      </c>
      <c r="G13" s="257">
        <f t="shared" si="0"/>
        <v>0</v>
      </c>
      <c r="H13" s="253" t="s">
        <v>713</v>
      </c>
    </row>
    <row r="14" spans="1:12" ht="68.099999999999994" customHeight="1" x14ac:dyDescent="0.25">
      <c r="A14" s="251" t="s">
        <v>76</v>
      </c>
      <c r="B14" s="252" t="s">
        <v>714</v>
      </c>
      <c r="C14" s="253" t="s">
        <v>715</v>
      </c>
      <c r="D14" s="254">
        <v>14</v>
      </c>
      <c r="E14" s="255" t="s">
        <v>228</v>
      </c>
      <c r="F14" s="256">
        <v>0</v>
      </c>
      <c r="G14" s="257">
        <f t="shared" si="0"/>
        <v>0</v>
      </c>
      <c r="H14" s="253" t="s">
        <v>716</v>
      </c>
    </row>
    <row r="15" spans="1:12" ht="45" customHeight="1" x14ac:dyDescent="0.25">
      <c r="A15" s="251" t="s">
        <v>80</v>
      </c>
      <c r="B15" s="252" t="s">
        <v>717</v>
      </c>
      <c r="C15" s="258" t="s">
        <v>718</v>
      </c>
      <c r="D15" s="259">
        <v>1</v>
      </c>
      <c r="E15" s="260" t="s">
        <v>197</v>
      </c>
      <c r="F15" s="256">
        <v>0</v>
      </c>
      <c r="G15" s="261">
        <f t="shared" si="0"/>
        <v>0</v>
      </c>
      <c r="H15" s="258" t="s">
        <v>719</v>
      </c>
    </row>
    <row r="16" spans="1:12" ht="45" customHeight="1" x14ac:dyDescent="0.25">
      <c r="A16" s="251" t="s">
        <v>702</v>
      </c>
      <c r="B16" s="252" t="s">
        <v>720</v>
      </c>
      <c r="C16" s="258" t="s">
        <v>721</v>
      </c>
      <c r="D16" s="259">
        <v>1</v>
      </c>
      <c r="E16" s="260" t="s">
        <v>197</v>
      </c>
      <c r="F16" s="256">
        <v>0</v>
      </c>
      <c r="G16" s="261">
        <f t="shared" si="0"/>
        <v>0</v>
      </c>
      <c r="H16" s="258" t="s">
        <v>722</v>
      </c>
    </row>
    <row r="17" spans="1:9" ht="35.1" customHeight="1" x14ac:dyDescent="0.25">
      <c r="A17" s="251" t="s">
        <v>703</v>
      </c>
      <c r="B17" s="252" t="s">
        <v>723</v>
      </c>
      <c r="C17" s="258" t="s">
        <v>724</v>
      </c>
      <c r="D17" s="259">
        <v>2</v>
      </c>
      <c r="E17" s="260" t="s">
        <v>197</v>
      </c>
      <c r="F17" s="256">
        <v>0</v>
      </c>
      <c r="G17" s="261">
        <f t="shared" si="0"/>
        <v>0</v>
      </c>
      <c r="H17" s="258" t="s">
        <v>724</v>
      </c>
    </row>
    <row r="18" spans="1:9" ht="56.1" customHeight="1" x14ac:dyDescent="0.25">
      <c r="A18" s="251" t="s">
        <v>704</v>
      </c>
      <c r="B18" s="252" t="s">
        <v>725</v>
      </c>
      <c r="C18" s="258" t="s">
        <v>726</v>
      </c>
      <c r="D18" s="259">
        <v>1</v>
      </c>
      <c r="E18" s="260" t="s">
        <v>197</v>
      </c>
      <c r="F18" s="256">
        <v>0</v>
      </c>
      <c r="G18" s="261">
        <f t="shared" si="0"/>
        <v>0</v>
      </c>
      <c r="H18" s="258" t="s">
        <v>727</v>
      </c>
    </row>
    <row r="19" spans="1:9" ht="45" customHeight="1" x14ac:dyDescent="0.25">
      <c r="A19" s="251" t="s">
        <v>705</v>
      </c>
      <c r="B19" s="252" t="s">
        <v>728</v>
      </c>
      <c r="C19" s="258" t="s">
        <v>729</v>
      </c>
      <c r="D19" s="259">
        <v>2</v>
      </c>
      <c r="E19" s="260" t="s">
        <v>228</v>
      </c>
      <c r="F19" s="256">
        <v>0</v>
      </c>
      <c r="G19" s="261">
        <f t="shared" si="0"/>
        <v>0</v>
      </c>
      <c r="H19" s="258" t="s">
        <v>730</v>
      </c>
    </row>
    <row r="20" spans="1:9" ht="45" customHeight="1" x14ac:dyDescent="0.25">
      <c r="A20" s="251" t="s">
        <v>731</v>
      </c>
      <c r="B20" s="252" t="s">
        <v>732</v>
      </c>
      <c r="C20" s="258" t="s">
        <v>733</v>
      </c>
      <c r="D20" s="259">
        <v>2</v>
      </c>
      <c r="E20" s="260" t="s">
        <v>228</v>
      </c>
      <c r="F20" s="256">
        <v>0</v>
      </c>
      <c r="G20" s="261">
        <f t="shared" si="0"/>
        <v>0</v>
      </c>
      <c r="H20" s="258" t="s">
        <v>733</v>
      </c>
    </row>
    <row r="21" spans="1:9" ht="35.1" customHeight="1" x14ac:dyDescent="0.25">
      <c r="A21" s="251" t="s">
        <v>734</v>
      </c>
      <c r="B21" s="252" t="s">
        <v>735</v>
      </c>
      <c r="C21" s="258" t="s">
        <v>736</v>
      </c>
      <c r="D21" s="259">
        <v>3</v>
      </c>
      <c r="E21" s="260" t="s">
        <v>197</v>
      </c>
      <c r="F21" s="256">
        <v>0</v>
      </c>
      <c r="G21" s="261">
        <f t="shared" si="0"/>
        <v>0</v>
      </c>
      <c r="H21" s="258" t="s">
        <v>736</v>
      </c>
    </row>
    <row r="22" spans="1:9" ht="24.9" customHeight="1" x14ac:dyDescent="0.25">
      <c r="A22" s="251" t="s">
        <v>737</v>
      </c>
      <c r="B22" s="252" t="s">
        <v>738</v>
      </c>
      <c r="C22" s="258" t="s">
        <v>739</v>
      </c>
      <c r="D22" s="259">
        <v>2</v>
      </c>
      <c r="E22" s="260" t="s">
        <v>197</v>
      </c>
      <c r="F22" s="256">
        <v>0</v>
      </c>
      <c r="G22" s="261">
        <f t="shared" si="0"/>
        <v>0</v>
      </c>
      <c r="H22" s="258" t="s">
        <v>740</v>
      </c>
    </row>
    <row r="23" spans="1:9" ht="24.9" customHeight="1" x14ac:dyDescent="0.25">
      <c r="A23" s="251" t="s">
        <v>741</v>
      </c>
      <c r="B23" s="252" t="s">
        <v>742</v>
      </c>
      <c r="C23" s="258" t="s">
        <v>743</v>
      </c>
      <c r="D23" s="259">
        <v>1</v>
      </c>
      <c r="E23" s="260" t="s">
        <v>511</v>
      </c>
      <c r="F23" s="256">
        <v>0</v>
      </c>
      <c r="G23" s="261">
        <f t="shared" si="0"/>
        <v>0</v>
      </c>
      <c r="H23" s="258" t="s">
        <v>743</v>
      </c>
    </row>
    <row r="24" spans="1:9" ht="35.1" customHeight="1" x14ac:dyDescent="0.25">
      <c r="A24" s="251" t="s">
        <v>744</v>
      </c>
      <c r="B24" s="252" t="s">
        <v>745</v>
      </c>
      <c r="C24" s="258" t="s">
        <v>746</v>
      </c>
      <c r="D24" s="259">
        <v>0.1</v>
      </c>
      <c r="E24" s="260" t="s">
        <v>178</v>
      </c>
      <c r="F24" s="256">
        <v>0</v>
      </c>
      <c r="G24" s="261">
        <f t="shared" si="0"/>
        <v>0</v>
      </c>
      <c r="H24" s="258" t="s">
        <v>746</v>
      </c>
    </row>
    <row r="25" spans="1:9" ht="24.9" customHeight="1" x14ac:dyDescent="0.25">
      <c r="A25" s="251" t="s">
        <v>747</v>
      </c>
      <c r="B25" s="252" t="s">
        <v>748</v>
      </c>
      <c r="C25" s="258" t="s">
        <v>749</v>
      </c>
      <c r="D25" s="259">
        <v>0.1</v>
      </c>
      <c r="E25" s="260" t="s">
        <v>178</v>
      </c>
      <c r="F25" s="256">
        <v>0</v>
      </c>
      <c r="G25" s="261">
        <f t="shared" si="0"/>
        <v>0</v>
      </c>
      <c r="H25" s="258" t="s">
        <v>749</v>
      </c>
    </row>
    <row r="26" spans="1:9" ht="35.1" customHeight="1" thickBot="1" x14ac:dyDescent="0.3">
      <c r="A26" s="251" t="s">
        <v>750</v>
      </c>
      <c r="B26" s="252" t="s">
        <v>751</v>
      </c>
      <c r="C26" s="258" t="s">
        <v>752</v>
      </c>
      <c r="D26" s="259">
        <v>17</v>
      </c>
      <c r="E26" s="260" t="s">
        <v>228</v>
      </c>
      <c r="F26" s="256">
        <v>0</v>
      </c>
      <c r="G26" s="261">
        <f t="shared" si="0"/>
        <v>0</v>
      </c>
      <c r="H26" s="258" t="s">
        <v>752</v>
      </c>
    </row>
    <row r="27" spans="1:9" ht="30" customHeight="1" thickBot="1" x14ac:dyDescent="0.3">
      <c r="A27" s="243"/>
      <c r="B27" s="244">
        <v>722</v>
      </c>
      <c r="C27" s="244" t="s">
        <v>753</v>
      </c>
      <c r="D27" s="245"/>
      <c r="E27" s="244"/>
      <c r="F27" s="246"/>
      <c r="G27" s="247">
        <f>SUM(G29:G40)</f>
        <v>0</v>
      </c>
      <c r="H27" s="248"/>
      <c r="I27" s="262"/>
    </row>
    <row r="28" spans="1:9" ht="81.599999999999994" x14ac:dyDescent="0.25">
      <c r="A28" s="263"/>
      <c r="B28" s="264"/>
      <c r="C28" s="265"/>
      <c r="D28" s="266"/>
      <c r="E28" s="267"/>
      <c r="F28" s="268"/>
      <c r="G28" s="269"/>
      <c r="H28" s="253" t="s">
        <v>754</v>
      </c>
    </row>
    <row r="29" spans="1:9" ht="78" customHeight="1" x14ac:dyDescent="0.25">
      <c r="A29" s="270" t="s">
        <v>700</v>
      </c>
      <c r="B29" s="271" t="s">
        <v>755</v>
      </c>
      <c r="C29" s="258" t="s">
        <v>756</v>
      </c>
      <c r="D29" s="259">
        <v>14</v>
      </c>
      <c r="E29" s="260" t="s">
        <v>228</v>
      </c>
      <c r="F29" s="256">
        <v>0</v>
      </c>
      <c r="G29" s="261">
        <f t="shared" ref="G29:G40" si="1">D29*F29</f>
        <v>0</v>
      </c>
      <c r="H29" s="258" t="s">
        <v>757</v>
      </c>
    </row>
    <row r="30" spans="1:9" ht="78" customHeight="1" x14ac:dyDescent="0.25">
      <c r="A30" s="270" t="s">
        <v>701</v>
      </c>
      <c r="B30" s="271" t="s">
        <v>758</v>
      </c>
      <c r="C30" s="258" t="s">
        <v>759</v>
      </c>
      <c r="D30" s="259">
        <v>22</v>
      </c>
      <c r="E30" s="260" t="s">
        <v>228</v>
      </c>
      <c r="F30" s="256">
        <v>0</v>
      </c>
      <c r="G30" s="261">
        <f t="shared" si="1"/>
        <v>0</v>
      </c>
      <c r="H30" s="258" t="s">
        <v>760</v>
      </c>
    </row>
    <row r="31" spans="1:9" ht="35.1" customHeight="1" x14ac:dyDescent="0.25">
      <c r="A31" s="270" t="s">
        <v>76</v>
      </c>
      <c r="B31" s="271" t="s">
        <v>761</v>
      </c>
      <c r="C31" s="258" t="s">
        <v>762</v>
      </c>
      <c r="D31" s="259">
        <v>7</v>
      </c>
      <c r="E31" s="260" t="s">
        <v>228</v>
      </c>
      <c r="F31" s="256">
        <v>0</v>
      </c>
      <c r="G31" s="261">
        <f t="shared" si="1"/>
        <v>0</v>
      </c>
      <c r="H31" s="258" t="s">
        <v>763</v>
      </c>
    </row>
    <row r="32" spans="1:9" ht="35.1" customHeight="1" x14ac:dyDescent="0.25">
      <c r="A32" s="270" t="s">
        <v>80</v>
      </c>
      <c r="B32" s="271" t="s">
        <v>764</v>
      </c>
      <c r="C32" s="258" t="s">
        <v>765</v>
      </c>
      <c r="D32" s="259">
        <v>7</v>
      </c>
      <c r="E32" s="260" t="s">
        <v>228</v>
      </c>
      <c r="F32" s="256">
        <v>0</v>
      </c>
      <c r="G32" s="261">
        <f t="shared" si="1"/>
        <v>0</v>
      </c>
      <c r="H32" s="258" t="s">
        <v>766</v>
      </c>
    </row>
    <row r="33" spans="1:9" ht="35.1" customHeight="1" x14ac:dyDescent="0.25">
      <c r="A33" s="270" t="s">
        <v>702</v>
      </c>
      <c r="B33" s="271" t="s">
        <v>767</v>
      </c>
      <c r="C33" s="258" t="s">
        <v>768</v>
      </c>
      <c r="D33" s="259">
        <v>14</v>
      </c>
      <c r="E33" s="260" t="s">
        <v>228</v>
      </c>
      <c r="F33" s="256">
        <v>0</v>
      </c>
      <c r="G33" s="261">
        <f t="shared" si="1"/>
        <v>0</v>
      </c>
      <c r="H33" s="258" t="s">
        <v>769</v>
      </c>
    </row>
    <row r="34" spans="1:9" ht="35.1" customHeight="1" x14ac:dyDescent="0.25">
      <c r="A34" s="270" t="s">
        <v>703</v>
      </c>
      <c r="B34" s="271" t="s">
        <v>770</v>
      </c>
      <c r="C34" s="258" t="s">
        <v>771</v>
      </c>
      <c r="D34" s="259">
        <v>8</v>
      </c>
      <c r="E34" s="260" t="s">
        <v>228</v>
      </c>
      <c r="F34" s="256">
        <v>0</v>
      </c>
      <c r="G34" s="261">
        <f t="shared" si="1"/>
        <v>0</v>
      </c>
      <c r="H34" s="258" t="s">
        <v>772</v>
      </c>
    </row>
    <row r="35" spans="1:9" ht="24.9" customHeight="1" x14ac:dyDescent="0.25">
      <c r="A35" s="270" t="s">
        <v>704</v>
      </c>
      <c r="B35" s="271" t="s">
        <v>773</v>
      </c>
      <c r="C35" s="258" t="s">
        <v>774</v>
      </c>
      <c r="D35" s="259">
        <v>2</v>
      </c>
      <c r="E35" s="260" t="s">
        <v>197</v>
      </c>
      <c r="F35" s="256">
        <v>0</v>
      </c>
      <c r="G35" s="261">
        <f t="shared" si="1"/>
        <v>0</v>
      </c>
      <c r="H35" s="258" t="s">
        <v>775</v>
      </c>
    </row>
    <row r="36" spans="1:9" ht="35.1" customHeight="1" x14ac:dyDescent="0.25">
      <c r="A36" s="270" t="s">
        <v>705</v>
      </c>
      <c r="B36" s="271" t="s">
        <v>776</v>
      </c>
      <c r="C36" s="272" t="s">
        <v>777</v>
      </c>
      <c r="D36" s="259">
        <v>12</v>
      </c>
      <c r="E36" s="273" t="s">
        <v>197</v>
      </c>
      <c r="F36" s="256">
        <v>0</v>
      </c>
      <c r="G36" s="261">
        <f t="shared" si="1"/>
        <v>0</v>
      </c>
      <c r="H36" s="272" t="s">
        <v>778</v>
      </c>
    </row>
    <row r="37" spans="1:9" ht="30.6" x14ac:dyDescent="0.25">
      <c r="A37" s="270" t="s">
        <v>731</v>
      </c>
      <c r="B37" s="271" t="s">
        <v>779</v>
      </c>
      <c r="C37" s="258" t="s">
        <v>780</v>
      </c>
      <c r="D37" s="259">
        <v>2</v>
      </c>
      <c r="E37" s="260" t="s">
        <v>197</v>
      </c>
      <c r="F37" s="256">
        <v>0</v>
      </c>
      <c r="G37" s="261">
        <f t="shared" si="1"/>
        <v>0</v>
      </c>
      <c r="H37" s="258" t="s">
        <v>780</v>
      </c>
    </row>
    <row r="38" spans="1:9" ht="35.1" customHeight="1" x14ac:dyDescent="0.25">
      <c r="A38" s="270" t="s">
        <v>734</v>
      </c>
      <c r="B38" s="271" t="s">
        <v>781</v>
      </c>
      <c r="C38" s="272" t="s">
        <v>782</v>
      </c>
      <c r="D38" s="259">
        <v>0.1</v>
      </c>
      <c r="E38" s="260" t="s">
        <v>178</v>
      </c>
      <c r="F38" s="256">
        <v>0</v>
      </c>
      <c r="G38" s="261">
        <f t="shared" si="1"/>
        <v>0</v>
      </c>
      <c r="H38" s="272" t="s">
        <v>782</v>
      </c>
      <c r="I38" s="262"/>
    </row>
    <row r="39" spans="1:9" ht="24.9" customHeight="1" x14ac:dyDescent="0.25">
      <c r="A39" s="270" t="s">
        <v>737</v>
      </c>
      <c r="B39" s="271" t="s">
        <v>783</v>
      </c>
      <c r="C39" s="258" t="s">
        <v>749</v>
      </c>
      <c r="D39" s="259">
        <v>0.1</v>
      </c>
      <c r="E39" s="260" t="s">
        <v>178</v>
      </c>
      <c r="F39" s="256">
        <v>0</v>
      </c>
      <c r="G39" s="261">
        <f t="shared" si="1"/>
        <v>0</v>
      </c>
      <c r="H39" s="258" t="s">
        <v>749</v>
      </c>
    </row>
    <row r="40" spans="1:9" ht="35.1" customHeight="1" thickBot="1" x14ac:dyDescent="0.3">
      <c r="A40" s="270" t="s">
        <v>741</v>
      </c>
      <c r="B40" s="271" t="s">
        <v>784</v>
      </c>
      <c r="C40" s="258" t="s">
        <v>785</v>
      </c>
      <c r="D40" s="259">
        <v>36</v>
      </c>
      <c r="E40" s="260" t="s">
        <v>228</v>
      </c>
      <c r="F40" s="256">
        <v>0</v>
      </c>
      <c r="G40" s="261">
        <f t="shared" si="1"/>
        <v>0</v>
      </c>
      <c r="H40" s="258" t="s">
        <v>785</v>
      </c>
    </row>
    <row r="41" spans="1:9" ht="30" customHeight="1" thickBot="1" x14ac:dyDescent="0.3">
      <c r="A41" s="243"/>
      <c r="B41" s="244">
        <v>725</v>
      </c>
      <c r="C41" s="244" t="s">
        <v>786</v>
      </c>
      <c r="D41" s="245"/>
      <c r="E41" s="244"/>
      <c r="F41" s="246"/>
      <c r="G41" s="247">
        <f>SUM(G48:G55)</f>
        <v>0</v>
      </c>
      <c r="H41" s="248"/>
    </row>
    <row r="42" spans="1:9" ht="30.6" x14ac:dyDescent="0.25">
      <c r="A42" s="274"/>
      <c r="B42" s="275"/>
      <c r="C42" s="275"/>
      <c r="D42" s="275"/>
      <c r="E42" s="275"/>
      <c r="F42" s="275"/>
      <c r="G42" s="276"/>
      <c r="H42" s="277" t="s">
        <v>787</v>
      </c>
    </row>
    <row r="43" spans="1:9" ht="20.399999999999999" x14ac:dyDescent="0.25">
      <c r="A43" s="274"/>
      <c r="B43" s="278"/>
      <c r="C43" s="278"/>
      <c r="D43" s="278"/>
      <c r="E43" s="278"/>
      <c r="F43" s="278"/>
      <c r="G43" s="279"/>
      <c r="H43" s="280" t="s">
        <v>788</v>
      </c>
    </row>
    <row r="44" spans="1:9" ht="30.6" x14ac:dyDescent="0.25">
      <c r="A44" s="281"/>
      <c r="B44" s="282"/>
      <c r="C44" s="262"/>
      <c r="D44" s="283"/>
      <c r="E44" s="282"/>
      <c r="F44" s="284"/>
      <c r="G44" s="285"/>
      <c r="H44" s="280" t="s">
        <v>789</v>
      </c>
    </row>
    <row r="45" spans="1:9" ht="13.5" customHeight="1" x14ac:dyDescent="0.25">
      <c r="A45" s="281"/>
      <c r="B45" s="282"/>
      <c r="C45" s="262"/>
      <c r="D45" s="283"/>
      <c r="E45" s="282"/>
      <c r="F45" s="284"/>
      <c r="G45" s="285"/>
      <c r="H45" s="280" t="s">
        <v>790</v>
      </c>
    </row>
    <row r="46" spans="1:9" ht="20.399999999999999" x14ac:dyDescent="0.25">
      <c r="A46" s="281"/>
      <c r="B46" s="282"/>
      <c r="C46" s="262"/>
      <c r="D46" s="283"/>
      <c r="E46" s="282"/>
      <c r="F46" s="284"/>
      <c r="G46" s="285"/>
      <c r="H46" s="280" t="s">
        <v>791</v>
      </c>
    </row>
    <row r="47" spans="1:9" ht="20.399999999999999" x14ac:dyDescent="0.25">
      <c r="A47" s="286"/>
      <c r="B47" s="287"/>
      <c r="C47" s="288"/>
      <c r="D47" s="289"/>
      <c r="E47" s="287"/>
      <c r="F47" s="290"/>
      <c r="G47" s="291"/>
      <c r="H47" s="292" t="s">
        <v>792</v>
      </c>
    </row>
    <row r="48" spans="1:9" ht="45" customHeight="1" x14ac:dyDescent="0.25">
      <c r="A48" s="271" t="s">
        <v>700</v>
      </c>
      <c r="B48" s="271" t="s">
        <v>793</v>
      </c>
      <c r="C48" s="258" t="s">
        <v>794</v>
      </c>
      <c r="D48" s="259">
        <v>3</v>
      </c>
      <c r="E48" s="260" t="s">
        <v>197</v>
      </c>
      <c r="F48" s="256">
        <v>0</v>
      </c>
      <c r="G48" s="261">
        <f t="shared" ref="G48:G55" si="2">D48*F48</f>
        <v>0</v>
      </c>
      <c r="H48" s="258" t="s">
        <v>795</v>
      </c>
      <c r="I48" s="262"/>
    </row>
    <row r="49" spans="1:8" ht="45" customHeight="1" x14ac:dyDescent="0.25">
      <c r="A49" s="271" t="s">
        <v>701</v>
      </c>
      <c r="B49" s="271" t="s">
        <v>796</v>
      </c>
      <c r="C49" s="258" t="s">
        <v>797</v>
      </c>
      <c r="D49" s="259">
        <v>3</v>
      </c>
      <c r="E49" s="260" t="s">
        <v>197</v>
      </c>
      <c r="F49" s="256">
        <v>0</v>
      </c>
      <c r="G49" s="261">
        <f t="shared" si="2"/>
        <v>0</v>
      </c>
      <c r="H49" s="258" t="s">
        <v>798</v>
      </c>
    </row>
    <row r="50" spans="1:8" ht="45" customHeight="1" x14ac:dyDescent="0.25">
      <c r="A50" s="271" t="s">
        <v>76</v>
      </c>
      <c r="B50" s="271" t="s">
        <v>799</v>
      </c>
      <c r="C50" s="258" t="s">
        <v>800</v>
      </c>
      <c r="D50" s="259">
        <v>3</v>
      </c>
      <c r="E50" s="260" t="s">
        <v>197</v>
      </c>
      <c r="F50" s="256">
        <v>0</v>
      </c>
      <c r="G50" s="261">
        <f t="shared" si="2"/>
        <v>0</v>
      </c>
      <c r="H50" s="258" t="s">
        <v>801</v>
      </c>
    </row>
    <row r="51" spans="1:8" ht="45" customHeight="1" x14ac:dyDescent="0.25">
      <c r="A51" s="271" t="s">
        <v>80</v>
      </c>
      <c r="B51" s="271" t="s">
        <v>802</v>
      </c>
      <c r="C51" s="258" t="s">
        <v>803</v>
      </c>
      <c r="D51" s="259">
        <v>3</v>
      </c>
      <c r="E51" s="260" t="s">
        <v>197</v>
      </c>
      <c r="F51" s="256">
        <v>0</v>
      </c>
      <c r="G51" s="261">
        <f t="shared" si="2"/>
        <v>0</v>
      </c>
      <c r="H51" s="258" t="s">
        <v>804</v>
      </c>
    </row>
    <row r="52" spans="1:8" ht="45" customHeight="1" x14ac:dyDescent="0.25">
      <c r="A52" s="271" t="s">
        <v>702</v>
      </c>
      <c r="B52" s="271" t="s">
        <v>805</v>
      </c>
      <c r="C52" s="258" t="s">
        <v>806</v>
      </c>
      <c r="D52" s="259">
        <v>2</v>
      </c>
      <c r="E52" s="260" t="s">
        <v>197</v>
      </c>
      <c r="F52" s="256">
        <v>0</v>
      </c>
      <c r="G52" s="261">
        <f t="shared" si="2"/>
        <v>0</v>
      </c>
      <c r="H52" s="258" t="s">
        <v>806</v>
      </c>
    </row>
    <row r="53" spans="1:8" ht="56.1" customHeight="1" x14ac:dyDescent="0.25">
      <c r="A53" s="271" t="s">
        <v>703</v>
      </c>
      <c r="B53" s="271" t="s">
        <v>807</v>
      </c>
      <c r="C53" s="258" t="s">
        <v>808</v>
      </c>
      <c r="D53" s="259">
        <v>2</v>
      </c>
      <c r="E53" s="260" t="s">
        <v>197</v>
      </c>
      <c r="F53" s="256">
        <v>0</v>
      </c>
      <c r="G53" s="261">
        <f t="shared" si="2"/>
        <v>0</v>
      </c>
      <c r="H53" s="258" t="s">
        <v>808</v>
      </c>
    </row>
    <row r="54" spans="1:8" ht="35.1" customHeight="1" x14ac:dyDescent="0.25">
      <c r="A54" s="271" t="s">
        <v>704</v>
      </c>
      <c r="B54" s="271" t="s">
        <v>809</v>
      </c>
      <c r="C54" s="258" t="s">
        <v>810</v>
      </c>
      <c r="D54" s="259">
        <v>0.15</v>
      </c>
      <c r="E54" s="260" t="s">
        <v>178</v>
      </c>
      <c r="F54" s="256">
        <v>0</v>
      </c>
      <c r="G54" s="261">
        <f t="shared" si="2"/>
        <v>0</v>
      </c>
      <c r="H54" s="258" t="s">
        <v>810</v>
      </c>
    </row>
    <row r="55" spans="1:8" ht="24.9" customHeight="1" thickBot="1" x14ac:dyDescent="0.3">
      <c r="A55" s="271" t="s">
        <v>705</v>
      </c>
      <c r="B55" s="271" t="s">
        <v>811</v>
      </c>
      <c r="C55" s="258" t="s">
        <v>749</v>
      </c>
      <c r="D55" s="259">
        <v>0.15</v>
      </c>
      <c r="E55" s="260" t="s">
        <v>178</v>
      </c>
      <c r="F55" s="256">
        <v>0</v>
      </c>
      <c r="G55" s="261">
        <f t="shared" si="2"/>
        <v>0</v>
      </c>
      <c r="H55" s="258" t="s">
        <v>749</v>
      </c>
    </row>
    <row r="56" spans="1:8" ht="30" customHeight="1" thickBot="1" x14ac:dyDescent="0.3">
      <c r="A56" s="243"/>
      <c r="B56" s="244">
        <v>726</v>
      </c>
      <c r="C56" s="244" t="s">
        <v>812</v>
      </c>
      <c r="D56" s="245"/>
      <c r="E56" s="244"/>
      <c r="F56" s="246"/>
      <c r="G56" s="247">
        <f>SUM(G57:G63)</f>
        <v>0</v>
      </c>
      <c r="H56" s="248"/>
    </row>
    <row r="57" spans="1:8" ht="30.6" x14ac:dyDescent="0.25">
      <c r="A57" s="271" t="s">
        <v>700</v>
      </c>
      <c r="B57" s="252" t="s">
        <v>813</v>
      </c>
      <c r="C57" s="258" t="s">
        <v>814</v>
      </c>
      <c r="D57" s="254">
        <v>15</v>
      </c>
      <c r="E57" s="255" t="s">
        <v>228</v>
      </c>
      <c r="F57" s="256">
        <v>0</v>
      </c>
      <c r="G57" s="261">
        <f t="shared" ref="G57:G63" si="3">D57*F57</f>
        <v>0</v>
      </c>
      <c r="H57" s="258" t="s">
        <v>814</v>
      </c>
    </row>
    <row r="58" spans="1:8" ht="30.6" x14ac:dyDescent="0.25">
      <c r="A58" s="271" t="s">
        <v>701</v>
      </c>
      <c r="B58" s="252" t="s">
        <v>815</v>
      </c>
      <c r="C58" s="258" t="s">
        <v>816</v>
      </c>
      <c r="D58" s="254">
        <v>36</v>
      </c>
      <c r="E58" s="255" t="s">
        <v>228</v>
      </c>
      <c r="F58" s="256">
        <v>0</v>
      </c>
      <c r="G58" s="261">
        <f t="shared" si="3"/>
        <v>0</v>
      </c>
      <c r="H58" s="258" t="s">
        <v>817</v>
      </c>
    </row>
    <row r="59" spans="1:8" ht="45" customHeight="1" x14ac:dyDescent="0.25">
      <c r="A59" s="271" t="s">
        <v>76</v>
      </c>
      <c r="B59" s="252" t="s">
        <v>818</v>
      </c>
      <c r="C59" s="258" t="s">
        <v>819</v>
      </c>
      <c r="D59" s="254">
        <v>1</v>
      </c>
      <c r="E59" s="260" t="s">
        <v>197</v>
      </c>
      <c r="F59" s="256">
        <v>0</v>
      </c>
      <c r="G59" s="261">
        <f t="shared" si="3"/>
        <v>0</v>
      </c>
      <c r="H59" s="258" t="s">
        <v>819</v>
      </c>
    </row>
    <row r="60" spans="1:8" ht="35.1" customHeight="1" x14ac:dyDescent="0.25">
      <c r="A60" s="271" t="s">
        <v>80</v>
      </c>
      <c r="B60" s="252" t="s">
        <v>820</v>
      </c>
      <c r="C60" s="258" t="s">
        <v>821</v>
      </c>
      <c r="D60" s="259">
        <v>4</v>
      </c>
      <c r="E60" s="260" t="s">
        <v>197</v>
      </c>
      <c r="F60" s="256">
        <v>0</v>
      </c>
      <c r="G60" s="261">
        <f t="shared" si="3"/>
        <v>0</v>
      </c>
      <c r="H60" s="258" t="s">
        <v>821</v>
      </c>
    </row>
    <row r="61" spans="1:8" ht="45" customHeight="1" x14ac:dyDescent="0.25">
      <c r="A61" s="271" t="s">
        <v>702</v>
      </c>
      <c r="B61" s="252" t="s">
        <v>822</v>
      </c>
      <c r="C61" s="258" t="s">
        <v>823</v>
      </c>
      <c r="D61" s="259">
        <v>1</v>
      </c>
      <c r="E61" s="260" t="s">
        <v>178</v>
      </c>
      <c r="F61" s="256">
        <v>0</v>
      </c>
      <c r="G61" s="261">
        <f t="shared" si="3"/>
        <v>0</v>
      </c>
      <c r="H61" s="258" t="s">
        <v>823</v>
      </c>
    </row>
    <row r="62" spans="1:8" ht="56.1" customHeight="1" x14ac:dyDescent="0.25">
      <c r="A62" s="271" t="s">
        <v>703</v>
      </c>
      <c r="B62" s="252" t="s">
        <v>824</v>
      </c>
      <c r="C62" s="258" t="s">
        <v>825</v>
      </c>
      <c r="D62" s="254">
        <v>10</v>
      </c>
      <c r="E62" s="255" t="s">
        <v>826</v>
      </c>
      <c r="F62" s="256">
        <v>0</v>
      </c>
      <c r="G62" s="261">
        <f t="shared" si="3"/>
        <v>0</v>
      </c>
      <c r="H62" s="258" t="s">
        <v>825</v>
      </c>
    </row>
    <row r="63" spans="1:8" ht="35.1" customHeight="1" thickBot="1" x14ac:dyDescent="0.3">
      <c r="A63" s="271" t="s">
        <v>704</v>
      </c>
      <c r="B63" s="252" t="s">
        <v>827</v>
      </c>
      <c r="C63" s="258" t="s">
        <v>828</v>
      </c>
      <c r="D63" s="259">
        <v>1</v>
      </c>
      <c r="E63" s="260" t="s">
        <v>197</v>
      </c>
      <c r="F63" s="256">
        <v>0</v>
      </c>
      <c r="G63" s="261">
        <f t="shared" si="3"/>
        <v>0</v>
      </c>
      <c r="H63" s="258" t="s">
        <v>828</v>
      </c>
    </row>
    <row r="64" spans="1:8" ht="30" customHeight="1" thickBot="1" x14ac:dyDescent="0.3">
      <c r="A64" s="243"/>
      <c r="B64" s="244">
        <v>727</v>
      </c>
      <c r="C64" s="244" t="s">
        <v>829</v>
      </c>
      <c r="D64" s="245"/>
      <c r="E64" s="244"/>
      <c r="F64" s="246"/>
      <c r="G64" s="247">
        <f>SUM(G65:G68)</f>
        <v>0</v>
      </c>
      <c r="H64" s="248"/>
    </row>
    <row r="65" spans="1:12" ht="24.9" customHeight="1" x14ac:dyDescent="0.25">
      <c r="A65" s="271" t="s">
        <v>700</v>
      </c>
      <c r="B65" s="252" t="s">
        <v>830</v>
      </c>
      <c r="C65" s="258" t="s">
        <v>831</v>
      </c>
      <c r="D65" s="254">
        <v>4</v>
      </c>
      <c r="E65" s="255" t="s">
        <v>228</v>
      </c>
      <c r="F65" s="256">
        <v>0</v>
      </c>
      <c r="G65" s="261">
        <f>D65*F65</f>
        <v>0</v>
      </c>
      <c r="H65" s="258" t="s">
        <v>831</v>
      </c>
    </row>
    <row r="66" spans="1:12" ht="24.9" customHeight="1" x14ac:dyDescent="0.25">
      <c r="A66" s="271" t="s">
        <v>701</v>
      </c>
      <c r="B66" s="252" t="s">
        <v>832</v>
      </c>
      <c r="C66" s="258" t="s">
        <v>833</v>
      </c>
      <c r="D66" s="254">
        <v>12</v>
      </c>
      <c r="E66" s="255" t="s">
        <v>228</v>
      </c>
      <c r="F66" s="256">
        <v>0</v>
      </c>
      <c r="G66" s="261">
        <f>D66*F66</f>
        <v>0</v>
      </c>
      <c r="H66" s="258" t="s">
        <v>833</v>
      </c>
    </row>
    <row r="67" spans="1:12" ht="24.9" customHeight="1" x14ac:dyDescent="0.25">
      <c r="A67" s="271" t="s">
        <v>76</v>
      </c>
      <c r="B67" s="252" t="s">
        <v>834</v>
      </c>
      <c r="C67" s="258" t="s">
        <v>835</v>
      </c>
      <c r="D67" s="254">
        <v>3</v>
      </c>
      <c r="E67" s="255" t="s">
        <v>197</v>
      </c>
      <c r="F67" s="256">
        <v>0</v>
      </c>
      <c r="G67" s="261">
        <f>D67*F67</f>
        <v>0</v>
      </c>
      <c r="H67" s="258" t="s">
        <v>835</v>
      </c>
    </row>
    <row r="68" spans="1:12" ht="24.9" customHeight="1" x14ac:dyDescent="0.25">
      <c r="A68" s="271" t="s">
        <v>80</v>
      </c>
      <c r="B68" s="252" t="s">
        <v>836</v>
      </c>
      <c r="C68" s="258" t="s">
        <v>837</v>
      </c>
      <c r="D68" s="259">
        <v>3</v>
      </c>
      <c r="E68" s="260" t="s">
        <v>197</v>
      </c>
      <c r="F68" s="256">
        <v>0</v>
      </c>
      <c r="G68" s="261">
        <f>D68*F68</f>
        <v>0</v>
      </c>
      <c r="H68" s="258" t="s">
        <v>838</v>
      </c>
    </row>
    <row r="69" spans="1:12" ht="24.9" customHeight="1" x14ac:dyDescent="0.25">
      <c r="A69" s="271"/>
      <c r="B69" s="271"/>
      <c r="C69" s="258"/>
      <c r="D69" s="259"/>
      <c r="E69" s="260"/>
      <c r="F69" s="293"/>
      <c r="G69" s="261"/>
      <c r="H69" s="258"/>
    </row>
    <row r="70" spans="1:12" ht="24.9" customHeight="1" x14ac:dyDescent="0.25">
      <c r="A70" s="294"/>
      <c r="B70" s="294"/>
      <c r="C70" s="294"/>
      <c r="D70" s="294"/>
      <c r="E70" s="294"/>
      <c r="F70" s="294"/>
      <c r="G70" s="294"/>
      <c r="H70" s="294"/>
    </row>
    <row r="71" spans="1:12" ht="24.9" customHeight="1" x14ac:dyDescent="0.25">
      <c r="A71" s="271"/>
      <c r="B71" s="271"/>
      <c r="C71" s="258"/>
      <c r="D71" s="259"/>
      <c r="E71" s="260"/>
      <c r="F71" s="293"/>
      <c r="G71" s="261"/>
      <c r="H71" s="258"/>
    </row>
    <row r="72" spans="1:12" ht="24.9" customHeight="1" x14ac:dyDescent="0.25">
      <c r="A72" s="294"/>
      <c r="B72" s="294"/>
      <c r="C72" s="294"/>
      <c r="D72" s="294"/>
      <c r="E72" s="294"/>
      <c r="F72" s="294"/>
      <c r="G72" s="294"/>
      <c r="H72" s="294"/>
    </row>
    <row r="73" spans="1:12" s="249" customFormat="1" ht="24.9" customHeight="1" x14ac:dyDescent="0.35">
      <c r="A73" s="295"/>
      <c r="B73" s="295"/>
      <c r="C73" s="295"/>
      <c r="D73" s="295"/>
      <c r="E73" s="295"/>
      <c r="F73" s="295"/>
      <c r="G73" s="295"/>
      <c r="H73" s="295"/>
      <c r="L73" s="250"/>
    </row>
    <row r="74" spans="1:12" s="278" customFormat="1" ht="24.9" customHeight="1" x14ac:dyDescent="0.25">
      <c r="A74" s="296"/>
      <c r="B74" s="296"/>
      <c r="C74" s="296"/>
      <c r="D74" s="296"/>
      <c r="E74" s="296"/>
      <c r="F74" s="296"/>
      <c r="G74" s="296"/>
      <c r="H74" s="296"/>
    </row>
    <row r="75" spans="1:12" s="278" customFormat="1" ht="24.9" customHeight="1" x14ac:dyDescent="0.25">
      <c r="A75" s="296"/>
      <c r="B75" s="296"/>
      <c r="C75" s="296"/>
      <c r="D75" s="296"/>
      <c r="E75" s="296"/>
      <c r="F75" s="296"/>
      <c r="G75" s="296"/>
      <c r="H75" s="296"/>
    </row>
    <row r="76" spans="1:12" s="278" customFormat="1" ht="24.9" customHeight="1" x14ac:dyDescent="0.25">
      <c r="A76" s="296"/>
      <c r="B76" s="296"/>
      <c r="C76" s="296"/>
      <c r="D76" s="296"/>
      <c r="E76" s="296"/>
      <c r="F76" s="296"/>
      <c r="G76" s="296"/>
      <c r="H76" s="296"/>
    </row>
    <row r="77" spans="1:12" s="278" customFormat="1" ht="24.9" customHeight="1" x14ac:dyDescent="0.25">
      <c r="A77" s="271"/>
      <c r="B77" s="271"/>
      <c r="C77" s="297"/>
      <c r="D77" s="259"/>
      <c r="E77" s="260"/>
      <c r="F77" s="293"/>
      <c r="G77" s="261"/>
      <c r="H77" s="297"/>
    </row>
    <row r="78" spans="1:12" s="278" customFormat="1" ht="24.9" customHeight="1" x14ac:dyDescent="0.25">
      <c r="A78" s="271"/>
      <c r="B78" s="271"/>
      <c r="C78" s="297"/>
      <c r="D78" s="259"/>
      <c r="E78" s="260"/>
      <c r="F78" s="293"/>
      <c r="G78" s="261"/>
      <c r="H78" s="297"/>
    </row>
    <row r="79" spans="1:12" s="278" customFormat="1" ht="24.9" customHeight="1" x14ac:dyDescent="0.25">
      <c r="A79" s="298"/>
      <c r="B79" s="298"/>
      <c r="C79" s="262"/>
      <c r="D79" s="299"/>
      <c r="E79" s="300"/>
      <c r="F79" s="301"/>
      <c r="G79" s="302"/>
      <c r="H79" s="262"/>
    </row>
    <row r="80" spans="1:12" s="278" customFormat="1" ht="24.9" customHeight="1" x14ac:dyDescent="0.25">
      <c r="A80" s="298"/>
      <c r="B80" s="298"/>
      <c r="C80" s="262"/>
      <c r="D80" s="299"/>
      <c r="E80" s="300"/>
      <c r="F80" s="301"/>
      <c r="G80" s="302"/>
      <c r="H80" s="262"/>
    </row>
    <row r="81" spans="1:8" s="278" customFormat="1" ht="24.9" customHeight="1" x14ac:dyDescent="0.25">
      <c r="A81" s="298"/>
      <c r="B81" s="298"/>
      <c r="C81" s="303"/>
      <c r="D81" s="304"/>
      <c r="E81" s="305"/>
      <c r="F81" s="306"/>
      <c r="G81" s="307"/>
      <c r="H81" s="303"/>
    </row>
    <row r="82" spans="1:8" s="278" customFormat="1" ht="24.9" customHeight="1" x14ac:dyDescent="0.25">
      <c r="A82" s="298"/>
      <c r="B82" s="298"/>
      <c r="C82" s="303"/>
      <c r="D82" s="304"/>
      <c r="E82" s="305"/>
      <c r="F82" s="306"/>
      <c r="G82" s="307"/>
      <c r="H82" s="303"/>
    </row>
    <row r="83" spans="1:8" s="278" customFormat="1" ht="24.9" customHeight="1" x14ac:dyDescent="0.25"/>
    <row r="84" spans="1:8" s="278" customFormat="1" ht="24.9" customHeight="1" x14ac:dyDescent="0.25"/>
    <row r="85" spans="1:8" s="278" customFormat="1" ht="24.9" customHeight="1" x14ac:dyDescent="0.25"/>
    <row r="86" spans="1:8" s="309" customFormat="1" ht="24.9" customHeight="1" x14ac:dyDescent="0.25">
      <c r="A86" s="308"/>
      <c r="B86" s="308"/>
      <c r="C86" s="308"/>
      <c r="D86" s="308"/>
      <c r="E86" s="308"/>
      <c r="F86" s="308"/>
      <c r="G86" s="308"/>
      <c r="H86" s="308"/>
    </row>
    <row r="87" spans="1:8" s="278" customFormat="1" ht="24.9" customHeight="1" x14ac:dyDescent="0.25"/>
    <row r="88" spans="1:8" s="278" customFormat="1" ht="24.9" customHeight="1" x14ac:dyDescent="0.25"/>
    <row r="89" spans="1:8" ht="24.9" customHeight="1" x14ac:dyDescent="0.25">
      <c r="A89" s="213"/>
      <c r="B89" s="213"/>
      <c r="C89" s="213"/>
      <c r="D89" s="213"/>
      <c r="E89" s="213"/>
      <c r="F89" s="213"/>
      <c r="G89" s="213"/>
      <c r="H89" s="213"/>
    </row>
    <row r="90" spans="1:8" ht="24.9" customHeight="1" x14ac:dyDescent="0.25">
      <c r="A90" s="213"/>
      <c r="B90" s="213"/>
      <c r="C90" s="213"/>
      <c r="D90" s="213"/>
      <c r="E90" s="213"/>
      <c r="F90" s="213"/>
      <c r="G90" s="213"/>
      <c r="H90" s="213"/>
    </row>
    <row r="91" spans="1:8" ht="24.9" customHeight="1" x14ac:dyDescent="0.25"/>
    <row r="92" spans="1:8" ht="24.9" customHeight="1" x14ac:dyDescent="0.25">
      <c r="A92" s="298"/>
      <c r="B92" s="298"/>
      <c r="C92" s="262"/>
      <c r="D92" s="299"/>
      <c r="E92" s="300"/>
      <c r="F92" s="301"/>
      <c r="G92" s="302"/>
      <c r="H92" s="262"/>
    </row>
    <row r="93" spans="1:8" ht="24.9" customHeight="1" x14ac:dyDescent="0.25"/>
    <row r="94" spans="1:8" ht="24.9" customHeight="1" x14ac:dyDescent="0.25"/>
    <row r="95" spans="1:8" ht="24.9" customHeight="1" x14ac:dyDescent="0.25">
      <c r="A95" s="316"/>
      <c r="B95" s="317"/>
      <c r="C95" s="318"/>
      <c r="D95" s="319"/>
      <c r="E95" s="317"/>
      <c r="F95" s="320"/>
      <c r="G95" s="321"/>
      <c r="H95" s="318"/>
    </row>
    <row r="96" spans="1:8" ht="24.9" customHeight="1" x14ac:dyDescent="0.25">
      <c r="A96" s="322"/>
      <c r="B96" s="323"/>
      <c r="C96" s="324"/>
      <c r="D96" s="325"/>
      <c r="E96" s="323"/>
      <c r="F96" s="326"/>
      <c r="G96" s="327"/>
      <c r="H96" s="324"/>
    </row>
    <row r="97" spans="1:8" ht="24.9" customHeight="1" x14ac:dyDescent="0.25">
      <c r="A97" s="316"/>
      <c r="B97" s="317"/>
      <c r="C97" s="318"/>
      <c r="D97" s="319"/>
      <c r="E97" s="317"/>
      <c r="F97" s="320"/>
      <c r="G97" s="321"/>
      <c r="H97" s="318"/>
    </row>
    <row r="98" spans="1:8" ht="24.9" customHeight="1" x14ac:dyDescent="0.25">
      <c r="A98" s="328"/>
      <c r="B98" s="329"/>
      <c r="C98" s="329"/>
      <c r="D98" s="330"/>
      <c r="E98" s="329"/>
      <c r="F98" s="331"/>
      <c r="G98" s="332"/>
      <c r="H98" s="329"/>
    </row>
    <row r="99" spans="1:8" ht="24.9" customHeight="1" x14ac:dyDescent="0.25">
      <c r="A99" s="333"/>
      <c r="B99" s="333"/>
      <c r="C99" s="334"/>
      <c r="D99" s="335"/>
      <c r="E99" s="336"/>
      <c r="F99" s="337"/>
      <c r="G99" s="338"/>
      <c r="H99" s="334"/>
    </row>
    <row r="100" spans="1:8" ht="24.9" customHeight="1" x14ac:dyDescent="0.25">
      <c r="A100" s="328"/>
      <c r="B100" s="329"/>
      <c r="C100" s="329"/>
      <c r="D100" s="330"/>
      <c r="E100" s="329"/>
      <c r="F100" s="331"/>
      <c r="G100" s="332"/>
      <c r="H100" s="329"/>
    </row>
    <row r="101" spans="1:8" ht="24.9" customHeight="1" x14ac:dyDescent="0.25">
      <c r="A101" s="333"/>
      <c r="B101" s="333"/>
      <c r="C101" s="334"/>
      <c r="D101" s="335"/>
      <c r="E101" s="336"/>
      <c r="F101" s="337"/>
      <c r="G101" s="338"/>
      <c r="H101" s="334"/>
    </row>
    <row r="102" spans="1:8" ht="24.9" customHeight="1" x14ac:dyDescent="0.25">
      <c r="A102" s="333"/>
      <c r="B102" s="333"/>
      <c r="C102" s="334"/>
      <c r="D102" s="335"/>
      <c r="E102" s="336"/>
      <c r="F102" s="337"/>
      <c r="G102" s="338"/>
      <c r="H102" s="334"/>
    </row>
    <row r="103" spans="1:8" ht="24.9" customHeight="1" x14ac:dyDescent="0.25">
      <c r="A103" s="316"/>
      <c r="B103" s="317"/>
      <c r="C103" s="318"/>
      <c r="D103" s="319"/>
      <c r="E103" s="317"/>
      <c r="F103" s="320"/>
      <c r="G103" s="321"/>
      <c r="H103" s="318"/>
    </row>
    <row r="104" spans="1:8" ht="24.9" customHeight="1" x14ac:dyDescent="0.25"/>
    <row r="105" spans="1:8" ht="24.9" customHeight="1" x14ac:dyDescent="0.25"/>
    <row r="106" spans="1:8" ht="24.9" customHeight="1" x14ac:dyDescent="0.25"/>
    <row r="107" spans="1:8" ht="24.9" customHeight="1" x14ac:dyDescent="0.25"/>
    <row r="108" spans="1:8" ht="24.9" customHeight="1" x14ac:dyDescent="0.25"/>
    <row r="109" spans="1:8" ht="24.9" customHeight="1" x14ac:dyDescent="0.25"/>
    <row r="110" spans="1:8" ht="24.9" customHeight="1" x14ac:dyDescent="0.25"/>
    <row r="111" spans="1:8" ht="24.9" customHeight="1" x14ac:dyDescent="0.25"/>
    <row r="112" spans="1:8" ht="24.9" customHeight="1" x14ac:dyDescent="0.25"/>
    <row r="113" spans="1:8" ht="24.9" customHeight="1" x14ac:dyDescent="0.25"/>
    <row r="114" spans="1:8" ht="24.9" customHeight="1" x14ac:dyDescent="0.25"/>
    <row r="115" spans="1:8" ht="24.9" customHeight="1" x14ac:dyDescent="0.25"/>
    <row r="116" spans="1:8" ht="24.9" customHeight="1" x14ac:dyDescent="0.25"/>
    <row r="117" spans="1:8" ht="24.9" customHeight="1" x14ac:dyDescent="0.25">
      <c r="A117" s="339"/>
      <c r="B117" s="340"/>
      <c r="C117" s="340"/>
      <c r="D117" s="341"/>
      <c r="E117" s="340"/>
      <c r="F117" s="342"/>
      <c r="G117" s="343"/>
      <c r="H117" s="340"/>
    </row>
    <row r="118" spans="1:8" ht="24.9" customHeight="1" x14ac:dyDescent="0.25">
      <c r="A118" s="344"/>
      <c r="B118" s="344"/>
      <c r="C118" s="345"/>
      <c r="D118" s="346"/>
      <c r="E118" s="347"/>
      <c r="F118" s="348"/>
      <c r="G118" s="349"/>
      <c r="H118" s="345"/>
    </row>
    <row r="119" spans="1:8" ht="24.9" customHeight="1" x14ac:dyDescent="0.25">
      <c r="A119" s="344"/>
      <c r="B119" s="344"/>
      <c r="C119" s="345"/>
      <c r="D119" s="346"/>
      <c r="E119" s="347"/>
      <c r="F119" s="348"/>
      <c r="G119" s="349"/>
      <c r="H119" s="345"/>
    </row>
    <row r="120" spans="1:8" ht="24.9" customHeight="1" x14ac:dyDescent="0.25">
      <c r="A120" s="344"/>
      <c r="B120" s="344"/>
      <c r="C120" s="345"/>
      <c r="D120" s="346"/>
      <c r="E120" s="347"/>
      <c r="F120" s="348"/>
      <c r="G120" s="349"/>
      <c r="H120" s="345"/>
    </row>
    <row r="121" spans="1:8" ht="24.9" customHeight="1" x14ac:dyDescent="0.25">
      <c r="A121" s="339"/>
      <c r="B121" s="340"/>
      <c r="C121" s="340"/>
      <c r="D121" s="341"/>
      <c r="E121" s="340"/>
      <c r="F121" s="342"/>
      <c r="G121" s="343"/>
      <c r="H121" s="340"/>
    </row>
    <row r="122" spans="1:8" ht="24.9" customHeight="1" x14ac:dyDescent="0.25">
      <c r="A122" s="322"/>
      <c r="B122" s="323"/>
      <c r="C122" s="324"/>
      <c r="D122" s="325"/>
      <c r="E122" s="323"/>
      <c r="F122" s="326"/>
      <c r="G122" s="327"/>
      <c r="H122" s="324"/>
    </row>
    <row r="123" spans="1:8" ht="24.9" customHeight="1" x14ac:dyDescent="0.25">
      <c r="A123" s="322"/>
      <c r="B123" s="323"/>
      <c r="C123" s="324"/>
      <c r="D123" s="325"/>
      <c r="E123" s="323"/>
      <c r="F123" s="326"/>
      <c r="G123" s="327"/>
      <c r="H123" s="324"/>
    </row>
    <row r="124" spans="1:8" ht="24.9" customHeight="1" x14ac:dyDescent="0.25">
      <c r="A124" s="328"/>
      <c r="B124" s="329"/>
      <c r="C124" s="329"/>
      <c r="D124" s="330"/>
      <c r="E124" s="329"/>
      <c r="F124" s="331"/>
      <c r="G124" s="332"/>
      <c r="H124" s="329"/>
    </row>
    <row r="125" spans="1:8" ht="24.9" customHeight="1" x14ac:dyDescent="0.25">
      <c r="A125" s="333"/>
      <c r="B125" s="333"/>
      <c r="C125" s="334"/>
      <c r="D125" s="335"/>
      <c r="E125" s="336"/>
      <c r="F125" s="337"/>
      <c r="G125" s="338"/>
      <c r="H125" s="334"/>
    </row>
    <row r="126" spans="1:8" ht="24.9" customHeight="1" x14ac:dyDescent="0.25">
      <c r="A126" s="333"/>
      <c r="B126" s="333"/>
      <c r="C126" s="334"/>
      <c r="D126" s="335"/>
      <c r="E126" s="336"/>
      <c r="F126" s="337"/>
      <c r="G126" s="338"/>
      <c r="H126" s="334"/>
    </row>
    <row r="127" spans="1:8" ht="24.9" customHeight="1" x14ac:dyDescent="0.25">
      <c r="A127" s="350"/>
      <c r="B127" s="298"/>
      <c r="C127" s="262"/>
      <c r="D127" s="299"/>
      <c r="E127" s="300"/>
      <c r="F127" s="301"/>
      <c r="G127" s="302"/>
      <c r="H127" s="262"/>
    </row>
    <row r="128" spans="1:8" ht="24.9" customHeight="1" x14ac:dyDescent="0.25">
      <c r="A128" s="350"/>
      <c r="B128" s="298"/>
      <c r="C128" s="262"/>
      <c r="D128" s="299"/>
      <c r="E128" s="300"/>
      <c r="F128" s="301"/>
      <c r="G128" s="302"/>
      <c r="H128" s="262"/>
    </row>
    <row r="129" spans="1:8" ht="24.9" customHeight="1" x14ac:dyDescent="0.25">
      <c r="A129" s="350"/>
      <c r="B129" s="298"/>
      <c r="C129" s="262"/>
      <c r="D129" s="299"/>
      <c r="E129" s="300"/>
      <c r="F129" s="301"/>
      <c r="G129" s="302"/>
      <c r="H129" s="262"/>
    </row>
    <row r="130" spans="1:8" ht="24.9" customHeight="1" x14ac:dyDescent="0.25">
      <c r="A130" s="350"/>
      <c r="B130" s="298"/>
      <c r="C130" s="262"/>
      <c r="D130" s="299"/>
      <c r="E130" s="300"/>
      <c r="F130" s="301"/>
      <c r="G130" s="302"/>
      <c r="H130" s="262"/>
    </row>
    <row r="131" spans="1:8" ht="24.9" customHeight="1" x14ac:dyDescent="0.25">
      <c r="A131" s="350"/>
      <c r="B131" s="298"/>
      <c r="C131" s="262"/>
      <c r="D131" s="299"/>
      <c r="E131" s="300"/>
      <c r="F131" s="301"/>
      <c r="G131" s="302"/>
      <c r="H131" s="262"/>
    </row>
    <row r="132" spans="1:8" ht="24.9" customHeight="1" x14ac:dyDescent="0.25">
      <c r="A132" s="350"/>
      <c r="B132" s="298"/>
      <c r="C132" s="262"/>
      <c r="D132" s="299"/>
      <c r="E132" s="300"/>
      <c r="F132" s="301"/>
      <c r="G132" s="302"/>
      <c r="H132" s="262"/>
    </row>
    <row r="133" spans="1:8" ht="24.9" customHeight="1" x14ac:dyDescent="0.25">
      <c r="A133" s="350"/>
      <c r="B133" s="298"/>
      <c r="C133" s="262"/>
      <c r="D133" s="299"/>
      <c r="E133" s="300"/>
      <c r="F133" s="301"/>
      <c r="G133" s="302"/>
      <c r="H133" s="262"/>
    </row>
    <row r="134" spans="1:8" ht="24.9" customHeight="1" x14ac:dyDescent="0.25">
      <c r="A134" s="350"/>
      <c r="B134" s="298"/>
      <c r="C134" s="262"/>
      <c r="D134" s="299"/>
      <c r="E134" s="300"/>
      <c r="F134" s="301"/>
      <c r="G134" s="302"/>
      <c r="H134" s="262"/>
    </row>
    <row r="135" spans="1:8" ht="24.9" customHeight="1" x14ac:dyDescent="0.25">
      <c r="A135" s="350"/>
      <c r="B135" s="298"/>
      <c r="C135" s="262"/>
      <c r="D135" s="299"/>
      <c r="E135" s="300"/>
      <c r="F135" s="301"/>
      <c r="G135" s="302"/>
      <c r="H135" s="262"/>
    </row>
    <row r="136" spans="1:8" ht="24.9" customHeight="1" x14ac:dyDescent="0.25">
      <c r="A136" s="350"/>
      <c r="B136" s="298"/>
      <c r="C136" s="262"/>
      <c r="D136" s="299"/>
      <c r="E136" s="300"/>
      <c r="F136" s="301"/>
      <c r="G136" s="302"/>
      <c r="H136" s="262"/>
    </row>
    <row r="137" spans="1:8" ht="24.9" customHeight="1" x14ac:dyDescent="0.25">
      <c r="A137" s="350"/>
      <c r="B137" s="298"/>
      <c r="C137" s="262"/>
      <c r="D137" s="299"/>
      <c r="E137" s="300"/>
      <c r="F137" s="301"/>
      <c r="G137" s="302"/>
      <c r="H137" s="262"/>
    </row>
    <row r="138" spans="1:8" ht="24.9" customHeight="1" x14ac:dyDescent="0.25">
      <c r="A138" s="350"/>
      <c r="B138" s="298"/>
      <c r="C138" s="262"/>
      <c r="D138" s="299"/>
      <c r="E138" s="300"/>
      <c r="F138" s="301"/>
      <c r="G138" s="302"/>
      <c r="H138" s="262"/>
    </row>
    <row r="139" spans="1:8" ht="24.9" customHeight="1" x14ac:dyDescent="0.25">
      <c r="A139" s="350"/>
      <c r="B139" s="298"/>
      <c r="C139" s="262"/>
      <c r="D139" s="299"/>
      <c r="E139" s="300"/>
      <c r="F139" s="301"/>
      <c r="G139" s="302"/>
      <c r="H139" s="262"/>
    </row>
    <row r="140" spans="1:8" ht="24.9" customHeight="1" x14ac:dyDescent="0.25">
      <c r="A140" s="350"/>
      <c r="B140" s="298"/>
      <c r="C140" s="262"/>
      <c r="D140" s="299"/>
      <c r="E140" s="300"/>
      <c r="F140" s="301"/>
      <c r="G140" s="302"/>
      <c r="H140" s="262"/>
    </row>
    <row r="141" spans="1:8" ht="24.9" customHeight="1" x14ac:dyDescent="0.25">
      <c r="A141" s="350"/>
      <c r="B141" s="298"/>
      <c r="C141" s="262"/>
      <c r="D141" s="299"/>
      <c r="E141" s="300"/>
      <c r="F141" s="301"/>
      <c r="G141" s="302"/>
      <c r="H141" s="262"/>
    </row>
    <row r="142" spans="1:8" ht="24.9" customHeight="1" x14ac:dyDescent="0.25">
      <c r="A142" s="350"/>
      <c r="B142" s="298"/>
      <c r="C142" s="262"/>
      <c r="D142" s="299"/>
      <c r="E142" s="300"/>
      <c r="F142" s="301"/>
      <c r="G142" s="302"/>
      <c r="H142" s="262"/>
    </row>
    <row r="143" spans="1:8" ht="24.9" customHeight="1" x14ac:dyDescent="0.25">
      <c r="A143" s="350"/>
      <c r="B143" s="298"/>
      <c r="C143" s="351"/>
      <c r="D143" s="299"/>
      <c r="E143" s="300"/>
      <c r="F143" s="301"/>
      <c r="G143" s="302"/>
      <c r="H143" s="351"/>
    </row>
    <row r="144" spans="1:8" ht="24.9" customHeight="1" x14ac:dyDescent="0.25">
      <c r="A144" s="350"/>
      <c r="B144" s="298"/>
      <c r="C144" s="262"/>
      <c r="D144" s="299"/>
      <c r="E144" s="300"/>
      <c r="F144" s="301"/>
      <c r="G144" s="302"/>
      <c r="H144" s="262"/>
    </row>
    <row r="145" spans="1:8" ht="24.9" customHeight="1" x14ac:dyDescent="0.25">
      <c r="A145" s="350"/>
      <c r="B145" s="298"/>
      <c r="C145" s="262"/>
      <c r="D145" s="299"/>
      <c r="E145" s="300"/>
      <c r="F145" s="301"/>
      <c r="G145" s="302"/>
      <c r="H145" s="262"/>
    </row>
    <row r="146" spans="1:8" ht="24.9" customHeight="1" x14ac:dyDescent="0.25"/>
    <row r="147" spans="1:8" ht="24.9" customHeight="1" x14ac:dyDescent="0.25"/>
    <row r="148" spans="1:8" ht="24.9" customHeight="1" x14ac:dyDescent="0.25"/>
    <row r="149" spans="1:8" ht="24.9" customHeight="1" x14ac:dyDescent="0.25"/>
    <row r="150" spans="1:8" ht="24.9" customHeight="1" x14ac:dyDescent="0.25"/>
    <row r="151" spans="1:8" ht="24.9" customHeight="1" x14ac:dyDescent="0.25"/>
    <row r="152" spans="1:8" ht="24.9" customHeight="1" x14ac:dyDescent="0.25"/>
    <row r="153" spans="1:8" ht="24.9" customHeight="1" x14ac:dyDescent="0.25"/>
    <row r="154" spans="1:8" ht="24.9" customHeight="1" x14ac:dyDescent="0.25"/>
    <row r="155" spans="1:8" ht="24.9" customHeight="1" x14ac:dyDescent="0.25"/>
    <row r="156" spans="1:8" ht="24.9" customHeight="1" x14ac:dyDescent="0.25"/>
    <row r="157" spans="1:8" ht="24.9" customHeight="1" x14ac:dyDescent="0.25"/>
    <row r="158" spans="1:8" ht="24.9" customHeight="1" x14ac:dyDescent="0.25"/>
    <row r="159" spans="1:8" ht="24.9" customHeight="1" x14ac:dyDescent="0.25"/>
    <row r="160" spans="1:8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spans="1:8" ht="24.9" customHeight="1" x14ac:dyDescent="0.25"/>
    <row r="210" spans="1:8" ht="24.9" customHeight="1" x14ac:dyDescent="0.25"/>
    <row r="211" spans="1:8" ht="24.9" customHeight="1" x14ac:dyDescent="0.25"/>
    <row r="212" spans="1:8" ht="24.9" customHeight="1" x14ac:dyDescent="0.25"/>
    <row r="213" spans="1:8" ht="24.9" customHeight="1" x14ac:dyDescent="0.25"/>
    <row r="214" spans="1:8" ht="24.9" customHeight="1" x14ac:dyDescent="0.25"/>
    <row r="215" spans="1:8" ht="24.9" customHeight="1" x14ac:dyDescent="0.25"/>
    <row r="216" spans="1:8" ht="24.9" customHeight="1" x14ac:dyDescent="0.25"/>
    <row r="217" spans="1:8" ht="24.9" customHeight="1" x14ac:dyDescent="0.25"/>
    <row r="218" spans="1:8" ht="24.9" customHeight="1" x14ac:dyDescent="0.25">
      <c r="A218" s="352"/>
      <c r="B218" s="353"/>
      <c r="C218" s="354"/>
      <c r="D218" s="355"/>
      <c r="E218" s="356"/>
      <c r="F218" s="355"/>
      <c r="G218" s="355"/>
      <c r="H218" s="357"/>
    </row>
    <row r="219" spans="1:8" ht="24.9" customHeight="1" x14ac:dyDescent="0.25">
      <c r="A219" s="358"/>
      <c r="B219" s="359"/>
      <c r="C219" s="357"/>
      <c r="D219" s="360"/>
      <c r="E219" s="359"/>
      <c r="F219" s="361"/>
      <c r="G219" s="362"/>
      <c r="H219" s="357"/>
    </row>
    <row r="220" spans="1:8" ht="24.9" customHeight="1" x14ac:dyDescent="0.25">
      <c r="A220" s="358"/>
      <c r="B220" s="359"/>
      <c r="C220" s="357"/>
      <c r="D220" s="360"/>
      <c r="E220" s="359"/>
      <c r="F220" s="361"/>
      <c r="G220" s="362"/>
      <c r="H220" s="357"/>
    </row>
    <row r="221" spans="1:8" ht="24.9" customHeight="1" x14ac:dyDescent="0.25">
      <c r="A221" s="358"/>
      <c r="B221" s="359"/>
      <c r="C221" s="357"/>
      <c r="D221" s="360"/>
      <c r="E221" s="359"/>
      <c r="F221" s="361"/>
      <c r="G221" s="362"/>
      <c r="H221" s="357"/>
    </row>
    <row r="222" spans="1:8" ht="24.9" customHeight="1" x14ac:dyDescent="0.25">
      <c r="A222" s="358"/>
      <c r="B222" s="359"/>
      <c r="C222" s="357"/>
      <c r="D222" s="360"/>
      <c r="E222" s="359"/>
      <c r="F222" s="361"/>
      <c r="G222" s="362"/>
      <c r="H222" s="357"/>
    </row>
    <row r="223" spans="1:8" ht="24.9" customHeight="1" x14ac:dyDescent="0.25">
      <c r="A223" s="358"/>
      <c r="B223" s="359"/>
      <c r="C223" s="357"/>
      <c r="D223" s="360"/>
      <c r="E223" s="359"/>
      <c r="F223" s="361"/>
      <c r="G223" s="362"/>
      <c r="H223" s="357"/>
    </row>
    <row r="224" spans="1:8" ht="24.9" customHeight="1" x14ac:dyDescent="0.25">
      <c r="A224" s="358"/>
      <c r="B224" s="359"/>
      <c r="C224" s="357"/>
      <c r="D224" s="360"/>
      <c r="E224" s="359"/>
      <c r="F224" s="361"/>
      <c r="G224" s="362"/>
      <c r="H224" s="357"/>
    </row>
    <row r="225" spans="1:8" ht="24.9" customHeight="1" x14ac:dyDescent="0.25">
      <c r="A225" s="358"/>
      <c r="B225" s="359"/>
      <c r="C225" s="357"/>
      <c r="D225" s="360"/>
      <c r="E225" s="359"/>
      <c r="F225" s="361"/>
      <c r="G225" s="362"/>
      <c r="H225" s="357"/>
    </row>
    <row r="226" spans="1:8" ht="24.9" customHeight="1" x14ac:dyDescent="0.25">
      <c r="A226" s="358"/>
      <c r="B226" s="359"/>
      <c r="C226" s="357"/>
      <c r="D226" s="360"/>
      <c r="E226" s="359"/>
      <c r="F226" s="361"/>
      <c r="G226" s="362"/>
      <c r="H226" s="357"/>
    </row>
    <row r="227" spans="1:8" ht="24.9" customHeight="1" x14ac:dyDescent="0.25">
      <c r="A227" s="358"/>
      <c r="B227" s="359"/>
      <c r="C227" s="357"/>
      <c r="D227" s="360"/>
      <c r="E227" s="359"/>
      <c r="F227" s="361"/>
      <c r="G227" s="362"/>
      <c r="H227" s="357"/>
    </row>
    <row r="228" spans="1:8" ht="24.9" customHeight="1" x14ac:dyDescent="0.25">
      <c r="A228" s="358"/>
      <c r="B228" s="359"/>
      <c r="C228" s="357"/>
      <c r="D228" s="360"/>
      <c r="E228" s="359"/>
      <c r="F228" s="361"/>
      <c r="G228" s="362"/>
      <c r="H228" s="357"/>
    </row>
    <row r="229" spans="1:8" ht="24.9" customHeight="1" x14ac:dyDescent="0.25">
      <c r="A229" s="358"/>
      <c r="B229" s="359"/>
      <c r="C229" s="357"/>
      <c r="D229" s="360"/>
      <c r="E229" s="359"/>
      <c r="F229" s="361"/>
      <c r="G229" s="362"/>
      <c r="H229" s="357"/>
    </row>
    <row r="230" spans="1:8" ht="24.9" customHeight="1" x14ac:dyDescent="0.25">
      <c r="A230" s="358"/>
      <c r="B230" s="359"/>
      <c r="C230" s="357"/>
      <c r="D230" s="360"/>
      <c r="E230" s="359"/>
      <c r="F230" s="361"/>
      <c r="G230" s="362"/>
      <c r="H230" s="357"/>
    </row>
    <row r="231" spans="1:8" ht="24.9" customHeight="1" x14ac:dyDescent="0.25">
      <c r="A231" s="358"/>
      <c r="B231" s="359"/>
      <c r="C231" s="357"/>
      <c r="D231" s="360"/>
      <c r="E231" s="359"/>
      <c r="F231" s="361"/>
      <c r="G231" s="362"/>
      <c r="H231" s="357"/>
    </row>
    <row r="232" spans="1:8" ht="24.9" customHeight="1" x14ac:dyDescent="0.25">
      <c r="A232" s="358"/>
      <c r="B232" s="359"/>
      <c r="C232" s="357"/>
      <c r="D232" s="360"/>
      <c r="E232" s="359"/>
      <c r="F232" s="361"/>
      <c r="G232" s="362"/>
      <c r="H232" s="357"/>
    </row>
    <row r="233" spans="1:8" ht="24.9" customHeight="1" x14ac:dyDescent="0.25">
      <c r="A233" s="358"/>
      <c r="B233" s="359"/>
      <c r="C233" s="357"/>
      <c r="D233" s="360"/>
      <c r="E233" s="359"/>
      <c r="F233" s="361"/>
      <c r="G233" s="362"/>
      <c r="H233" s="357"/>
    </row>
    <row r="234" spans="1:8" ht="24.9" customHeight="1" x14ac:dyDescent="0.25">
      <c r="A234" s="358"/>
      <c r="B234" s="359"/>
      <c r="C234" s="357"/>
      <c r="D234" s="360"/>
      <c r="E234" s="359"/>
      <c r="F234" s="361"/>
      <c r="G234" s="362"/>
      <c r="H234" s="357"/>
    </row>
    <row r="235" spans="1:8" ht="24.9" customHeight="1" x14ac:dyDescent="0.25">
      <c r="A235" s="358"/>
      <c r="B235" s="359"/>
      <c r="C235" s="357"/>
      <c r="D235" s="360"/>
      <c r="E235" s="359"/>
      <c r="F235" s="361"/>
      <c r="G235" s="362"/>
      <c r="H235" s="357"/>
    </row>
    <row r="236" spans="1:8" ht="24.9" customHeight="1" x14ac:dyDescent="0.25">
      <c r="A236" s="358"/>
      <c r="B236" s="359"/>
      <c r="C236" s="357"/>
      <c r="D236" s="360"/>
      <c r="E236" s="359"/>
      <c r="F236" s="361"/>
      <c r="G236" s="362"/>
      <c r="H236" s="357"/>
    </row>
    <row r="237" spans="1:8" ht="24.9" customHeight="1" x14ac:dyDescent="0.25">
      <c r="A237" s="358"/>
      <c r="B237" s="359"/>
      <c r="C237" s="357"/>
      <c r="D237" s="360"/>
      <c r="E237" s="359"/>
      <c r="F237" s="361"/>
      <c r="G237" s="362"/>
      <c r="H237" s="357"/>
    </row>
    <row r="238" spans="1:8" ht="24.9" customHeight="1" x14ac:dyDescent="0.25">
      <c r="A238" s="358"/>
      <c r="B238" s="359"/>
      <c r="C238" s="357"/>
      <c r="D238" s="360"/>
      <c r="E238" s="359"/>
      <c r="F238" s="361"/>
      <c r="G238" s="362"/>
      <c r="H238" s="357"/>
    </row>
    <row r="239" spans="1:8" ht="24.9" customHeight="1" x14ac:dyDescent="0.25">
      <c r="A239" s="358"/>
      <c r="B239" s="359"/>
      <c r="C239" s="357"/>
      <c r="D239" s="360"/>
      <c r="E239" s="359"/>
      <c r="F239" s="361"/>
      <c r="G239" s="362"/>
      <c r="H239" s="357"/>
    </row>
    <row r="240" spans="1:8" ht="24.9" customHeight="1" x14ac:dyDescent="0.25">
      <c r="A240" s="358"/>
      <c r="B240" s="359"/>
      <c r="C240" s="357"/>
      <c r="D240" s="360"/>
      <c r="E240" s="359"/>
      <c r="F240" s="361"/>
      <c r="G240" s="362"/>
      <c r="H240" s="357"/>
    </row>
    <row r="241" spans="1:8" ht="24.9" customHeight="1" x14ac:dyDescent="0.25">
      <c r="A241" s="358"/>
      <c r="B241" s="359"/>
      <c r="C241" s="357"/>
      <c r="D241" s="360"/>
      <c r="E241" s="359"/>
      <c r="F241" s="361"/>
      <c r="G241" s="362"/>
      <c r="H241" s="357"/>
    </row>
    <row r="242" spans="1:8" ht="24.9" customHeight="1" x14ac:dyDescent="0.25">
      <c r="A242" s="358"/>
      <c r="B242" s="359"/>
      <c r="C242" s="357"/>
      <c r="D242" s="360"/>
      <c r="E242" s="359"/>
      <c r="F242" s="361"/>
      <c r="G242" s="362"/>
      <c r="H242" s="357"/>
    </row>
    <row r="243" spans="1:8" ht="24.9" customHeight="1" x14ac:dyDescent="0.25">
      <c r="A243" s="358"/>
      <c r="B243" s="359"/>
      <c r="C243" s="357"/>
      <c r="D243" s="360"/>
      <c r="E243" s="359"/>
      <c r="F243" s="361"/>
      <c r="G243" s="362"/>
      <c r="H243" s="357"/>
    </row>
    <row r="244" spans="1:8" ht="24.9" customHeight="1" x14ac:dyDescent="0.25">
      <c r="A244" s="358"/>
      <c r="B244" s="359"/>
      <c r="C244" s="357"/>
      <c r="D244" s="360"/>
      <c r="E244" s="359"/>
      <c r="F244" s="361"/>
      <c r="G244" s="362"/>
      <c r="H244" s="357"/>
    </row>
    <row r="245" spans="1:8" ht="24.9" customHeight="1" x14ac:dyDescent="0.25">
      <c r="A245" s="358"/>
      <c r="B245" s="359"/>
      <c r="C245" s="357"/>
      <c r="D245" s="360"/>
      <c r="E245" s="359"/>
      <c r="F245" s="361"/>
      <c r="G245" s="362"/>
      <c r="H245" s="357"/>
    </row>
    <row r="246" spans="1:8" ht="24.9" customHeight="1" x14ac:dyDescent="0.25">
      <c r="A246" s="358"/>
      <c r="B246" s="359"/>
      <c r="C246" s="357"/>
      <c r="D246" s="360"/>
      <c r="E246" s="359"/>
      <c r="F246" s="361"/>
      <c r="G246" s="362"/>
      <c r="H246" s="357"/>
    </row>
    <row r="247" spans="1:8" ht="24.9" customHeight="1" x14ac:dyDescent="0.25">
      <c r="A247" s="358"/>
      <c r="B247" s="359"/>
      <c r="C247" s="357"/>
      <c r="D247" s="360"/>
      <c r="E247" s="359"/>
      <c r="F247" s="361"/>
      <c r="G247" s="362"/>
      <c r="H247" s="357"/>
    </row>
    <row r="248" spans="1:8" ht="24.9" customHeight="1" x14ac:dyDescent="0.25">
      <c r="A248" s="358"/>
      <c r="B248" s="359"/>
      <c r="C248" s="357"/>
      <c r="D248" s="360"/>
      <c r="E248" s="359"/>
      <c r="F248" s="361"/>
      <c r="G248" s="362"/>
      <c r="H248" s="357"/>
    </row>
    <row r="249" spans="1:8" ht="24.9" customHeight="1" x14ac:dyDescent="0.25">
      <c r="A249" s="358"/>
      <c r="B249" s="359"/>
      <c r="C249" s="357"/>
      <c r="D249" s="360"/>
      <c r="E249" s="359"/>
      <c r="F249" s="361"/>
      <c r="G249" s="362"/>
      <c r="H249" s="357"/>
    </row>
    <row r="250" spans="1:8" ht="24.9" customHeight="1" x14ac:dyDescent="0.25">
      <c r="A250" s="358"/>
      <c r="B250" s="359"/>
      <c r="C250" s="357"/>
      <c r="D250" s="360"/>
      <c r="E250" s="359"/>
      <c r="F250" s="361"/>
      <c r="G250" s="362"/>
      <c r="H250" s="357"/>
    </row>
    <row r="251" spans="1:8" ht="24.9" customHeight="1" x14ac:dyDescent="0.25">
      <c r="A251" s="358"/>
      <c r="B251" s="359"/>
      <c r="C251" s="357"/>
      <c r="D251" s="360"/>
      <c r="E251" s="359"/>
      <c r="F251" s="361"/>
      <c r="G251" s="362"/>
      <c r="H251" s="357"/>
    </row>
    <row r="252" spans="1:8" ht="24.9" customHeight="1" x14ac:dyDescent="0.25">
      <c r="A252" s="358"/>
      <c r="B252" s="359"/>
      <c r="C252" s="357"/>
      <c r="D252" s="360"/>
      <c r="E252" s="359"/>
      <c r="F252" s="361"/>
      <c r="G252" s="362"/>
      <c r="H252" s="357"/>
    </row>
    <row r="253" spans="1:8" ht="24.9" customHeight="1" x14ac:dyDescent="0.25">
      <c r="A253" s="358"/>
      <c r="B253" s="359"/>
      <c r="C253" s="357"/>
      <c r="D253" s="360"/>
      <c r="E253" s="359"/>
      <c r="F253" s="361"/>
      <c r="G253" s="362"/>
      <c r="H253" s="357"/>
    </row>
    <row r="254" spans="1:8" ht="24.9" customHeight="1" x14ac:dyDescent="0.25">
      <c r="A254" s="358"/>
      <c r="B254" s="359"/>
      <c r="C254" s="357"/>
      <c r="D254" s="360"/>
      <c r="E254" s="359"/>
      <c r="F254" s="361"/>
      <c r="G254" s="362"/>
      <c r="H254" s="357"/>
    </row>
    <row r="255" spans="1:8" ht="24.9" customHeight="1" x14ac:dyDescent="0.25">
      <c r="A255" s="358"/>
      <c r="B255" s="359"/>
      <c r="C255" s="357"/>
      <c r="D255" s="360"/>
      <c r="E255" s="359"/>
      <c r="F255" s="361"/>
      <c r="G255" s="362"/>
      <c r="H255" s="357"/>
    </row>
    <row r="256" spans="1:8" ht="24.9" customHeight="1" x14ac:dyDescent="0.25">
      <c r="A256" s="358"/>
      <c r="B256" s="359"/>
      <c r="C256" s="357"/>
      <c r="D256" s="360"/>
      <c r="E256" s="359"/>
      <c r="F256" s="361"/>
      <c r="G256" s="362"/>
      <c r="H256" s="357"/>
    </row>
    <row r="257" spans="1:8" ht="24.9" customHeight="1" x14ac:dyDescent="0.25">
      <c r="A257" s="363"/>
      <c r="B257" s="364"/>
      <c r="C257" s="365"/>
      <c r="D257" s="366"/>
      <c r="E257" s="364"/>
      <c r="F257" s="367"/>
      <c r="G257" s="368"/>
      <c r="H257" s="365"/>
    </row>
    <row r="258" spans="1:8" ht="24.9" customHeight="1" x14ac:dyDescent="0.25">
      <c r="A258" s="363"/>
      <c r="B258" s="364"/>
      <c r="C258" s="365"/>
      <c r="D258" s="366"/>
      <c r="E258" s="364"/>
      <c r="F258" s="367"/>
      <c r="G258" s="368"/>
      <c r="H258" s="365"/>
    </row>
    <row r="259" spans="1:8" ht="24.9" customHeight="1" x14ac:dyDescent="0.25">
      <c r="A259" s="363"/>
      <c r="B259" s="364"/>
      <c r="C259" s="365"/>
      <c r="D259" s="366"/>
      <c r="E259" s="364"/>
      <c r="F259" s="367"/>
      <c r="G259" s="368"/>
      <c r="H259" s="365"/>
    </row>
    <row r="260" spans="1:8" ht="24.9" customHeight="1" x14ac:dyDescent="0.25">
      <c r="A260" s="363"/>
      <c r="B260" s="364"/>
      <c r="C260" s="365"/>
      <c r="D260" s="366"/>
      <c r="E260" s="364"/>
      <c r="F260" s="367"/>
      <c r="G260" s="368"/>
      <c r="H260" s="365"/>
    </row>
    <row r="261" spans="1:8" ht="24.9" customHeight="1" x14ac:dyDescent="0.25">
      <c r="A261" s="363"/>
      <c r="B261" s="364"/>
      <c r="C261" s="365"/>
      <c r="D261" s="366"/>
      <c r="E261" s="364"/>
      <c r="F261" s="367"/>
      <c r="G261" s="368"/>
      <c r="H261" s="365"/>
    </row>
    <row r="262" spans="1:8" ht="24.9" customHeight="1" x14ac:dyDescent="0.25">
      <c r="A262" s="363"/>
      <c r="B262" s="364"/>
      <c r="C262" s="365"/>
      <c r="D262" s="366"/>
      <c r="E262" s="364"/>
      <c r="F262" s="367"/>
      <c r="G262" s="368"/>
      <c r="H262" s="365"/>
    </row>
    <row r="263" spans="1:8" ht="24.9" customHeight="1" x14ac:dyDescent="0.25">
      <c r="A263" s="363"/>
      <c r="B263" s="364"/>
      <c r="C263" s="365"/>
      <c r="D263" s="366"/>
      <c r="E263" s="364"/>
      <c r="F263" s="367"/>
      <c r="G263" s="368"/>
      <c r="H263" s="365"/>
    </row>
    <row r="264" spans="1:8" ht="24.9" customHeight="1" x14ac:dyDescent="0.25">
      <c r="A264" s="363"/>
      <c r="B264" s="364"/>
      <c r="C264" s="365"/>
      <c r="D264" s="366"/>
      <c r="E264" s="364"/>
      <c r="F264" s="367"/>
      <c r="G264" s="368"/>
      <c r="H264" s="365"/>
    </row>
    <row r="265" spans="1:8" ht="24.9" customHeight="1" x14ac:dyDescent="0.25">
      <c r="A265" s="363"/>
      <c r="B265" s="364"/>
      <c r="C265" s="365"/>
      <c r="D265" s="366"/>
      <c r="E265" s="364"/>
      <c r="F265" s="367"/>
      <c r="G265" s="368"/>
      <c r="H265" s="365"/>
    </row>
    <row r="266" spans="1:8" ht="24.9" customHeight="1" x14ac:dyDescent="0.25">
      <c r="A266" s="363"/>
      <c r="B266" s="364"/>
      <c r="C266" s="365"/>
      <c r="D266" s="366"/>
      <c r="E266" s="364"/>
      <c r="F266" s="367"/>
      <c r="G266" s="368"/>
      <c r="H266" s="365"/>
    </row>
    <row r="267" spans="1:8" ht="24.9" customHeight="1" x14ac:dyDescent="0.25">
      <c r="A267" s="363"/>
      <c r="B267" s="364"/>
      <c r="C267" s="365"/>
      <c r="D267" s="366"/>
      <c r="E267" s="364"/>
      <c r="F267" s="367"/>
      <c r="G267" s="368"/>
      <c r="H267" s="365"/>
    </row>
    <row r="268" spans="1:8" ht="24.9" customHeight="1" x14ac:dyDescent="0.25">
      <c r="A268" s="363"/>
      <c r="B268" s="364"/>
      <c r="C268" s="365"/>
      <c r="D268" s="366"/>
      <c r="E268" s="364"/>
      <c r="F268" s="367"/>
      <c r="G268" s="368"/>
      <c r="H268" s="365"/>
    </row>
    <row r="269" spans="1:8" ht="24.9" customHeight="1" x14ac:dyDescent="0.25">
      <c r="A269" s="363"/>
      <c r="B269" s="364"/>
      <c r="C269" s="365"/>
      <c r="D269" s="366"/>
      <c r="E269" s="364"/>
      <c r="F269" s="367"/>
      <c r="G269" s="368"/>
      <c r="H269" s="365"/>
    </row>
    <row r="270" spans="1:8" ht="24.9" customHeight="1" x14ac:dyDescent="0.25">
      <c r="A270" s="363"/>
      <c r="B270" s="364"/>
      <c r="C270" s="365"/>
      <c r="D270" s="366"/>
      <c r="E270" s="364"/>
      <c r="F270" s="367"/>
      <c r="G270" s="368"/>
      <c r="H270" s="365"/>
    </row>
    <row r="271" spans="1:8" ht="24.9" customHeight="1" x14ac:dyDescent="0.25">
      <c r="A271" s="363"/>
      <c r="B271" s="364"/>
      <c r="C271" s="365"/>
      <c r="D271" s="366"/>
      <c r="E271" s="364"/>
      <c r="F271" s="367"/>
      <c r="G271" s="368"/>
      <c r="H271" s="365"/>
    </row>
    <row r="272" spans="1:8" ht="24.9" customHeight="1" x14ac:dyDescent="0.25">
      <c r="A272" s="363"/>
      <c r="B272" s="364"/>
      <c r="C272" s="365"/>
      <c r="D272" s="366"/>
      <c r="E272" s="364"/>
      <c r="F272" s="367"/>
      <c r="G272" s="368"/>
      <c r="H272" s="365"/>
    </row>
    <row r="273" spans="1:8" ht="24.9" customHeight="1" x14ac:dyDescent="0.25">
      <c r="A273" s="363"/>
      <c r="B273" s="364"/>
      <c r="C273" s="365"/>
      <c r="D273" s="366"/>
      <c r="E273" s="364"/>
      <c r="F273" s="367"/>
      <c r="G273" s="368"/>
      <c r="H273" s="365"/>
    </row>
    <row r="274" spans="1:8" ht="24.9" customHeight="1" x14ac:dyDescent="0.25">
      <c r="A274" s="363"/>
      <c r="B274" s="364"/>
      <c r="C274" s="365"/>
      <c r="D274" s="366"/>
      <c r="E274" s="364"/>
      <c r="F274" s="367"/>
      <c r="G274" s="368"/>
      <c r="H274" s="365"/>
    </row>
    <row r="275" spans="1:8" ht="24.9" customHeight="1" x14ac:dyDescent="0.25">
      <c r="A275" s="363"/>
      <c r="B275" s="364"/>
      <c r="C275" s="365"/>
      <c r="D275" s="366"/>
      <c r="E275" s="364"/>
      <c r="F275" s="367"/>
      <c r="G275" s="368"/>
      <c r="H275" s="365"/>
    </row>
    <row r="276" spans="1:8" ht="24.9" customHeight="1" x14ac:dyDescent="0.25">
      <c r="A276" s="363"/>
      <c r="B276" s="364"/>
      <c r="C276" s="365"/>
      <c r="D276" s="366"/>
      <c r="E276" s="364"/>
      <c r="F276" s="367"/>
      <c r="G276" s="368"/>
      <c r="H276" s="365"/>
    </row>
    <row r="277" spans="1:8" ht="24.9" customHeight="1" x14ac:dyDescent="0.25">
      <c r="A277" s="363"/>
      <c r="B277" s="364"/>
      <c r="C277" s="365"/>
      <c r="D277" s="366"/>
      <c r="E277" s="364"/>
      <c r="F277" s="367"/>
      <c r="G277" s="368"/>
      <c r="H277" s="365"/>
    </row>
    <row r="278" spans="1:8" ht="24.9" customHeight="1" x14ac:dyDescent="0.25">
      <c r="A278" s="363"/>
      <c r="B278" s="364"/>
      <c r="C278" s="365"/>
      <c r="D278" s="366"/>
      <c r="E278" s="364"/>
      <c r="F278" s="367"/>
      <c r="G278" s="368"/>
      <c r="H278" s="365"/>
    </row>
    <row r="279" spans="1:8" ht="24.9" customHeight="1" x14ac:dyDescent="0.25">
      <c r="A279" s="363"/>
      <c r="B279" s="364"/>
      <c r="C279" s="365"/>
      <c r="D279" s="366"/>
      <c r="E279" s="364"/>
      <c r="F279" s="367"/>
      <c r="G279" s="368"/>
      <c r="H279" s="365"/>
    </row>
    <row r="280" spans="1:8" ht="24.9" customHeight="1" x14ac:dyDescent="0.25">
      <c r="A280" s="363"/>
      <c r="B280" s="364"/>
      <c r="C280" s="365"/>
      <c r="D280" s="366"/>
      <c r="E280" s="364"/>
      <c r="F280" s="367"/>
      <c r="G280" s="368"/>
      <c r="H280" s="365"/>
    </row>
    <row r="281" spans="1:8" ht="24.9" customHeight="1" x14ac:dyDescent="0.25">
      <c r="A281" s="363"/>
      <c r="B281" s="364"/>
      <c r="C281" s="365"/>
      <c r="D281" s="366"/>
      <c r="E281" s="364"/>
      <c r="F281" s="367"/>
      <c r="G281" s="368"/>
      <c r="H281" s="365"/>
    </row>
  </sheetData>
  <sheetProtection algorithmName="SHA-512" hashValue="/nk3doRLMyxVsEIwfwF6Y6bADNsqU9esyTYcIELh6P9aKIpCnhmXH2tsQa4O6yx8E6687HNX7vs1uOo36G5I5Q==" saltValue="aDwDb3abiV7axc0KWOg9hQ==" spinCount="100000" sheet="1"/>
  <protectedRanges>
    <protectedRange sqref="F12:F68" name="Oblast1"/>
  </protectedRanges>
  <mergeCells count="2">
    <mergeCell ref="B10:E10"/>
    <mergeCell ref="F10:G10"/>
  </mergeCells>
  <pageMargins left="0.39370078740157483" right="0.39370078740157483" top="1.1811023622047245" bottom="0.59055118110236227" header="0.39370078740157483" footer="0"/>
  <pageSetup scale="99" orientation="landscape" r:id="rId1"/>
  <headerFooter alignWithMargins="0"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5FA9-836D-48AB-AED6-B782347A00F7}">
  <dimension ref="A1:L102"/>
  <sheetViews>
    <sheetView showGridLines="0" view="pageBreakPreview" zoomScaleNormal="100" zoomScaleSheetLayoutView="100" workbookViewId="0">
      <pane ySplit="6" topLeftCell="A13" activePane="bottomLeft" state="frozen"/>
      <selection activeCell="B16" sqref="B16"/>
      <selection pane="bottomLeft" activeCell="F17" sqref="F17"/>
    </sheetView>
  </sheetViews>
  <sheetFormatPr defaultColWidth="8.33203125" defaultRowHeight="19.8" x14ac:dyDescent="0.25"/>
  <cols>
    <col min="1" max="1" width="3.44140625" style="310" customWidth="1"/>
    <col min="2" max="2" width="8.88671875" style="536" customWidth="1"/>
    <col min="3" max="3" width="40.21875" style="312" customWidth="1"/>
    <col min="4" max="4" width="7.109375" style="537" customWidth="1"/>
    <col min="5" max="5" width="4.5546875" style="311" customWidth="1"/>
    <col min="6" max="6" width="10.88671875" style="314" customWidth="1"/>
    <col min="7" max="7" width="10.88671875" style="315" customWidth="1"/>
    <col min="8" max="8" width="40.77734375" style="312" customWidth="1"/>
    <col min="9" max="11" width="8.33203125" style="213" customWidth="1"/>
    <col min="12" max="12" width="8.33203125" style="214" customWidth="1"/>
    <col min="13" max="256" width="8.33203125" style="213"/>
    <col min="257" max="257" width="3.44140625" style="213" customWidth="1"/>
    <col min="258" max="258" width="8.88671875" style="213" customWidth="1"/>
    <col min="259" max="259" width="40.21875" style="213" customWidth="1"/>
    <col min="260" max="260" width="7.109375" style="213" customWidth="1"/>
    <col min="261" max="261" width="4.5546875" style="213" customWidth="1"/>
    <col min="262" max="263" width="10.88671875" style="213" customWidth="1"/>
    <col min="264" max="264" width="40.77734375" style="213" customWidth="1"/>
    <col min="265" max="512" width="8.33203125" style="213"/>
    <col min="513" max="513" width="3.44140625" style="213" customWidth="1"/>
    <col min="514" max="514" width="8.88671875" style="213" customWidth="1"/>
    <col min="515" max="515" width="40.21875" style="213" customWidth="1"/>
    <col min="516" max="516" width="7.109375" style="213" customWidth="1"/>
    <col min="517" max="517" width="4.5546875" style="213" customWidth="1"/>
    <col min="518" max="519" width="10.88671875" style="213" customWidth="1"/>
    <col min="520" max="520" width="40.77734375" style="213" customWidth="1"/>
    <col min="521" max="768" width="8.33203125" style="213"/>
    <col min="769" max="769" width="3.44140625" style="213" customWidth="1"/>
    <col min="770" max="770" width="8.88671875" style="213" customWidth="1"/>
    <col min="771" max="771" width="40.21875" style="213" customWidth="1"/>
    <col min="772" max="772" width="7.109375" style="213" customWidth="1"/>
    <col min="773" max="773" width="4.5546875" style="213" customWidth="1"/>
    <col min="774" max="775" width="10.88671875" style="213" customWidth="1"/>
    <col min="776" max="776" width="40.77734375" style="213" customWidth="1"/>
    <col min="777" max="1024" width="8.33203125" style="213"/>
    <col min="1025" max="1025" width="3.44140625" style="213" customWidth="1"/>
    <col min="1026" max="1026" width="8.88671875" style="213" customWidth="1"/>
    <col min="1027" max="1027" width="40.21875" style="213" customWidth="1"/>
    <col min="1028" max="1028" width="7.109375" style="213" customWidth="1"/>
    <col min="1029" max="1029" width="4.5546875" style="213" customWidth="1"/>
    <col min="1030" max="1031" width="10.88671875" style="213" customWidth="1"/>
    <col min="1032" max="1032" width="40.77734375" style="213" customWidth="1"/>
    <col min="1033" max="1280" width="8.33203125" style="213"/>
    <col min="1281" max="1281" width="3.44140625" style="213" customWidth="1"/>
    <col min="1282" max="1282" width="8.88671875" style="213" customWidth="1"/>
    <col min="1283" max="1283" width="40.21875" style="213" customWidth="1"/>
    <col min="1284" max="1284" width="7.109375" style="213" customWidth="1"/>
    <col min="1285" max="1285" width="4.5546875" style="213" customWidth="1"/>
    <col min="1286" max="1287" width="10.88671875" style="213" customWidth="1"/>
    <col min="1288" max="1288" width="40.77734375" style="213" customWidth="1"/>
    <col min="1289" max="1536" width="8.33203125" style="213"/>
    <col min="1537" max="1537" width="3.44140625" style="213" customWidth="1"/>
    <col min="1538" max="1538" width="8.88671875" style="213" customWidth="1"/>
    <col min="1539" max="1539" width="40.21875" style="213" customWidth="1"/>
    <col min="1540" max="1540" width="7.109375" style="213" customWidth="1"/>
    <col min="1541" max="1541" width="4.5546875" style="213" customWidth="1"/>
    <col min="1542" max="1543" width="10.88671875" style="213" customWidth="1"/>
    <col min="1544" max="1544" width="40.77734375" style="213" customWidth="1"/>
    <col min="1545" max="1792" width="8.33203125" style="213"/>
    <col min="1793" max="1793" width="3.44140625" style="213" customWidth="1"/>
    <col min="1794" max="1794" width="8.88671875" style="213" customWidth="1"/>
    <col min="1795" max="1795" width="40.21875" style="213" customWidth="1"/>
    <col min="1796" max="1796" width="7.109375" style="213" customWidth="1"/>
    <col min="1797" max="1797" width="4.5546875" style="213" customWidth="1"/>
    <col min="1798" max="1799" width="10.88671875" style="213" customWidth="1"/>
    <col min="1800" max="1800" width="40.77734375" style="213" customWidth="1"/>
    <col min="1801" max="2048" width="8.33203125" style="213"/>
    <col min="2049" max="2049" width="3.44140625" style="213" customWidth="1"/>
    <col min="2050" max="2050" width="8.88671875" style="213" customWidth="1"/>
    <col min="2051" max="2051" width="40.21875" style="213" customWidth="1"/>
    <col min="2052" max="2052" width="7.109375" style="213" customWidth="1"/>
    <col min="2053" max="2053" width="4.5546875" style="213" customWidth="1"/>
    <col min="2054" max="2055" width="10.88671875" style="213" customWidth="1"/>
    <col min="2056" max="2056" width="40.77734375" style="213" customWidth="1"/>
    <col min="2057" max="2304" width="8.33203125" style="213"/>
    <col min="2305" max="2305" width="3.44140625" style="213" customWidth="1"/>
    <col min="2306" max="2306" width="8.88671875" style="213" customWidth="1"/>
    <col min="2307" max="2307" width="40.21875" style="213" customWidth="1"/>
    <col min="2308" max="2308" width="7.109375" style="213" customWidth="1"/>
    <col min="2309" max="2309" width="4.5546875" style="213" customWidth="1"/>
    <col min="2310" max="2311" width="10.88671875" style="213" customWidth="1"/>
    <col min="2312" max="2312" width="40.77734375" style="213" customWidth="1"/>
    <col min="2313" max="2560" width="8.33203125" style="213"/>
    <col min="2561" max="2561" width="3.44140625" style="213" customWidth="1"/>
    <col min="2562" max="2562" width="8.88671875" style="213" customWidth="1"/>
    <col min="2563" max="2563" width="40.21875" style="213" customWidth="1"/>
    <col min="2564" max="2564" width="7.109375" style="213" customWidth="1"/>
    <col min="2565" max="2565" width="4.5546875" style="213" customWidth="1"/>
    <col min="2566" max="2567" width="10.88671875" style="213" customWidth="1"/>
    <col min="2568" max="2568" width="40.77734375" style="213" customWidth="1"/>
    <col min="2569" max="2816" width="8.33203125" style="213"/>
    <col min="2817" max="2817" width="3.44140625" style="213" customWidth="1"/>
    <col min="2818" max="2818" width="8.88671875" style="213" customWidth="1"/>
    <col min="2819" max="2819" width="40.21875" style="213" customWidth="1"/>
    <col min="2820" max="2820" width="7.109375" style="213" customWidth="1"/>
    <col min="2821" max="2821" width="4.5546875" style="213" customWidth="1"/>
    <col min="2822" max="2823" width="10.88671875" style="213" customWidth="1"/>
    <col min="2824" max="2824" width="40.77734375" style="213" customWidth="1"/>
    <col min="2825" max="3072" width="8.33203125" style="213"/>
    <col min="3073" max="3073" width="3.44140625" style="213" customWidth="1"/>
    <col min="3074" max="3074" width="8.88671875" style="213" customWidth="1"/>
    <col min="3075" max="3075" width="40.21875" style="213" customWidth="1"/>
    <col min="3076" max="3076" width="7.109375" style="213" customWidth="1"/>
    <col min="3077" max="3077" width="4.5546875" style="213" customWidth="1"/>
    <col min="3078" max="3079" width="10.88671875" style="213" customWidth="1"/>
    <col min="3080" max="3080" width="40.77734375" style="213" customWidth="1"/>
    <col min="3081" max="3328" width="8.33203125" style="213"/>
    <col min="3329" max="3329" width="3.44140625" style="213" customWidth="1"/>
    <col min="3330" max="3330" width="8.88671875" style="213" customWidth="1"/>
    <col min="3331" max="3331" width="40.21875" style="213" customWidth="1"/>
    <col min="3332" max="3332" width="7.109375" style="213" customWidth="1"/>
    <col min="3333" max="3333" width="4.5546875" style="213" customWidth="1"/>
    <col min="3334" max="3335" width="10.88671875" style="213" customWidth="1"/>
    <col min="3336" max="3336" width="40.77734375" style="213" customWidth="1"/>
    <col min="3337" max="3584" width="8.33203125" style="213"/>
    <col min="3585" max="3585" width="3.44140625" style="213" customWidth="1"/>
    <col min="3586" max="3586" width="8.88671875" style="213" customWidth="1"/>
    <col min="3587" max="3587" width="40.21875" style="213" customWidth="1"/>
    <col min="3588" max="3588" width="7.109375" style="213" customWidth="1"/>
    <col min="3589" max="3589" width="4.5546875" style="213" customWidth="1"/>
    <col min="3590" max="3591" width="10.88671875" style="213" customWidth="1"/>
    <col min="3592" max="3592" width="40.77734375" style="213" customWidth="1"/>
    <col min="3593" max="3840" width="8.33203125" style="213"/>
    <col min="3841" max="3841" width="3.44140625" style="213" customWidth="1"/>
    <col min="3842" max="3842" width="8.88671875" style="213" customWidth="1"/>
    <col min="3843" max="3843" width="40.21875" style="213" customWidth="1"/>
    <col min="3844" max="3844" width="7.109375" style="213" customWidth="1"/>
    <col min="3845" max="3845" width="4.5546875" style="213" customWidth="1"/>
    <col min="3846" max="3847" width="10.88671875" style="213" customWidth="1"/>
    <col min="3848" max="3848" width="40.77734375" style="213" customWidth="1"/>
    <col min="3849" max="4096" width="8.33203125" style="213"/>
    <col min="4097" max="4097" width="3.44140625" style="213" customWidth="1"/>
    <col min="4098" max="4098" width="8.88671875" style="213" customWidth="1"/>
    <col min="4099" max="4099" width="40.21875" style="213" customWidth="1"/>
    <col min="4100" max="4100" width="7.109375" style="213" customWidth="1"/>
    <col min="4101" max="4101" width="4.5546875" style="213" customWidth="1"/>
    <col min="4102" max="4103" width="10.88671875" style="213" customWidth="1"/>
    <col min="4104" max="4104" width="40.77734375" style="213" customWidth="1"/>
    <col min="4105" max="4352" width="8.33203125" style="213"/>
    <col min="4353" max="4353" width="3.44140625" style="213" customWidth="1"/>
    <col min="4354" max="4354" width="8.88671875" style="213" customWidth="1"/>
    <col min="4355" max="4355" width="40.21875" style="213" customWidth="1"/>
    <col min="4356" max="4356" width="7.109375" style="213" customWidth="1"/>
    <col min="4357" max="4357" width="4.5546875" style="213" customWidth="1"/>
    <col min="4358" max="4359" width="10.88671875" style="213" customWidth="1"/>
    <col min="4360" max="4360" width="40.77734375" style="213" customWidth="1"/>
    <col min="4361" max="4608" width="8.33203125" style="213"/>
    <col min="4609" max="4609" width="3.44140625" style="213" customWidth="1"/>
    <col min="4610" max="4610" width="8.88671875" style="213" customWidth="1"/>
    <col min="4611" max="4611" width="40.21875" style="213" customWidth="1"/>
    <col min="4612" max="4612" width="7.109375" style="213" customWidth="1"/>
    <col min="4613" max="4613" width="4.5546875" style="213" customWidth="1"/>
    <col min="4614" max="4615" width="10.88671875" style="213" customWidth="1"/>
    <col min="4616" max="4616" width="40.77734375" style="213" customWidth="1"/>
    <col min="4617" max="4864" width="8.33203125" style="213"/>
    <col min="4865" max="4865" width="3.44140625" style="213" customWidth="1"/>
    <col min="4866" max="4866" width="8.88671875" style="213" customWidth="1"/>
    <col min="4867" max="4867" width="40.21875" style="213" customWidth="1"/>
    <col min="4868" max="4868" width="7.109375" style="213" customWidth="1"/>
    <col min="4869" max="4869" width="4.5546875" style="213" customWidth="1"/>
    <col min="4870" max="4871" width="10.88671875" style="213" customWidth="1"/>
    <col min="4872" max="4872" width="40.77734375" style="213" customWidth="1"/>
    <col min="4873" max="5120" width="8.33203125" style="213"/>
    <col min="5121" max="5121" width="3.44140625" style="213" customWidth="1"/>
    <col min="5122" max="5122" width="8.88671875" style="213" customWidth="1"/>
    <col min="5123" max="5123" width="40.21875" style="213" customWidth="1"/>
    <col min="5124" max="5124" width="7.109375" style="213" customWidth="1"/>
    <col min="5125" max="5125" width="4.5546875" style="213" customWidth="1"/>
    <col min="5126" max="5127" width="10.88671875" style="213" customWidth="1"/>
    <col min="5128" max="5128" width="40.77734375" style="213" customWidth="1"/>
    <col min="5129" max="5376" width="8.33203125" style="213"/>
    <col min="5377" max="5377" width="3.44140625" style="213" customWidth="1"/>
    <col min="5378" max="5378" width="8.88671875" style="213" customWidth="1"/>
    <col min="5379" max="5379" width="40.21875" style="213" customWidth="1"/>
    <col min="5380" max="5380" width="7.109375" style="213" customWidth="1"/>
    <col min="5381" max="5381" width="4.5546875" style="213" customWidth="1"/>
    <col min="5382" max="5383" width="10.88671875" style="213" customWidth="1"/>
    <col min="5384" max="5384" width="40.77734375" style="213" customWidth="1"/>
    <col min="5385" max="5632" width="8.33203125" style="213"/>
    <col min="5633" max="5633" width="3.44140625" style="213" customWidth="1"/>
    <col min="5634" max="5634" width="8.88671875" style="213" customWidth="1"/>
    <col min="5635" max="5635" width="40.21875" style="213" customWidth="1"/>
    <col min="5636" max="5636" width="7.109375" style="213" customWidth="1"/>
    <col min="5637" max="5637" width="4.5546875" style="213" customWidth="1"/>
    <col min="5638" max="5639" width="10.88671875" style="213" customWidth="1"/>
    <col min="5640" max="5640" width="40.77734375" style="213" customWidth="1"/>
    <col min="5641" max="5888" width="8.33203125" style="213"/>
    <col min="5889" max="5889" width="3.44140625" style="213" customWidth="1"/>
    <col min="5890" max="5890" width="8.88671875" style="213" customWidth="1"/>
    <col min="5891" max="5891" width="40.21875" style="213" customWidth="1"/>
    <col min="5892" max="5892" width="7.109375" style="213" customWidth="1"/>
    <col min="5893" max="5893" width="4.5546875" style="213" customWidth="1"/>
    <col min="5894" max="5895" width="10.88671875" style="213" customWidth="1"/>
    <col min="5896" max="5896" width="40.77734375" style="213" customWidth="1"/>
    <col min="5897" max="6144" width="8.33203125" style="213"/>
    <col min="6145" max="6145" width="3.44140625" style="213" customWidth="1"/>
    <col min="6146" max="6146" width="8.88671875" style="213" customWidth="1"/>
    <col min="6147" max="6147" width="40.21875" style="213" customWidth="1"/>
    <col min="6148" max="6148" width="7.109375" style="213" customWidth="1"/>
    <col min="6149" max="6149" width="4.5546875" style="213" customWidth="1"/>
    <col min="6150" max="6151" width="10.88671875" style="213" customWidth="1"/>
    <col min="6152" max="6152" width="40.77734375" style="213" customWidth="1"/>
    <col min="6153" max="6400" width="8.33203125" style="213"/>
    <col min="6401" max="6401" width="3.44140625" style="213" customWidth="1"/>
    <col min="6402" max="6402" width="8.88671875" style="213" customWidth="1"/>
    <col min="6403" max="6403" width="40.21875" style="213" customWidth="1"/>
    <col min="6404" max="6404" width="7.109375" style="213" customWidth="1"/>
    <col min="6405" max="6405" width="4.5546875" style="213" customWidth="1"/>
    <col min="6406" max="6407" width="10.88671875" style="213" customWidth="1"/>
    <col min="6408" max="6408" width="40.77734375" style="213" customWidth="1"/>
    <col min="6409" max="6656" width="8.33203125" style="213"/>
    <col min="6657" max="6657" width="3.44140625" style="213" customWidth="1"/>
    <col min="6658" max="6658" width="8.88671875" style="213" customWidth="1"/>
    <col min="6659" max="6659" width="40.21875" style="213" customWidth="1"/>
    <col min="6660" max="6660" width="7.109375" style="213" customWidth="1"/>
    <col min="6661" max="6661" width="4.5546875" style="213" customWidth="1"/>
    <col min="6662" max="6663" width="10.88671875" style="213" customWidth="1"/>
    <col min="6664" max="6664" width="40.77734375" style="213" customWidth="1"/>
    <col min="6665" max="6912" width="8.33203125" style="213"/>
    <col min="6913" max="6913" width="3.44140625" style="213" customWidth="1"/>
    <col min="6914" max="6914" width="8.88671875" style="213" customWidth="1"/>
    <col min="6915" max="6915" width="40.21875" style="213" customWidth="1"/>
    <col min="6916" max="6916" width="7.109375" style="213" customWidth="1"/>
    <col min="6917" max="6917" width="4.5546875" style="213" customWidth="1"/>
    <col min="6918" max="6919" width="10.88671875" style="213" customWidth="1"/>
    <col min="6920" max="6920" width="40.77734375" style="213" customWidth="1"/>
    <col min="6921" max="7168" width="8.33203125" style="213"/>
    <col min="7169" max="7169" width="3.44140625" style="213" customWidth="1"/>
    <col min="7170" max="7170" width="8.88671875" style="213" customWidth="1"/>
    <col min="7171" max="7171" width="40.21875" style="213" customWidth="1"/>
    <col min="7172" max="7172" width="7.109375" style="213" customWidth="1"/>
    <col min="7173" max="7173" width="4.5546875" style="213" customWidth="1"/>
    <col min="7174" max="7175" width="10.88671875" style="213" customWidth="1"/>
    <col min="7176" max="7176" width="40.77734375" style="213" customWidth="1"/>
    <col min="7177" max="7424" width="8.33203125" style="213"/>
    <col min="7425" max="7425" width="3.44140625" style="213" customWidth="1"/>
    <col min="7426" max="7426" width="8.88671875" style="213" customWidth="1"/>
    <col min="7427" max="7427" width="40.21875" style="213" customWidth="1"/>
    <col min="7428" max="7428" width="7.109375" style="213" customWidth="1"/>
    <col min="7429" max="7429" width="4.5546875" style="213" customWidth="1"/>
    <col min="7430" max="7431" width="10.88671875" style="213" customWidth="1"/>
    <col min="7432" max="7432" width="40.77734375" style="213" customWidth="1"/>
    <col min="7433" max="7680" width="8.33203125" style="213"/>
    <col min="7681" max="7681" width="3.44140625" style="213" customWidth="1"/>
    <col min="7682" max="7682" width="8.88671875" style="213" customWidth="1"/>
    <col min="7683" max="7683" width="40.21875" style="213" customWidth="1"/>
    <col min="7684" max="7684" width="7.109375" style="213" customWidth="1"/>
    <col min="7685" max="7685" width="4.5546875" style="213" customWidth="1"/>
    <col min="7686" max="7687" width="10.88671875" style="213" customWidth="1"/>
    <col min="7688" max="7688" width="40.77734375" style="213" customWidth="1"/>
    <col min="7689" max="7936" width="8.33203125" style="213"/>
    <col min="7937" max="7937" width="3.44140625" style="213" customWidth="1"/>
    <col min="7938" max="7938" width="8.88671875" style="213" customWidth="1"/>
    <col min="7939" max="7939" width="40.21875" style="213" customWidth="1"/>
    <col min="7940" max="7940" width="7.109375" style="213" customWidth="1"/>
    <col min="7941" max="7941" width="4.5546875" style="213" customWidth="1"/>
    <col min="7942" max="7943" width="10.88671875" style="213" customWidth="1"/>
    <col min="7944" max="7944" width="40.77734375" style="213" customWidth="1"/>
    <col min="7945" max="8192" width="8.33203125" style="213"/>
    <col min="8193" max="8193" width="3.44140625" style="213" customWidth="1"/>
    <col min="8194" max="8194" width="8.88671875" style="213" customWidth="1"/>
    <col min="8195" max="8195" width="40.21875" style="213" customWidth="1"/>
    <col min="8196" max="8196" width="7.109375" style="213" customWidth="1"/>
    <col min="8197" max="8197" width="4.5546875" style="213" customWidth="1"/>
    <col min="8198" max="8199" width="10.88671875" style="213" customWidth="1"/>
    <col min="8200" max="8200" width="40.77734375" style="213" customWidth="1"/>
    <col min="8201" max="8448" width="8.33203125" style="213"/>
    <col min="8449" max="8449" width="3.44140625" style="213" customWidth="1"/>
    <col min="8450" max="8450" width="8.88671875" style="213" customWidth="1"/>
    <col min="8451" max="8451" width="40.21875" style="213" customWidth="1"/>
    <col min="8452" max="8452" width="7.109375" style="213" customWidth="1"/>
    <col min="8453" max="8453" width="4.5546875" style="213" customWidth="1"/>
    <col min="8454" max="8455" width="10.88671875" style="213" customWidth="1"/>
    <col min="8456" max="8456" width="40.77734375" style="213" customWidth="1"/>
    <col min="8457" max="8704" width="8.33203125" style="213"/>
    <col min="8705" max="8705" width="3.44140625" style="213" customWidth="1"/>
    <col min="8706" max="8706" width="8.88671875" style="213" customWidth="1"/>
    <col min="8707" max="8707" width="40.21875" style="213" customWidth="1"/>
    <col min="8708" max="8708" width="7.109375" style="213" customWidth="1"/>
    <col min="8709" max="8709" width="4.5546875" style="213" customWidth="1"/>
    <col min="8710" max="8711" width="10.88671875" style="213" customWidth="1"/>
    <col min="8712" max="8712" width="40.77734375" style="213" customWidth="1"/>
    <col min="8713" max="8960" width="8.33203125" style="213"/>
    <col min="8961" max="8961" width="3.44140625" style="213" customWidth="1"/>
    <col min="8962" max="8962" width="8.88671875" style="213" customWidth="1"/>
    <col min="8963" max="8963" width="40.21875" style="213" customWidth="1"/>
    <col min="8964" max="8964" width="7.109375" style="213" customWidth="1"/>
    <col min="8965" max="8965" width="4.5546875" style="213" customWidth="1"/>
    <col min="8966" max="8967" width="10.88671875" style="213" customWidth="1"/>
    <col min="8968" max="8968" width="40.77734375" style="213" customWidth="1"/>
    <col min="8969" max="9216" width="8.33203125" style="213"/>
    <col min="9217" max="9217" width="3.44140625" style="213" customWidth="1"/>
    <col min="9218" max="9218" width="8.88671875" style="213" customWidth="1"/>
    <col min="9219" max="9219" width="40.21875" style="213" customWidth="1"/>
    <col min="9220" max="9220" width="7.109375" style="213" customWidth="1"/>
    <col min="9221" max="9221" width="4.5546875" style="213" customWidth="1"/>
    <col min="9222" max="9223" width="10.88671875" style="213" customWidth="1"/>
    <col min="9224" max="9224" width="40.77734375" style="213" customWidth="1"/>
    <col min="9225" max="9472" width="8.33203125" style="213"/>
    <col min="9473" max="9473" width="3.44140625" style="213" customWidth="1"/>
    <col min="9474" max="9474" width="8.88671875" style="213" customWidth="1"/>
    <col min="9475" max="9475" width="40.21875" style="213" customWidth="1"/>
    <col min="9476" max="9476" width="7.109375" style="213" customWidth="1"/>
    <col min="9477" max="9477" width="4.5546875" style="213" customWidth="1"/>
    <col min="9478" max="9479" width="10.88671875" style="213" customWidth="1"/>
    <col min="9480" max="9480" width="40.77734375" style="213" customWidth="1"/>
    <col min="9481" max="9728" width="8.33203125" style="213"/>
    <col min="9729" max="9729" width="3.44140625" style="213" customWidth="1"/>
    <col min="9730" max="9730" width="8.88671875" style="213" customWidth="1"/>
    <col min="9731" max="9731" width="40.21875" style="213" customWidth="1"/>
    <col min="9732" max="9732" width="7.109375" style="213" customWidth="1"/>
    <col min="9733" max="9733" width="4.5546875" style="213" customWidth="1"/>
    <col min="9734" max="9735" width="10.88671875" style="213" customWidth="1"/>
    <col min="9736" max="9736" width="40.77734375" style="213" customWidth="1"/>
    <col min="9737" max="9984" width="8.33203125" style="213"/>
    <col min="9985" max="9985" width="3.44140625" style="213" customWidth="1"/>
    <col min="9986" max="9986" width="8.88671875" style="213" customWidth="1"/>
    <col min="9987" max="9987" width="40.21875" style="213" customWidth="1"/>
    <col min="9988" max="9988" width="7.109375" style="213" customWidth="1"/>
    <col min="9989" max="9989" width="4.5546875" style="213" customWidth="1"/>
    <col min="9990" max="9991" width="10.88671875" style="213" customWidth="1"/>
    <col min="9992" max="9992" width="40.77734375" style="213" customWidth="1"/>
    <col min="9993" max="10240" width="8.33203125" style="213"/>
    <col min="10241" max="10241" width="3.44140625" style="213" customWidth="1"/>
    <col min="10242" max="10242" width="8.88671875" style="213" customWidth="1"/>
    <col min="10243" max="10243" width="40.21875" style="213" customWidth="1"/>
    <col min="10244" max="10244" width="7.109375" style="213" customWidth="1"/>
    <col min="10245" max="10245" width="4.5546875" style="213" customWidth="1"/>
    <col min="10246" max="10247" width="10.88671875" style="213" customWidth="1"/>
    <col min="10248" max="10248" width="40.77734375" style="213" customWidth="1"/>
    <col min="10249" max="10496" width="8.33203125" style="213"/>
    <col min="10497" max="10497" width="3.44140625" style="213" customWidth="1"/>
    <col min="10498" max="10498" width="8.88671875" style="213" customWidth="1"/>
    <col min="10499" max="10499" width="40.21875" style="213" customWidth="1"/>
    <col min="10500" max="10500" width="7.109375" style="213" customWidth="1"/>
    <col min="10501" max="10501" width="4.5546875" style="213" customWidth="1"/>
    <col min="10502" max="10503" width="10.88671875" style="213" customWidth="1"/>
    <col min="10504" max="10504" width="40.77734375" style="213" customWidth="1"/>
    <col min="10505" max="10752" width="8.33203125" style="213"/>
    <col min="10753" max="10753" width="3.44140625" style="213" customWidth="1"/>
    <col min="10754" max="10754" width="8.88671875" style="213" customWidth="1"/>
    <col min="10755" max="10755" width="40.21875" style="213" customWidth="1"/>
    <col min="10756" max="10756" width="7.109375" style="213" customWidth="1"/>
    <col min="10757" max="10757" width="4.5546875" style="213" customWidth="1"/>
    <col min="10758" max="10759" width="10.88671875" style="213" customWidth="1"/>
    <col min="10760" max="10760" width="40.77734375" style="213" customWidth="1"/>
    <col min="10761" max="11008" width="8.33203125" style="213"/>
    <col min="11009" max="11009" width="3.44140625" style="213" customWidth="1"/>
    <col min="11010" max="11010" width="8.88671875" style="213" customWidth="1"/>
    <col min="11011" max="11011" width="40.21875" style="213" customWidth="1"/>
    <col min="11012" max="11012" width="7.109375" style="213" customWidth="1"/>
    <col min="11013" max="11013" width="4.5546875" style="213" customWidth="1"/>
    <col min="11014" max="11015" width="10.88671875" style="213" customWidth="1"/>
    <col min="11016" max="11016" width="40.77734375" style="213" customWidth="1"/>
    <col min="11017" max="11264" width="8.33203125" style="213"/>
    <col min="11265" max="11265" width="3.44140625" style="213" customWidth="1"/>
    <col min="11266" max="11266" width="8.88671875" style="213" customWidth="1"/>
    <col min="11267" max="11267" width="40.21875" style="213" customWidth="1"/>
    <col min="11268" max="11268" width="7.109375" style="213" customWidth="1"/>
    <col min="11269" max="11269" width="4.5546875" style="213" customWidth="1"/>
    <col min="11270" max="11271" width="10.88671875" style="213" customWidth="1"/>
    <col min="11272" max="11272" width="40.77734375" style="213" customWidth="1"/>
    <col min="11273" max="11520" width="8.33203125" style="213"/>
    <col min="11521" max="11521" width="3.44140625" style="213" customWidth="1"/>
    <col min="11522" max="11522" width="8.88671875" style="213" customWidth="1"/>
    <col min="11523" max="11523" width="40.21875" style="213" customWidth="1"/>
    <col min="11524" max="11524" width="7.109375" style="213" customWidth="1"/>
    <col min="11525" max="11525" width="4.5546875" style="213" customWidth="1"/>
    <col min="11526" max="11527" width="10.88671875" style="213" customWidth="1"/>
    <col min="11528" max="11528" width="40.77734375" style="213" customWidth="1"/>
    <col min="11529" max="11776" width="8.33203125" style="213"/>
    <col min="11777" max="11777" width="3.44140625" style="213" customWidth="1"/>
    <col min="11778" max="11778" width="8.88671875" style="213" customWidth="1"/>
    <col min="11779" max="11779" width="40.21875" style="213" customWidth="1"/>
    <col min="11780" max="11780" width="7.109375" style="213" customWidth="1"/>
    <col min="11781" max="11781" width="4.5546875" style="213" customWidth="1"/>
    <col min="11782" max="11783" width="10.88671875" style="213" customWidth="1"/>
    <col min="11784" max="11784" width="40.77734375" style="213" customWidth="1"/>
    <col min="11785" max="12032" width="8.33203125" style="213"/>
    <col min="12033" max="12033" width="3.44140625" style="213" customWidth="1"/>
    <col min="12034" max="12034" width="8.88671875" style="213" customWidth="1"/>
    <col min="12035" max="12035" width="40.21875" style="213" customWidth="1"/>
    <col min="12036" max="12036" width="7.109375" style="213" customWidth="1"/>
    <col min="12037" max="12037" width="4.5546875" style="213" customWidth="1"/>
    <col min="12038" max="12039" width="10.88671875" style="213" customWidth="1"/>
    <col min="12040" max="12040" width="40.77734375" style="213" customWidth="1"/>
    <col min="12041" max="12288" width="8.33203125" style="213"/>
    <col min="12289" max="12289" width="3.44140625" style="213" customWidth="1"/>
    <col min="12290" max="12290" width="8.88671875" style="213" customWidth="1"/>
    <col min="12291" max="12291" width="40.21875" style="213" customWidth="1"/>
    <col min="12292" max="12292" width="7.109375" style="213" customWidth="1"/>
    <col min="12293" max="12293" width="4.5546875" style="213" customWidth="1"/>
    <col min="12294" max="12295" width="10.88671875" style="213" customWidth="1"/>
    <col min="12296" max="12296" width="40.77734375" style="213" customWidth="1"/>
    <col min="12297" max="12544" width="8.33203125" style="213"/>
    <col min="12545" max="12545" width="3.44140625" style="213" customWidth="1"/>
    <col min="12546" max="12546" width="8.88671875" style="213" customWidth="1"/>
    <col min="12547" max="12547" width="40.21875" style="213" customWidth="1"/>
    <col min="12548" max="12548" width="7.109375" style="213" customWidth="1"/>
    <col min="12549" max="12549" width="4.5546875" style="213" customWidth="1"/>
    <col min="12550" max="12551" width="10.88671875" style="213" customWidth="1"/>
    <col min="12552" max="12552" width="40.77734375" style="213" customWidth="1"/>
    <col min="12553" max="12800" width="8.33203125" style="213"/>
    <col min="12801" max="12801" width="3.44140625" style="213" customWidth="1"/>
    <col min="12802" max="12802" width="8.88671875" style="213" customWidth="1"/>
    <col min="12803" max="12803" width="40.21875" style="213" customWidth="1"/>
    <col min="12804" max="12804" width="7.109375" style="213" customWidth="1"/>
    <col min="12805" max="12805" width="4.5546875" style="213" customWidth="1"/>
    <col min="12806" max="12807" width="10.88671875" style="213" customWidth="1"/>
    <col min="12808" max="12808" width="40.77734375" style="213" customWidth="1"/>
    <col min="12809" max="13056" width="8.33203125" style="213"/>
    <col min="13057" max="13057" width="3.44140625" style="213" customWidth="1"/>
    <col min="13058" max="13058" width="8.88671875" style="213" customWidth="1"/>
    <col min="13059" max="13059" width="40.21875" style="213" customWidth="1"/>
    <col min="13060" max="13060" width="7.109375" style="213" customWidth="1"/>
    <col min="13061" max="13061" width="4.5546875" style="213" customWidth="1"/>
    <col min="13062" max="13063" width="10.88671875" style="213" customWidth="1"/>
    <col min="13064" max="13064" width="40.77734375" style="213" customWidth="1"/>
    <col min="13065" max="13312" width="8.33203125" style="213"/>
    <col min="13313" max="13313" width="3.44140625" style="213" customWidth="1"/>
    <col min="13314" max="13314" width="8.88671875" style="213" customWidth="1"/>
    <col min="13315" max="13315" width="40.21875" style="213" customWidth="1"/>
    <col min="13316" max="13316" width="7.109375" style="213" customWidth="1"/>
    <col min="13317" max="13317" width="4.5546875" style="213" customWidth="1"/>
    <col min="13318" max="13319" width="10.88671875" style="213" customWidth="1"/>
    <col min="13320" max="13320" width="40.77734375" style="213" customWidth="1"/>
    <col min="13321" max="13568" width="8.33203125" style="213"/>
    <col min="13569" max="13569" width="3.44140625" style="213" customWidth="1"/>
    <col min="13570" max="13570" width="8.88671875" style="213" customWidth="1"/>
    <col min="13571" max="13571" width="40.21875" style="213" customWidth="1"/>
    <col min="13572" max="13572" width="7.109375" style="213" customWidth="1"/>
    <col min="13573" max="13573" width="4.5546875" style="213" customWidth="1"/>
    <col min="13574" max="13575" width="10.88671875" style="213" customWidth="1"/>
    <col min="13576" max="13576" width="40.77734375" style="213" customWidth="1"/>
    <col min="13577" max="13824" width="8.33203125" style="213"/>
    <col min="13825" max="13825" width="3.44140625" style="213" customWidth="1"/>
    <col min="13826" max="13826" width="8.88671875" style="213" customWidth="1"/>
    <col min="13827" max="13827" width="40.21875" style="213" customWidth="1"/>
    <col min="13828" max="13828" width="7.109375" style="213" customWidth="1"/>
    <col min="13829" max="13829" width="4.5546875" style="213" customWidth="1"/>
    <col min="13830" max="13831" width="10.88671875" style="213" customWidth="1"/>
    <col min="13832" max="13832" width="40.77734375" style="213" customWidth="1"/>
    <col min="13833" max="14080" width="8.33203125" style="213"/>
    <col min="14081" max="14081" width="3.44140625" style="213" customWidth="1"/>
    <col min="14082" max="14082" width="8.88671875" style="213" customWidth="1"/>
    <col min="14083" max="14083" width="40.21875" style="213" customWidth="1"/>
    <col min="14084" max="14084" width="7.109375" style="213" customWidth="1"/>
    <col min="14085" max="14085" width="4.5546875" style="213" customWidth="1"/>
    <col min="14086" max="14087" width="10.88671875" style="213" customWidth="1"/>
    <col min="14088" max="14088" width="40.77734375" style="213" customWidth="1"/>
    <col min="14089" max="14336" width="8.33203125" style="213"/>
    <col min="14337" max="14337" width="3.44140625" style="213" customWidth="1"/>
    <col min="14338" max="14338" width="8.88671875" style="213" customWidth="1"/>
    <col min="14339" max="14339" width="40.21875" style="213" customWidth="1"/>
    <col min="14340" max="14340" width="7.109375" style="213" customWidth="1"/>
    <col min="14341" max="14341" width="4.5546875" style="213" customWidth="1"/>
    <col min="14342" max="14343" width="10.88671875" style="213" customWidth="1"/>
    <col min="14344" max="14344" width="40.77734375" style="213" customWidth="1"/>
    <col min="14345" max="14592" width="8.33203125" style="213"/>
    <col min="14593" max="14593" width="3.44140625" style="213" customWidth="1"/>
    <col min="14594" max="14594" width="8.88671875" style="213" customWidth="1"/>
    <col min="14595" max="14595" width="40.21875" style="213" customWidth="1"/>
    <col min="14596" max="14596" width="7.109375" style="213" customWidth="1"/>
    <col min="14597" max="14597" width="4.5546875" style="213" customWidth="1"/>
    <col min="14598" max="14599" width="10.88671875" style="213" customWidth="1"/>
    <col min="14600" max="14600" width="40.77734375" style="213" customWidth="1"/>
    <col min="14601" max="14848" width="8.33203125" style="213"/>
    <col min="14849" max="14849" width="3.44140625" style="213" customWidth="1"/>
    <col min="14850" max="14850" width="8.88671875" style="213" customWidth="1"/>
    <col min="14851" max="14851" width="40.21875" style="213" customWidth="1"/>
    <col min="14852" max="14852" width="7.109375" style="213" customWidth="1"/>
    <col min="14853" max="14853" width="4.5546875" style="213" customWidth="1"/>
    <col min="14854" max="14855" width="10.88671875" style="213" customWidth="1"/>
    <col min="14856" max="14856" width="40.77734375" style="213" customWidth="1"/>
    <col min="14857" max="15104" width="8.33203125" style="213"/>
    <col min="15105" max="15105" width="3.44140625" style="213" customWidth="1"/>
    <col min="15106" max="15106" width="8.88671875" style="213" customWidth="1"/>
    <col min="15107" max="15107" width="40.21875" style="213" customWidth="1"/>
    <col min="15108" max="15108" width="7.109375" style="213" customWidth="1"/>
    <col min="15109" max="15109" width="4.5546875" style="213" customWidth="1"/>
    <col min="15110" max="15111" width="10.88671875" style="213" customWidth="1"/>
    <col min="15112" max="15112" width="40.77734375" style="213" customWidth="1"/>
    <col min="15113" max="15360" width="8.33203125" style="213"/>
    <col min="15361" max="15361" width="3.44140625" style="213" customWidth="1"/>
    <col min="15362" max="15362" width="8.88671875" style="213" customWidth="1"/>
    <col min="15363" max="15363" width="40.21875" style="213" customWidth="1"/>
    <col min="15364" max="15364" width="7.109375" style="213" customWidth="1"/>
    <col min="15365" max="15365" width="4.5546875" style="213" customWidth="1"/>
    <col min="15366" max="15367" width="10.88671875" style="213" customWidth="1"/>
    <col min="15368" max="15368" width="40.77734375" style="213" customWidth="1"/>
    <col min="15369" max="15616" width="8.33203125" style="213"/>
    <col min="15617" max="15617" width="3.44140625" style="213" customWidth="1"/>
    <col min="15618" max="15618" width="8.88671875" style="213" customWidth="1"/>
    <col min="15619" max="15619" width="40.21875" style="213" customWidth="1"/>
    <col min="15620" max="15620" width="7.109375" style="213" customWidth="1"/>
    <col min="15621" max="15621" width="4.5546875" style="213" customWidth="1"/>
    <col min="15622" max="15623" width="10.88671875" style="213" customWidth="1"/>
    <col min="15624" max="15624" width="40.77734375" style="213" customWidth="1"/>
    <col min="15625" max="15872" width="8.33203125" style="213"/>
    <col min="15873" max="15873" width="3.44140625" style="213" customWidth="1"/>
    <col min="15874" max="15874" width="8.88671875" style="213" customWidth="1"/>
    <col min="15875" max="15875" width="40.21875" style="213" customWidth="1"/>
    <col min="15876" max="15876" width="7.109375" style="213" customWidth="1"/>
    <col min="15877" max="15877" width="4.5546875" style="213" customWidth="1"/>
    <col min="15878" max="15879" width="10.88671875" style="213" customWidth="1"/>
    <col min="15880" max="15880" width="40.77734375" style="213" customWidth="1"/>
    <col min="15881" max="16128" width="8.33203125" style="213"/>
    <col min="16129" max="16129" width="3.44140625" style="213" customWidth="1"/>
    <col min="16130" max="16130" width="8.88671875" style="213" customWidth="1"/>
    <col min="16131" max="16131" width="40.21875" style="213" customWidth="1"/>
    <col min="16132" max="16132" width="7.109375" style="213" customWidth="1"/>
    <col min="16133" max="16133" width="4.5546875" style="213" customWidth="1"/>
    <col min="16134" max="16135" width="10.88671875" style="213" customWidth="1"/>
    <col min="16136" max="16136" width="40.77734375" style="213" customWidth="1"/>
    <col min="16137" max="16384" width="8.33203125" style="213"/>
  </cols>
  <sheetData>
    <row r="1" spans="1:12" s="376" customFormat="1" ht="24.6" x14ac:dyDescent="0.25">
      <c r="A1" s="369" t="s">
        <v>839</v>
      </c>
      <c r="B1" s="370"/>
      <c r="C1" s="371"/>
      <c r="D1" s="370"/>
      <c r="E1" s="372"/>
      <c r="F1" s="373"/>
      <c r="G1" s="374"/>
      <c r="H1" s="375"/>
      <c r="L1" s="377"/>
    </row>
    <row r="2" spans="1:12" s="376" customFormat="1" ht="20.399999999999999" x14ac:dyDescent="0.25">
      <c r="A2" s="378" t="s">
        <v>840</v>
      </c>
      <c r="B2" s="379"/>
      <c r="C2" s="371"/>
      <c r="D2" s="370"/>
      <c r="E2" s="372"/>
      <c r="F2" s="373"/>
      <c r="G2" s="374"/>
      <c r="H2" s="375"/>
      <c r="L2" s="377"/>
    </row>
    <row r="3" spans="1:12" s="376" customFormat="1" ht="20.399999999999999" x14ac:dyDescent="0.25">
      <c r="A3" s="378" t="s">
        <v>841</v>
      </c>
      <c r="B3" s="379"/>
      <c r="C3" s="371"/>
      <c r="D3" s="370"/>
      <c r="E3" s="372"/>
      <c r="F3" s="373"/>
      <c r="G3" s="374"/>
      <c r="H3" s="375"/>
      <c r="L3" s="377"/>
    </row>
    <row r="4" spans="1:12" s="376" customFormat="1" ht="20.399999999999999" x14ac:dyDescent="0.25">
      <c r="A4" s="380" t="s">
        <v>842</v>
      </c>
      <c r="B4" s="379"/>
      <c r="C4" s="371"/>
      <c r="D4" s="370"/>
      <c r="E4" s="372"/>
      <c r="F4" s="373"/>
      <c r="G4" s="374"/>
      <c r="H4" s="375"/>
      <c r="L4" s="377"/>
    </row>
    <row r="5" spans="1:12" s="376" customFormat="1" ht="14.25" customHeight="1" x14ac:dyDescent="0.25">
      <c r="A5" s="381" t="s">
        <v>695</v>
      </c>
      <c r="B5" s="382" t="s">
        <v>696</v>
      </c>
      <c r="C5" s="382" t="s">
        <v>697</v>
      </c>
      <c r="D5" s="382" t="s">
        <v>136</v>
      </c>
      <c r="E5" s="382" t="s">
        <v>135</v>
      </c>
      <c r="F5" s="383" t="s">
        <v>698</v>
      </c>
      <c r="G5" s="383" t="s">
        <v>1</v>
      </c>
      <c r="H5" s="384" t="s">
        <v>699</v>
      </c>
      <c r="L5" s="377"/>
    </row>
    <row r="6" spans="1:12" s="376" customFormat="1" ht="15.9" customHeight="1" x14ac:dyDescent="0.25">
      <c r="A6" s="385" t="s">
        <v>700</v>
      </c>
      <c r="B6" s="386" t="s">
        <v>701</v>
      </c>
      <c r="C6" s="386" t="s">
        <v>76</v>
      </c>
      <c r="D6" s="386" t="s">
        <v>80</v>
      </c>
      <c r="E6" s="386" t="s">
        <v>702</v>
      </c>
      <c r="F6" s="387" t="s">
        <v>703</v>
      </c>
      <c r="G6" s="387" t="s">
        <v>704</v>
      </c>
      <c r="H6" s="388" t="s">
        <v>705</v>
      </c>
      <c r="L6" s="377"/>
    </row>
    <row r="7" spans="1:12" s="376" customFormat="1" ht="21" thickBot="1" x14ac:dyDescent="0.3">
      <c r="A7" s="389"/>
      <c r="B7" s="390"/>
      <c r="C7" s="389"/>
      <c r="D7" s="390"/>
      <c r="E7" s="391"/>
      <c r="F7" s="392"/>
      <c r="G7" s="393"/>
      <c r="L7" s="377"/>
    </row>
    <row r="8" spans="1:12" s="402" customFormat="1" ht="21" thickBot="1" x14ac:dyDescent="0.4">
      <c r="A8" s="394"/>
      <c r="B8" s="395"/>
      <c r="C8" s="396" t="s">
        <v>843</v>
      </c>
      <c r="D8" s="397"/>
      <c r="E8" s="398"/>
      <c r="F8" s="399"/>
      <c r="G8" s="400">
        <f>SUM(G15,G47,G54)</f>
        <v>0</v>
      </c>
      <c r="H8" s="401" t="s">
        <v>844</v>
      </c>
      <c r="L8" s="403"/>
    </row>
    <row r="9" spans="1:12" s="402" customFormat="1" ht="15.9" customHeight="1" x14ac:dyDescent="0.35">
      <c r="A9" s="394"/>
      <c r="B9" s="395"/>
      <c r="C9" s="404"/>
      <c r="D9" s="405"/>
      <c r="E9" s="406"/>
      <c r="F9" s="407"/>
      <c r="G9" s="408"/>
      <c r="H9" s="409"/>
      <c r="L9" s="403"/>
    </row>
    <row r="10" spans="1:12" s="402" customFormat="1" ht="15.9" customHeight="1" x14ac:dyDescent="0.35">
      <c r="A10" s="394"/>
      <c r="B10" s="410" t="s">
        <v>845</v>
      </c>
      <c r="C10" s="411" t="s">
        <v>846</v>
      </c>
      <c r="D10" s="412"/>
      <c r="E10" s="395"/>
      <c r="F10" s="413"/>
      <c r="G10" s="414"/>
      <c r="H10" s="409"/>
      <c r="L10" s="403"/>
    </row>
    <row r="11" spans="1:12" s="402" customFormat="1" ht="15.9" customHeight="1" x14ac:dyDescent="0.35">
      <c r="A11" s="394"/>
      <c r="B11" s="395"/>
      <c r="C11" s="411" t="s">
        <v>847</v>
      </c>
      <c r="D11" s="412"/>
      <c r="E11" s="395"/>
      <c r="F11" s="413"/>
      <c r="G11" s="414"/>
      <c r="H11" s="409"/>
      <c r="L11" s="403"/>
    </row>
    <row r="12" spans="1:12" s="402" customFormat="1" ht="15.9" customHeight="1" x14ac:dyDescent="0.35">
      <c r="A12" s="394"/>
      <c r="B12" s="395"/>
      <c r="C12" s="411" t="s">
        <v>848</v>
      </c>
      <c r="D12" s="412"/>
      <c r="E12" s="395"/>
      <c r="F12" s="413"/>
      <c r="G12" s="414"/>
      <c r="H12" s="409"/>
      <c r="L12" s="403"/>
    </row>
    <row r="13" spans="1:12" s="402" customFormat="1" ht="15.9" customHeight="1" x14ac:dyDescent="0.35">
      <c r="A13" s="394"/>
      <c r="B13" s="395"/>
      <c r="C13" s="411" t="s">
        <v>849</v>
      </c>
      <c r="D13" s="412"/>
      <c r="E13" s="395"/>
      <c r="F13" s="413"/>
      <c r="G13" s="414"/>
      <c r="H13" s="409"/>
      <c r="L13" s="403"/>
    </row>
    <row r="14" spans="1:12" s="422" customFormat="1" ht="12.75" customHeight="1" x14ac:dyDescent="0.25">
      <c r="A14" s="415"/>
      <c r="B14" s="416"/>
      <c r="C14" s="417"/>
      <c r="D14" s="418"/>
      <c r="E14" s="419"/>
      <c r="F14" s="420"/>
      <c r="G14" s="421"/>
      <c r="H14" s="417"/>
      <c r="L14" s="423"/>
    </row>
    <row r="15" spans="1:12" s="430" customFormat="1" ht="25.5" customHeight="1" x14ac:dyDescent="0.35">
      <c r="A15" s="424"/>
      <c r="B15" s="425">
        <v>1</v>
      </c>
      <c r="C15" s="426" t="s">
        <v>850</v>
      </c>
      <c r="D15" s="427"/>
      <c r="E15" s="425"/>
      <c r="F15" s="428"/>
      <c r="G15" s="429">
        <f>SUM(G16:G44)</f>
        <v>0</v>
      </c>
      <c r="H15" s="426"/>
      <c r="L15" s="431"/>
    </row>
    <row r="16" spans="1:12" s="422" customFormat="1" ht="102" x14ac:dyDescent="0.25">
      <c r="A16" s="432">
        <v>1</v>
      </c>
      <c r="B16" s="433" t="s">
        <v>851</v>
      </c>
      <c r="C16" s="434" t="s">
        <v>852</v>
      </c>
      <c r="D16" s="435">
        <v>1</v>
      </c>
      <c r="E16" s="436" t="s">
        <v>853</v>
      </c>
      <c r="F16" s="437">
        <v>0</v>
      </c>
      <c r="G16" s="438">
        <f t="shared" ref="G16:G44" si="0">D16*F16</f>
        <v>0</v>
      </c>
      <c r="H16" s="439" t="s">
        <v>854</v>
      </c>
      <c r="L16" s="423"/>
    </row>
    <row r="17" spans="1:12" s="376" customFormat="1" ht="20.399999999999999" x14ac:dyDescent="0.25">
      <c r="A17" s="440">
        <v>2</v>
      </c>
      <c r="B17" s="441" t="s">
        <v>855</v>
      </c>
      <c r="C17" s="442" t="s">
        <v>856</v>
      </c>
      <c r="D17" s="443">
        <v>1</v>
      </c>
      <c r="E17" s="444" t="s">
        <v>853</v>
      </c>
      <c r="F17" s="437">
        <v>0</v>
      </c>
      <c r="G17" s="445">
        <f t="shared" si="0"/>
        <v>0</v>
      </c>
      <c r="H17" s="446"/>
      <c r="L17" s="377"/>
    </row>
    <row r="18" spans="1:12" s="422" customFormat="1" ht="15" customHeight="1" x14ac:dyDescent="0.25">
      <c r="A18" s="447">
        <v>3</v>
      </c>
      <c r="B18" s="448" t="s">
        <v>855</v>
      </c>
      <c r="C18" s="449" t="s">
        <v>857</v>
      </c>
      <c r="D18" s="435">
        <v>1</v>
      </c>
      <c r="E18" s="436" t="s">
        <v>853</v>
      </c>
      <c r="F18" s="437">
        <v>0</v>
      </c>
      <c r="G18" s="438">
        <f t="shared" si="0"/>
        <v>0</v>
      </c>
      <c r="H18" s="450"/>
      <c r="L18" s="423"/>
    </row>
    <row r="19" spans="1:12" s="422" customFormat="1" ht="30.6" x14ac:dyDescent="0.25">
      <c r="A19" s="440">
        <v>4</v>
      </c>
      <c r="B19" s="448" t="s">
        <v>855</v>
      </c>
      <c r="C19" s="449" t="s">
        <v>858</v>
      </c>
      <c r="D19" s="435">
        <v>1</v>
      </c>
      <c r="E19" s="436" t="s">
        <v>853</v>
      </c>
      <c r="F19" s="437">
        <v>0</v>
      </c>
      <c r="G19" s="438">
        <f t="shared" si="0"/>
        <v>0</v>
      </c>
      <c r="H19" s="450"/>
      <c r="L19" s="423"/>
    </row>
    <row r="20" spans="1:12" s="422" customFormat="1" ht="30.6" x14ac:dyDescent="0.25">
      <c r="A20" s="447">
        <v>5</v>
      </c>
      <c r="B20" s="433" t="s">
        <v>859</v>
      </c>
      <c r="C20" s="451" t="s">
        <v>860</v>
      </c>
      <c r="D20" s="452">
        <v>4</v>
      </c>
      <c r="E20" s="453" t="s">
        <v>853</v>
      </c>
      <c r="F20" s="437">
        <v>0</v>
      </c>
      <c r="G20" s="454">
        <f t="shared" si="0"/>
        <v>0</v>
      </c>
      <c r="H20" s="455" t="s">
        <v>861</v>
      </c>
      <c r="L20" s="423"/>
    </row>
    <row r="21" spans="1:12" s="422" customFormat="1" ht="15.75" customHeight="1" x14ac:dyDescent="0.25">
      <c r="A21" s="447">
        <v>6</v>
      </c>
      <c r="B21" s="448" t="s">
        <v>855</v>
      </c>
      <c r="C21" s="449" t="s">
        <v>862</v>
      </c>
      <c r="D21" s="435">
        <v>4</v>
      </c>
      <c r="E21" s="436" t="s">
        <v>853</v>
      </c>
      <c r="F21" s="437">
        <v>0</v>
      </c>
      <c r="G21" s="438">
        <f t="shared" si="0"/>
        <v>0</v>
      </c>
      <c r="H21" s="450"/>
      <c r="L21" s="423"/>
    </row>
    <row r="22" spans="1:12" s="376" customFormat="1" ht="40.799999999999997" x14ac:dyDescent="0.25">
      <c r="A22" s="440">
        <v>7</v>
      </c>
      <c r="B22" s="433" t="s">
        <v>863</v>
      </c>
      <c r="C22" s="442" t="s">
        <v>864</v>
      </c>
      <c r="D22" s="443">
        <v>4</v>
      </c>
      <c r="E22" s="444" t="s">
        <v>853</v>
      </c>
      <c r="F22" s="437">
        <v>0</v>
      </c>
      <c r="G22" s="445">
        <f t="shared" si="0"/>
        <v>0</v>
      </c>
      <c r="H22" s="456" t="s">
        <v>865</v>
      </c>
      <c r="L22" s="377"/>
    </row>
    <row r="23" spans="1:12" s="376" customFormat="1" ht="15" customHeight="1" x14ac:dyDescent="0.25">
      <c r="A23" s="447">
        <v>8</v>
      </c>
      <c r="B23" s="441" t="s">
        <v>855</v>
      </c>
      <c r="C23" s="457" t="s">
        <v>866</v>
      </c>
      <c r="D23" s="443">
        <v>4</v>
      </c>
      <c r="E23" s="444" t="s">
        <v>853</v>
      </c>
      <c r="F23" s="437">
        <v>0</v>
      </c>
      <c r="G23" s="445">
        <f t="shared" si="0"/>
        <v>0</v>
      </c>
      <c r="H23" s="446"/>
      <c r="L23" s="377"/>
    </row>
    <row r="24" spans="1:12" s="422" customFormat="1" ht="20.399999999999999" x14ac:dyDescent="0.25">
      <c r="A24" s="447">
        <v>9</v>
      </c>
      <c r="B24" s="433" t="s">
        <v>867</v>
      </c>
      <c r="C24" s="458" t="s">
        <v>868</v>
      </c>
      <c r="D24" s="435">
        <v>4</v>
      </c>
      <c r="E24" s="436" t="s">
        <v>853</v>
      </c>
      <c r="F24" s="437">
        <v>0</v>
      </c>
      <c r="G24" s="438">
        <f t="shared" si="0"/>
        <v>0</v>
      </c>
      <c r="H24" s="459" t="s">
        <v>869</v>
      </c>
      <c r="L24" s="423"/>
    </row>
    <row r="25" spans="1:12" s="422" customFormat="1" ht="15.75" customHeight="1" x14ac:dyDescent="0.25">
      <c r="A25" s="440">
        <v>10</v>
      </c>
      <c r="B25" s="433" t="s">
        <v>855</v>
      </c>
      <c r="C25" s="458" t="s">
        <v>870</v>
      </c>
      <c r="D25" s="435">
        <v>4</v>
      </c>
      <c r="E25" s="436" t="s">
        <v>853</v>
      </c>
      <c r="F25" s="437">
        <v>0</v>
      </c>
      <c r="G25" s="438">
        <f t="shared" si="0"/>
        <v>0</v>
      </c>
      <c r="H25" s="459"/>
      <c r="L25" s="423"/>
    </row>
    <row r="26" spans="1:12" s="376" customFormat="1" ht="20.399999999999999" x14ac:dyDescent="0.25">
      <c r="A26" s="447">
        <v>11</v>
      </c>
      <c r="B26" s="433" t="s">
        <v>871</v>
      </c>
      <c r="C26" s="460" t="s">
        <v>872</v>
      </c>
      <c r="D26" s="461">
        <v>2</v>
      </c>
      <c r="E26" s="462" t="s">
        <v>853</v>
      </c>
      <c r="F26" s="437">
        <v>0</v>
      </c>
      <c r="G26" s="463">
        <f t="shared" si="0"/>
        <v>0</v>
      </c>
      <c r="H26" s="464" t="s">
        <v>873</v>
      </c>
      <c r="L26" s="377"/>
    </row>
    <row r="27" spans="1:12" s="376" customFormat="1" ht="15" customHeight="1" x14ac:dyDescent="0.25">
      <c r="A27" s="447">
        <v>12</v>
      </c>
      <c r="B27" s="465" t="s">
        <v>855</v>
      </c>
      <c r="C27" s="466" t="s">
        <v>874</v>
      </c>
      <c r="D27" s="443">
        <v>2</v>
      </c>
      <c r="E27" s="444" t="s">
        <v>853</v>
      </c>
      <c r="F27" s="437">
        <v>0</v>
      </c>
      <c r="G27" s="445">
        <f t="shared" si="0"/>
        <v>0</v>
      </c>
      <c r="H27" s="467"/>
      <c r="L27" s="377"/>
    </row>
    <row r="28" spans="1:12" s="422" customFormat="1" ht="20.399999999999999" x14ac:dyDescent="0.25">
      <c r="A28" s="447">
        <v>13</v>
      </c>
      <c r="B28" s="433" t="s">
        <v>875</v>
      </c>
      <c r="C28" s="468" t="s">
        <v>876</v>
      </c>
      <c r="D28" s="469">
        <v>6</v>
      </c>
      <c r="E28" s="470" t="s">
        <v>853</v>
      </c>
      <c r="F28" s="437">
        <v>0</v>
      </c>
      <c r="G28" s="471">
        <f t="shared" si="0"/>
        <v>0</v>
      </c>
      <c r="H28" s="472" t="s">
        <v>877</v>
      </c>
      <c r="L28" s="423"/>
    </row>
    <row r="29" spans="1:12" s="422" customFormat="1" ht="15.75" customHeight="1" x14ac:dyDescent="0.25">
      <c r="A29" s="440">
        <v>14</v>
      </c>
      <c r="B29" s="448" t="s">
        <v>855</v>
      </c>
      <c r="C29" s="449" t="s">
        <v>878</v>
      </c>
      <c r="D29" s="435">
        <v>6</v>
      </c>
      <c r="E29" s="436" t="s">
        <v>853</v>
      </c>
      <c r="F29" s="437">
        <v>0</v>
      </c>
      <c r="G29" s="438">
        <f t="shared" si="0"/>
        <v>0</v>
      </c>
      <c r="H29" s="450"/>
      <c r="L29" s="423"/>
    </row>
    <row r="30" spans="1:12" s="422" customFormat="1" ht="20.399999999999999" x14ac:dyDescent="0.25">
      <c r="A30" s="447">
        <v>15</v>
      </c>
      <c r="B30" s="433" t="s">
        <v>879</v>
      </c>
      <c r="C30" s="468" t="s">
        <v>880</v>
      </c>
      <c r="D30" s="469">
        <v>5</v>
      </c>
      <c r="E30" s="470" t="s">
        <v>853</v>
      </c>
      <c r="F30" s="437">
        <v>0</v>
      </c>
      <c r="G30" s="471">
        <f t="shared" si="0"/>
        <v>0</v>
      </c>
      <c r="H30" s="472" t="s">
        <v>881</v>
      </c>
      <c r="L30" s="423"/>
    </row>
    <row r="31" spans="1:12" s="422" customFormat="1" ht="15.75" customHeight="1" x14ac:dyDescent="0.25">
      <c r="A31" s="447">
        <v>16</v>
      </c>
      <c r="B31" s="448" t="s">
        <v>855</v>
      </c>
      <c r="C31" s="449" t="s">
        <v>878</v>
      </c>
      <c r="D31" s="435">
        <v>5</v>
      </c>
      <c r="E31" s="436" t="s">
        <v>853</v>
      </c>
      <c r="F31" s="437">
        <v>0</v>
      </c>
      <c r="G31" s="438">
        <f t="shared" si="0"/>
        <v>0</v>
      </c>
      <c r="H31" s="450"/>
      <c r="L31" s="423"/>
    </row>
    <row r="32" spans="1:12" s="475" customFormat="1" ht="30.6" x14ac:dyDescent="0.25">
      <c r="A32" s="447">
        <v>17</v>
      </c>
      <c r="B32" s="473" t="s">
        <v>855</v>
      </c>
      <c r="C32" s="468" t="s">
        <v>882</v>
      </c>
      <c r="D32" s="469">
        <v>6</v>
      </c>
      <c r="E32" s="470" t="s">
        <v>183</v>
      </c>
      <c r="F32" s="437">
        <v>0</v>
      </c>
      <c r="G32" s="471">
        <f t="shared" si="0"/>
        <v>0</v>
      </c>
      <c r="H32" s="472" t="s">
        <v>883</v>
      </c>
      <c r="I32" s="474"/>
      <c r="J32" s="474"/>
    </row>
    <row r="33" spans="1:12" s="475" customFormat="1" ht="15" customHeight="1" x14ac:dyDescent="0.25">
      <c r="A33" s="440">
        <v>18</v>
      </c>
      <c r="B33" s="448" t="s">
        <v>855</v>
      </c>
      <c r="C33" s="449" t="s">
        <v>884</v>
      </c>
      <c r="D33" s="435">
        <v>6</v>
      </c>
      <c r="E33" s="436" t="s">
        <v>183</v>
      </c>
      <c r="F33" s="437">
        <v>0</v>
      </c>
      <c r="G33" s="438">
        <f t="shared" si="0"/>
        <v>0</v>
      </c>
      <c r="H33" s="450"/>
      <c r="I33" s="474"/>
      <c r="J33" s="474"/>
    </row>
    <row r="34" spans="1:12" s="477" customFormat="1" ht="21" x14ac:dyDescent="0.25">
      <c r="A34" s="447">
        <v>19</v>
      </c>
      <c r="B34" s="473" t="s">
        <v>855</v>
      </c>
      <c r="C34" s="468" t="s">
        <v>885</v>
      </c>
      <c r="D34" s="469">
        <v>50</v>
      </c>
      <c r="E34" s="470" t="s">
        <v>228</v>
      </c>
      <c r="F34" s="437">
        <v>0</v>
      </c>
      <c r="G34" s="476">
        <f>D34*F34</f>
        <v>0</v>
      </c>
      <c r="H34" s="472" t="s">
        <v>886</v>
      </c>
      <c r="L34" s="478"/>
    </row>
    <row r="35" spans="1:12" s="422" customFormat="1" ht="15" customHeight="1" x14ac:dyDescent="0.25">
      <c r="A35" s="447">
        <v>20</v>
      </c>
      <c r="B35" s="448" t="s">
        <v>855</v>
      </c>
      <c r="C35" s="449" t="s">
        <v>884</v>
      </c>
      <c r="D35" s="435">
        <v>50</v>
      </c>
      <c r="E35" s="436" t="s">
        <v>228</v>
      </c>
      <c r="F35" s="437">
        <v>0</v>
      </c>
      <c r="G35" s="438">
        <f>D35*F35</f>
        <v>0</v>
      </c>
      <c r="H35" s="450"/>
      <c r="L35" s="423"/>
    </row>
    <row r="36" spans="1:12" s="422" customFormat="1" ht="30.6" x14ac:dyDescent="0.25">
      <c r="A36" s="447">
        <v>21</v>
      </c>
      <c r="B36" s="433" t="s">
        <v>855</v>
      </c>
      <c r="C36" s="451" t="s">
        <v>887</v>
      </c>
      <c r="D36" s="452">
        <v>35</v>
      </c>
      <c r="E36" s="453" t="s">
        <v>183</v>
      </c>
      <c r="F36" s="437">
        <v>0</v>
      </c>
      <c r="G36" s="454">
        <f t="shared" si="0"/>
        <v>0</v>
      </c>
      <c r="H36" s="455" t="s">
        <v>888</v>
      </c>
      <c r="L36" s="423"/>
    </row>
    <row r="37" spans="1:12" s="422" customFormat="1" ht="15.75" customHeight="1" x14ac:dyDescent="0.25">
      <c r="A37" s="440">
        <v>22</v>
      </c>
      <c r="B37" s="448" t="s">
        <v>855</v>
      </c>
      <c r="C37" s="449" t="s">
        <v>889</v>
      </c>
      <c r="D37" s="435">
        <v>35</v>
      </c>
      <c r="E37" s="436" t="s">
        <v>183</v>
      </c>
      <c r="F37" s="437">
        <v>0</v>
      </c>
      <c r="G37" s="438">
        <f t="shared" si="0"/>
        <v>0</v>
      </c>
      <c r="H37" s="450"/>
      <c r="L37" s="423"/>
    </row>
    <row r="38" spans="1:12" s="376" customFormat="1" ht="30.6" x14ac:dyDescent="0.25">
      <c r="A38" s="447">
        <v>23</v>
      </c>
      <c r="B38" s="441" t="s">
        <v>855</v>
      </c>
      <c r="C38" s="457" t="s">
        <v>890</v>
      </c>
      <c r="D38" s="443">
        <v>1</v>
      </c>
      <c r="E38" s="444" t="s">
        <v>853</v>
      </c>
      <c r="F38" s="437">
        <v>0</v>
      </c>
      <c r="G38" s="445">
        <f t="shared" si="0"/>
        <v>0</v>
      </c>
      <c r="H38" s="446" t="s">
        <v>891</v>
      </c>
      <c r="L38" s="377"/>
    </row>
    <row r="39" spans="1:12" s="376" customFormat="1" ht="12.75" customHeight="1" x14ac:dyDescent="0.25">
      <c r="A39" s="447">
        <v>24</v>
      </c>
      <c r="B39" s="465" t="s">
        <v>855</v>
      </c>
      <c r="C39" s="466" t="s">
        <v>892</v>
      </c>
      <c r="D39" s="443">
        <v>1</v>
      </c>
      <c r="E39" s="444" t="s">
        <v>853</v>
      </c>
      <c r="F39" s="437">
        <v>0</v>
      </c>
      <c r="G39" s="445">
        <f t="shared" si="0"/>
        <v>0</v>
      </c>
      <c r="H39" s="467"/>
      <c r="L39" s="377"/>
    </row>
    <row r="40" spans="1:12" s="485" customFormat="1" ht="20.399999999999999" x14ac:dyDescent="0.25">
      <c r="A40" s="447">
        <v>25</v>
      </c>
      <c r="B40" s="479" t="s">
        <v>855</v>
      </c>
      <c r="C40" s="480" t="s">
        <v>893</v>
      </c>
      <c r="D40" s="481">
        <v>10</v>
      </c>
      <c r="E40" s="482" t="s">
        <v>228</v>
      </c>
      <c r="F40" s="437">
        <v>0</v>
      </c>
      <c r="G40" s="483">
        <f t="shared" si="0"/>
        <v>0</v>
      </c>
      <c r="H40" s="484" t="s">
        <v>894</v>
      </c>
      <c r="L40" s="486"/>
    </row>
    <row r="41" spans="1:12" s="485" customFormat="1" ht="15.75" customHeight="1" x14ac:dyDescent="0.25">
      <c r="A41" s="440">
        <v>26</v>
      </c>
      <c r="B41" s="441" t="s">
        <v>855</v>
      </c>
      <c r="C41" s="457" t="s">
        <v>895</v>
      </c>
      <c r="D41" s="443">
        <v>10</v>
      </c>
      <c r="E41" s="487" t="s">
        <v>228</v>
      </c>
      <c r="F41" s="437">
        <v>0</v>
      </c>
      <c r="G41" s="488">
        <f t="shared" si="0"/>
        <v>0</v>
      </c>
      <c r="H41" s="446"/>
      <c r="L41" s="486"/>
    </row>
    <row r="42" spans="1:12" s="422" customFormat="1" ht="40.799999999999997" x14ac:dyDescent="0.25">
      <c r="A42" s="447">
        <v>27</v>
      </c>
      <c r="B42" s="433" t="s">
        <v>855</v>
      </c>
      <c r="C42" s="458" t="s">
        <v>896</v>
      </c>
      <c r="D42" s="469">
        <v>15</v>
      </c>
      <c r="E42" s="489" t="s">
        <v>183</v>
      </c>
      <c r="F42" s="437">
        <v>0</v>
      </c>
      <c r="G42" s="438">
        <f t="shared" si="0"/>
        <v>0</v>
      </c>
      <c r="H42" s="459" t="s">
        <v>897</v>
      </c>
      <c r="L42" s="423"/>
    </row>
    <row r="43" spans="1:12" s="422" customFormat="1" ht="14.25" customHeight="1" x14ac:dyDescent="0.25">
      <c r="A43" s="447">
        <v>28</v>
      </c>
      <c r="B43" s="490" t="s">
        <v>855</v>
      </c>
      <c r="C43" s="491" t="s">
        <v>898</v>
      </c>
      <c r="D43" s="435">
        <v>15</v>
      </c>
      <c r="E43" s="492" t="s">
        <v>183</v>
      </c>
      <c r="F43" s="437">
        <v>0</v>
      </c>
      <c r="G43" s="493">
        <f t="shared" si="0"/>
        <v>0</v>
      </c>
      <c r="H43" s="494"/>
      <c r="L43" s="423"/>
    </row>
    <row r="44" spans="1:12" s="376" customFormat="1" ht="21" customHeight="1" x14ac:dyDescent="0.25">
      <c r="A44" s="447">
        <v>29</v>
      </c>
      <c r="B44" s="495" t="s">
        <v>855</v>
      </c>
      <c r="C44" s="496" t="s">
        <v>899</v>
      </c>
      <c r="D44" s="497">
        <v>1</v>
      </c>
      <c r="E44" s="498" t="s">
        <v>853</v>
      </c>
      <c r="F44" s="437">
        <v>0</v>
      </c>
      <c r="G44" s="499">
        <f t="shared" si="0"/>
        <v>0</v>
      </c>
      <c r="H44" s="500"/>
      <c r="L44" s="377"/>
    </row>
    <row r="45" spans="1:12" s="422" customFormat="1" ht="12.75" customHeight="1" x14ac:dyDescent="0.25">
      <c r="A45" s="415"/>
      <c r="B45" s="416"/>
      <c r="C45" s="417"/>
      <c r="D45" s="418"/>
      <c r="E45" s="419"/>
      <c r="F45" s="420"/>
      <c r="G45" s="421"/>
      <c r="H45" s="417"/>
      <c r="L45" s="423"/>
    </row>
    <row r="46" spans="1:12" s="422" customFormat="1" ht="12.75" customHeight="1" x14ac:dyDescent="0.25">
      <c r="A46" s="415"/>
      <c r="B46" s="416"/>
      <c r="C46" s="417"/>
      <c r="D46" s="418"/>
      <c r="E46" s="419"/>
      <c r="F46" s="420"/>
      <c r="G46" s="421"/>
      <c r="H46" s="417"/>
      <c r="L46" s="423"/>
    </row>
    <row r="47" spans="1:12" s="430" customFormat="1" ht="30.75" customHeight="1" x14ac:dyDescent="0.35">
      <c r="A47" s="424"/>
      <c r="B47" s="425">
        <v>2</v>
      </c>
      <c r="C47" s="426" t="s">
        <v>900</v>
      </c>
      <c r="D47" s="427"/>
      <c r="E47" s="425"/>
      <c r="F47" s="428"/>
      <c r="G47" s="429">
        <f>SUM(G48:G51)</f>
        <v>0</v>
      </c>
      <c r="H47" s="426"/>
      <c r="L47" s="431"/>
    </row>
    <row r="48" spans="1:12" s="422" customFormat="1" ht="20.399999999999999" x14ac:dyDescent="0.25">
      <c r="A48" s="432">
        <v>1</v>
      </c>
      <c r="B48" s="433" t="s">
        <v>855</v>
      </c>
      <c r="C48" s="458" t="s">
        <v>901</v>
      </c>
      <c r="D48" s="435">
        <v>1</v>
      </c>
      <c r="E48" s="489" t="s">
        <v>853</v>
      </c>
      <c r="F48" s="437">
        <v>0</v>
      </c>
      <c r="G48" s="438">
        <f>D48*F48</f>
        <v>0</v>
      </c>
      <c r="H48" s="459" t="s">
        <v>902</v>
      </c>
      <c r="L48" s="423"/>
    </row>
    <row r="49" spans="1:12" s="422" customFormat="1" ht="15.75" customHeight="1" x14ac:dyDescent="0.25">
      <c r="A49" s="447">
        <v>2</v>
      </c>
      <c r="B49" s="490" t="s">
        <v>855</v>
      </c>
      <c r="C49" s="491" t="s">
        <v>903</v>
      </c>
      <c r="D49" s="501">
        <v>1</v>
      </c>
      <c r="E49" s="492" t="s">
        <v>853</v>
      </c>
      <c r="F49" s="437">
        <v>0</v>
      </c>
      <c r="G49" s="493">
        <f>D49*F49</f>
        <v>0</v>
      </c>
      <c r="H49" s="494"/>
      <c r="L49" s="423"/>
    </row>
    <row r="50" spans="1:12" s="422" customFormat="1" ht="20.399999999999999" x14ac:dyDescent="0.25">
      <c r="A50" s="447">
        <v>3</v>
      </c>
      <c r="B50" s="479" t="s">
        <v>855</v>
      </c>
      <c r="C50" s="480" t="s">
        <v>904</v>
      </c>
      <c r="D50" s="481">
        <v>100</v>
      </c>
      <c r="E50" s="482" t="s">
        <v>228</v>
      </c>
      <c r="F50" s="437">
        <v>0</v>
      </c>
      <c r="G50" s="483">
        <f>D50*F50</f>
        <v>0</v>
      </c>
      <c r="H50" s="484" t="s">
        <v>905</v>
      </c>
      <c r="L50" s="423"/>
    </row>
    <row r="51" spans="1:12" s="422" customFormat="1" ht="15.75" customHeight="1" x14ac:dyDescent="0.25">
      <c r="A51" s="432">
        <v>4</v>
      </c>
      <c r="B51" s="441" t="s">
        <v>855</v>
      </c>
      <c r="C51" s="457" t="s">
        <v>906</v>
      </c>
      <c r="D51" s="443">
        <v>100</v>
      </c>
      <c r="E51" s="487" t="s">
        <v>228</v>
      </c>
      <c r="F51" s="437">
        <v>0</v>
      </c>
      <c r="G51" s="488">
        <f>D51*F51</f>
        <v>0</v>
      </c>
      <c r="H51" s="446"/>
      <c r="L51" s="423"/>
    </row>
    <row r="52" spans="1:12" s="422" customFormat="1" ht="16.5" customHeight="1" x14ac:dyDescent="0.25">
      <c r="A52" s="415"/>
      <c r="B52" s="502"/>
      <c r="C52" s="503"/>
      <c r="D52" s="418"/>
      <c r="E52" s="419"/>
      <c r="F52" s="420"/>
      <c r="G52" s="421"/>
      <c r="H52" s="417"/>
      <c r="L52" s="423"/>
    </row>
    <row r="53" spans="1:12" s="422" customFormat="1" ht="16.5" customHeight="1" x14ac:dyDescent="0.25">
      <c r="A53" s="415"/>
      <c r="B53" s="502"/>
      <c r="C53" s="503"/>
      <c r="D53" s="418"/>
      <c r="E53" s="419"/>
      <c r="F53" s="420"/>
      <c r="G53" s="421"/>
      <c r="H53" s="417"/>
      <c r="L53" s="423"/>
    </row>
    <row r="54" spans="1:12" s="511" customFormat="1" ht="22.2" x14ac:dyDescent="0.35">
      <c r="A54" s="504"/>
      <c r="B54" s="505" t="s">
        <v>76</v>
      </c>
      <c r="C54" s="506" t="s">
        <v>907</v>
      </c>
      <c r="D54" s="507"/>
      <c r="E54" s="508"/>
      <c r="F54" s="509"/>
      <c r="G54" s="510">
        <f>SUM(G55:G63)</f>
        <v>0</v>
      </c>
      <c r="H54" s="506"/>
      <c r="L54" s="512"/>
    </row>
    <row r="55" spans="1:12" s="475" customFormat="1" ht="20.399999999999999" x14ac:dyDescent="0.25">
      <c r="A55" s="513">
        <v>1</v>
      </c>
      <c r="B55" s="514" t="s">
        <v>908</v>
      </c>
      <c r="C55" s="515" t="s">
        <v>909</v>
      </c>
      <c r="D55" s="516">
        <v>1</v>
      </c>
      <c r="E55" s="517" t="s">
        <v>853</v>
      </c>
      <c r="F55" s="437">
        <v>0</v>
      </c>
      <c r="G55" s="471">
        <f>D55*F55</f>
        <v>0</v>
      </c>
      <c r="H55" s="472" t="s">
        <v>910</v>
      </c>
      <c r="L55" s="518"/>
    </row>
    <row r="56" spans="1:12" s="475" customFormat="1" ht="20.399999999999999" x14ac:dyDescent="0.25">
      <c r="A56" s="513">
        <v>2</v>
      </c>
      <c r="B56" s="473" t="s">
        <v>911</v>
      </c>
      <c r="C56" s="468" t="s">
        <v>912</v>
      </c>
      <c r="D56" s="516">
        <v>1</v>
      </c>
      <c r="E56" s="517" t="s">
        <v>853</v>
      </c>
      <c r="F56" s="437">
        <v>0</v>
      </c>
      <c r="G56" s="519">
        <f>D56*F56</f>
        <v>0</v>
      </c>
      <c r="H56" s="472" t="s">
        <v>913</v>
      </c>
      <c r="L56" s="518"/>
    </row>
    <row r="57" spans="1:12" s="475" customFormat="1" ht="20.399999999999999" x14ac:dyDescent="0.25">
      <c r="A57" s="513">
        <v>3</v>
      </c>
      <c r="B57" s="514" t="s">
        <v>914</v>
      </c>
      <c r="C57" s="468" t="s">
        <v>915</v>
      </c>
      <c r="D57" s="516">
        <v>1</v>
      </c>
      <c r="E57" s="517" t="s">
        <v>853</v>
      </c>
      <c r="F57" s="437">
        <v>0</v>
      </c>
      <c r="G57" s="519">
        <f>D57*F57</f>
        <v>0</v>
      </c>
      <c r="H57" s="472" t="s">
        <v>916</v>
      </c>
      <c r="L57" s="518"/>
    </row>
    <row r="58" spans="1:12" s="475" customFormat="1" ht="20.399999999999999" x14ac:dyDescent="0.25">
      <c r="A58" s="513">
        <v>4</v>
      </c>
      <c r="B58" s="473" t="s">
        <v>917</v>
      </c>
      <c r="C58" s="468" t="s">
        <v>918</v>
      </c>
      <c r="D58" s="516">
        <v>1</v>
      </c>
      <c r="E58" s="517" t="s">
        <v>853</v>
      </c>
      <c r="F58" s="437">
        <v>0</v>
      </c>
      <c r="G58" s="519">
        <f t="shared" ref="G58:G63" si="1">D58*F58</f>
        <v>0</v>
      </c>
      <c r="H58" s="472" t="s">
        <v>919</v>
      </c>
      <c r="L58" s="518"/>
    </row>
    <row r="59" spans="1:12" s="475" customFormat="1" ht="20.399999999999999" x14ac:dyDescent="0.25">
      <c r="A59" s="513">
        <v>5</v>
      </c>
      <c r="B59" s="514" t="s">
        <v>920</v>
      </c>
      <c r="C59" s="520" t="s">
        <v>921</v>
      </c>
      <c r="D59" s="521">
        <v>1</v>
      </c>
      <c r="E59" s="517" t="s">
        <v>853</v>
      </c>
      <c r="F59" s="437">
        <v>0</v>
      </c>
      <c r="G59" s="522">
        <f t="shared" si="1"/>
        <v>0</v>
      </c>
      <c r="H59" s="472" t="s">
        <v>922</v>
      </c>
      <c r="L59" s="518"/>
    </row>
    <row r="60" spans="1:12" s="475" customFormat="1" ht="30.6" x14ac:dyDescent="0.25">
      <c r="A60" s="513">
        <v>6</v>
      </c>
      <c r="B60" s="473" t="s">
        <v>923</v>
      </c>
      <c r="C60" s="520" t="s">
        <v>924</v>
      </c>
      <c r="D60" s="521">
        <v>1</v>
      </c>
      <c r="E60" s="517" t="s">
        <v>853</v>
      </c>
      <c r="F60" s="437">
        <v>0</v>
      </c>
      <c r="G60" s="522">
        <f t="shared" si="1"/>
        <v>0</v>
      </c>
      <c r="H60" s="523" t="s">
        <v>925</v>
      </c>
      <c r="L60" s="518"/>
    </row>
    <row r="61" spans="1:12" s="475" customFormat="1" ht="20.399999999999999" x14ac:dyDescent="0.25">
      <c r="A61" s="513">
        <v>7</v>
      </c>
      <c r="B61" s="514" t="s">
        <v>926</v>
      </c>
      <c r="C61" s="468" t="s">
        <v>927</v>
      </c>
      <c r="D61" s="516">
        <v>1</v>
      </c>
      <c r="E61" s="517" t="s">
        <v>853</v>
      </c>
      <c r="F61" s="437">
        <v>0</v>
      </c>
      <c r="G61" s="519">
        <f t="shared" si="1"/>
        <v>0</v>
      </c>
      <c r="H61" s="472"/>
      <c r="L61" s="518"/>
    </row>
    <row r="62" spans="1:12" s="475" customFormat="1" ht="20.399999999999999" x14ac:dyDescent="0.25">
      <c r="A62" s="513">
        <v>8</v>
      </c>
      <c r="B62" s="473" t="s">
        <v>928</v>
      </c>
      <c r="C62" s="468" t="s">
        <v>929</v>
      </c>
      <c r="D62" s="516">
        <v>1</v>
      </c>
      <c r="E62" s="517" t="s">
        <v>853</v>
      </c>
      <c r="F62" s="437">
        <v>0</v>
      </c>
      <c r="G62" s="519">
        <f t="shared" si="1"/>
        <v>0</v>
      </c>
      <c r="H62" s="472"/>
      <c r="L62" s="518"/>
    </row>
    <row r="63" spans="1:12" s="475" customFormat="1" ht="20.399999999999999" x14ac:dyDescent="0.25">
      <c r="A63" s="513">
        <v>9</v>
      </c>
      <c r="B63" s="514" t="s">
        <v>930</v>
      </c>
      <c r="C63" s="468" t="s">
        <v>931</v>
      </c>
      <c r="D63" s="516">
        <v>1</v>
      </c>
      <c r="E63" s="517" t="s">
        <v>853</v>
      </c>
      <c r="F63" s="437">
        <v>0</v>
      </c>
      <c r="G63" s="519">
        <f t="shared" si="1"/>
        <v>0</v>
      </c>
      <c r="H63" s="472" t="s">
        <v>932</v>
      </c>
      <c r="L63" s="518"/>
    </row>
    <row r="64" spans="1:12" s="422" customFormat="1" ht="13.5" customHeight="1" x14ac:dyDescent="0.25">
      <c r="A64" s="415"/>
      <c r="B64" s="416"/>
      <c r="C64" s="417"/>
      <c r="D64" s="418"/>
      <c r="E64" s="419"/>
      <c r="F64" s="420"/>
      <c r="G64" s="421"/>
      <c r="H64" s="417"/>
      <c r="L64" s="423"/>
    </row>
    <row r="65" spans="1:12" s="422" customFormat="1" ht="13.5" customHeight="1" x14ac:dyDescent="0.25">
      <c r="A65" s="415"/>
      <c r="B65" s="416"/>
      <c r="C65" s="417"/>
      <c r="D65" s="418"/>
      <c r="E65" s="419"/>
      <c r="F65" s="420"/>
      <c r="G65" s="421"/>
      <c r="H65" s="417"/>
      <c r="L65" s="423"/>
    </row>
    <row r="66" spans="1:12" s="422" customFormat="1" ht="13.5" customHeight="1" x14ac:dyDescent="0.25">
      <c r="A66" s="415"/>
      <c r="B66" s="416"/>
      <c r="C66" s="417"/>
      <c r="D66" s="418"/>
      <c r="E66" s="419"/>
      <c r="F66" s="420"/>
      <c r="G66" s="421"/>
      <c r="H66" s="417"/>
      <c r="L66" s="423"/>
    </row>
    <row r="67" spans="1:12" s="422" customFormat="1" ht="13.5" customHeight="1" x14ac:dyDescent="0.25">
      <c r="A67" s="415"/>
      <c r="B67" s="416"/>
      <c r="C67" s="417"/>
      <c r="D67" s="418"/>
      <c r="E67" s="419"/>
      <c r="F67" s="420"/>
      <c r="G67" s="421"/>
      <c r="H67" s="417"/>
      <c r="L67" s="423"/>
    </row>
    <row r="68" spans="1:12" s="422" customFormat="1" ht="13.5" customHeight="1" x14ac:dyDescent="0.25">
      <c r="A68" s="415"/>
      <c r="B68" s="416"/>
      <c r="C68" s="417"/>
      <c r="D68" s="418"/>
      <c r="E68" s="419"/>
      <c r="F68" s="420"/>
      <c r="G68" s="421"/>
      <c r="H68" s="417"/>
      <c r="L68" s="423"/>
    </row>
    <row r="69" spans="1:12" s="422" customFormat="1" ht="13.5" customHeight="1" x14ac:dyDescent="0.25">
      <c r="A69" s="415"/>
      <c r="B69" s="416"/>
      <c r="C69" s="417"/>
      <c r="D69" s="418"/>
      <c r="E69" s="419"/>
      <c r="F69" s="420"/>
      <c r="G69" s="421"/>
      <c r="H69" s="417"/>
      <c r="L69" s="423"/>
    </row>
    <row r="70" spans="1:12" s="422" customFormat="1" ht="13.5" customHeight="1" x14ac:dyDescent="0.25">
      <c r="A70" s="415"/>
      <c r="B70" s="416"/>
      <c r="C70" s="417"/>
      <c r="D70" s="418"/>
      <c r="E70" s="419"/>
      <c r="F70" s="420"/>
      <c r="G70" s="421"/>
      <c r="H70" s="417"/>
      <c r="L70" s="423"/>
    </row>
    <row r="71" spans="1:12" s="422" customFormat="1" ht="13.5" customHeight="1" x14ac:dyDescent="0.25">
      <c r="A71" s="415"/>
      <c r="B71" s="416"/>
      <c r="C71" s="417"/>
      <c r="D71" s="418"/>
      <c r="E71" s="419"/>
      <c r="F71" s="420"/>
      <c r="G71" s="421"/>
      <c r="H71" s="417"/>
      <c r="L71" s="423"/>
    </row>
    <row r="72" spans="1:12" s="422" customFormat="1" ht="13.5" customHeight="1" x14ac:dyDescent="0.25">
      <c r="A72" s="415"/>
      <c r="B72" s="416"/>
      <c r="C72" s="417"/>
      <c r="D72" s="418"/>
      <c r="E72" s="419"/>
      <c r="F72" s="420"/>
      <c r="G72" s="421"/>
      <c r="H72" s="417"/>
      <c r="L72" s="423"/>
    </row>
    <row r="73" spans="1:12" s="422" customFormat="1" ht="13.5" customHeight="1" x14ac:dyDescent="0.25">
      <c r="A73" s="415"/>
      <c r="B73" s="416"/>
      <c r="C73" s="417"/>
      <c r="D73" s="418"/>
      <c r="E73" s="419"/>
      <c r="F73" s="420"/>
      <c r="G73" s="421"/>
      <c r="H73" s="417"/>
      <c r="L73" s="423"/>
    </row>
    <row r="74" spans="1:12" s="422" customFormat="1" ht="13.5" customHeight="1" x14ac:dyDescent="0.25">
      <c r="A74" s="415"/>
      <c r="B74" s="416"/>
      <c r="C74" s="417"/>
      <c r="D74" s="418"/>
      <c r="E74" s="419"/>
      <c r="F74" s="420"/>
      <c r="G74" s="421"/>
      <c r="H74" s="417"/>
      <c r="L74" s="423"/>
    </row>
    <row r="75" spans="1:12" s="422" customFormat="1" ht="13.5" customHeight="1" x14ac:dyDescent="0.25">
      <c r="A75" s="415"/>
      <c r="B75" s="416"/>
      <c r="C75" s="417"/>
      <c r="D75" s="418"/>
      <c r="E75" s="419"/>
      <c r="F75" s="420"/>
      <c r="G75" s="421"/>
      <c r="H75" s="417"/>
      <c r="L75" s="423"/>
    </row>
    <row r="76" spans="1:12" s="422" customFormat="1" ht="13.5" customHeight="1" x14ac:dyDescent="0.25">
      <c r="A76" s="415"/>
      <c r="B76" s="416"/>
      <c r="C76" s="417"/>
      <c r="D76" s="418"/>
      <c r="E76" s="419"/>
      <c r="F76" s="420"/>
      <c r="G76" s="421"/>
      <c r="H76" s="417"/>
      <c r="L76" s="423"/>
    </row>
    <row r="77" spans="1:12" s="422" customFormat="1" ht="13.5" customHeight="1" x14ac:dyDescent="0.25">
      <c r="A77" s="415"/>
      <c r="B77" s="416"/>
      <c r="C77" s="417"/>
      <c r="D77" s="418"/>
      <c r="E77" s="419"/>
      <c r="F77" s="420"/>
      <c r="G77" s="421"/>
      <c r="H77" s="417"/>
      <c r="L77" s="423"/>
    </row>
    <row r="78" spans="1:12" s="422" customFormat="1" ht="18.75" customHeight="1" x14ac:dyDescent="0.25">
      <c r="A78" s="415"/>
      <c r="B78" s="416"/>
      <c r="C78" s="417"/>
      <c r="D78" s="418"/>
      <c r="E78" s="419"/>
      <c r="F78" s="420"/>
      <c r="G78" s="421"/>
      <c r="H78" s="417"/>
      <c r="L78" s="423"/>
    </row>
    <row r="79" spans="1:12" s="422" customFormat="1" ht="18.75" customHeight="1" x14ac:dyDescent="0.25">
      <c r="A79" s="415"/>
      <c r="B79" s="416"/>
      <c r="C79" s="417"/>
      <c r="D79" s="418"/>
      <c r="E79" s="419"/>
      <c r="F79" s="420"/>
      <c r="G79" s="421"/>
      <c r="H79" s="417"/>
      <c r="L79" s="423"/>
    </row>
    <row r="80" spans="1:12" s="422" customFormat="1" ht="18.75" customHeight="1" x14ac:dyDescent="0.25">
      <c r="A80" s="415"/>
      <c r="B80" s="416"/>
      <c r="C80" s="417"/>
      <c r="D80" s="418"/>
      <c r="E80" s="419"/>
      <c r="F80" s="420"/>
      <c r="G80" s="421"/>
      <c r="H80" s="417"/>
      <c r="L80" s="423"/>
    </row>
    <row r="81" spans="1:12" s="422" customFormat="1" ht="18.75" customHeight="1" x14ac:dyDescent="0.25">
      <c r="A81" s="415"/>
      <c r="B81" s="416"/>
      <c r="C81" s="417"/>
      <c r="D81" s="418"/>
      <c r="E81" s="419"/>
      <c r="F81" s="420"/>
      <c r="G81" s="421"/>
      <c r="H81" s="417"/>
      <c r="L81" s="423"/>
    </row>
    <row r="82" spans="1:12" s="422" customFormat="1" ht="18.75" customHeight="1" x14ac:dyDescent="0.25">
      <c r="A82" s="415"/>
      <c r="B82" s="416"/>
      <c r="C82" s="417"/>
      <c r="D82" s="418"/>
      <c r="E82" s="419"/>
      <c r="F82" s="420"/>
      <c r="G82" s="421"/>
      <c r="H82" s="417"/>
      <c r="L82" s="423"/>
    </row>
    <row r="83" spans="1:12" s="422" customFormat="1" ht="18.75" customHeight="1" x14ac:dyDescent="0.25">
      <c r="A83" s="415"/>
      <c r="B83" s="416"/>
      <c r="C83" s="417"/>
      <c r="D83" s="418"/>
      <c r="E83" s="419"/>
      <c r="F83" s="420"/>
      <c r="G83" s="421"/>
      <c r="H83" s="417"/>
      <c r="L83" s="423"/>
    </row>
    <row r="84" spans="1:12" s="422" customFormat="1" ht="18.75" customHeight="1" x14ac:dyDescent="0.25">
      <c r="A84" s="415"/>
      <c r="B84" s="416"/>
      <c r="C84" s="417"/>
      <c r="D84" s="418"/>
      <c r="E84" s="419"/>
      <c r="F84" s="420"/>
      <c r="G84" s="421"/>
      <c r="H84" s="417"/>
      <c r="L84" s="423"/>
    </row>
    <row r="85" spans="1:12" s="422" customFormat="1" ht="18.75" customHeight="1" x14ac:dyDescent="0.25">
      <c r="A85" s="415"/>
      <c r="B85" s="416"/>
      <c r="C85" s="417"/>
      <c r="D85" s="418"/>
      <c r="E85" s="419"/>
      <c r="F85" s="420"/>
      <c r="G85" s="421"/>
      <c r="H85" s="417"/>
      <c r="L85" s="423"/>
    </row>
    <row r="86" spans="1:12" s="422" customFormat="1" ht="18.75" customHeight="1" x14ac:dyDescent="0.25">
      <c r="A86" s="415"/>
      <c r="B86" s="416"/>
      <c r="C86" s="417"/>
      <c r="D86" s="418"/>
      <c r="E86" s="419"/>
      <c r="F86" s="420"/>
      <c r="G86" s="421"/>
      <c r="H86" s="417"/>
      <c r="L86" s="423"/>
    </row>
    <row r="87" spans="1:12" s="422" customFormat="1" ht="18.75" customHeight="1" x14ac:dyDescent="0.25">
      <c r="A87" s="415"/>
      <c r="B87" s="416"/>
      <c r="C87" s="417"/>
      <c r="D87" s="418"/>
      <c r="E87" s="419"/>
      <c r="F87" s="420"/>
      <c r="G87" s="421"/>
      <c r="H87" s="417"/>
      <c r="L87" s="423"/>
    </row>
    <row r="88" spans="1:12" s="422" customFormat="1" ht="18.75" customHeight="1" x14ac:dyDescent="0.25">
      <c r="A88" s="415"/>
      <c r="B88" s="416"/>
      <c r="C88" s="417"/>
      <c r="D88" s="418"/>
      <c r="E88" s="419"/>
      <c r="F88" s="420"/>
      <c r="G88" s="421"/>
      <c r="H88" s="417"/>
      <c r="L88" s="423"/>
    </row>
    <row r="89" spans="1:12" s="422" customFormat="1" ht="18.75" customHeight="1" x14ac:dyDescent="0.25">
      <c r="A89" s="415"/>
      <c r="B89" s="416"/>
      <c r="C89" s="417"/>
      <c r="D89" s="418"/>
      <c r="E89" s="419"/>
      <c r="F89" s="420"/>
      <c r="G89" s="421"/>
      <c r="H89" s="417"/>
      <c r="L89" s="423"/>
    </row>
    <row r="90" spans="1:12" s="422" customFormat="1" ht="18.75" customHeight="1" x14ac:dyDescent="0.25">
      <c r="A90" s="415"/>
      <c r="B90" s="416"/>
      <c r="C90" s="417"/>
      <c r="D90" s="418"/>
      <c r="E90" s="419"/>
      <c r="F90" s="420"/>
      <c r="G90" s="421"/>
      <c r="H90" s="417"/>
      <c r="L90" s="423"/>
    </row>
    <row r="91" spans="1:12" s="422" customFormat="1" ht="18.75" customHeight="1" x14ac:dyDescent="0.25">
      <c r="A91" s="415"/>
      <c r="B91" s="416"/>
      <c r="C91" s="417"/>
      <c r="D91" s="418"/>
      <c r="E91" s="419"/>
      <c r="F91" s="420"/>
      <c r="G91" s="421"/>
      <c r="H91" s="417"/>
      <c r="L91" s="423"/>
    </row>
    <row r="92" spans="1:12" s="422" customFormat="1" ht="18.75" customHeight="1" x14ac:dyDescent="0.25">
      <c r="A92" s="415"/>
      <c r="B92" s="416"/>
      <c r="C92" s="417"/>
      <c r="D92" s="418"/>
      <c r="E92" s="419"/>
      <c r="F92" s="420"/>
      <c r="G92" s="421"/>
      <c r="H92" s="417"/>
      <c r="L92" s="423"/>
    </row>
    <row r="93" spans="1:12" s="422" customFormat="1" ht="18.75" customHeight="1" x14ac:dyDescent="0.25">
      <c r="A93" s="415"/>
      <c r="B93" s="416"/>
      <c r="C93" s="417"/>
      <c r="D93" s="418"/>
      <c r="E93" s="419"/>
      <c r="F93" s="420"/>
      <c r="G93" s="421"/>
      <c r="H93" s="417"/>
      <c r="L93" s="423"/>
    </row>
    <row r="94" spans="1:12" s="422" customFormat="1" ht="18.75" customHeight="1" x14ac:dyDescent="0.25">
      <c r="A94" s="415"/>
      <c r="B94" s="416"/>
      <c r="C94" s="417"/>
      <c r="D94" s="418"/>
      <c r="E94" s="419"/>
      <c r="F94" s="420"/>
      <c r="G94" s="421"/>
      <c r="H94" s="417"/>
      <c r="L94" s="423"/>
    </row>
    <row r="95" spans="1:12" s="422" customFormat="1" ht="18.75" customHeight="1" x14ac:dyDescent="0.25">
      <c r="A95" s="415"/>
      <c r="B95" s="416"/>
      <c r="C95" s="417"/>
      <c r="D95" s="418"/>
      <c r="E95" s="419"/>
      <c r="F95" s="420"/>
      <c r="G95" s="421"/>
      <c r="H95" s="417"/>
      <c r="L95" s="423"/>
    </row>
    <row r="96" spans="1:12" s="376" customFormat="1" ht="14.25" customHeight="1" x14ac:dyDescent="0.25">
      <c r="A96" s="524"/>
      <c r="B96" s="525"/>
      <c r="C96" s="526"/>
      <c r="D96" s="527"/>
      <c r="E96" s="391"/>
      <c r="F96" s="528"/>
      <c r="G96" s="529"/>
      <c r="H96" s="389"/>
      <c r="L96" s="377"/>
    </row>
    <row r="97" spans="1:12" s="376" customFormat="1" ht="14.25" customHeight="1" x14ac:dyDescent="0.25">
      <c r="A97" s="524"/>
      <c r="B97" s="525"/>
      <c r="C97" s="526"/>
      <c r="D97" s="527"/>
      <c r="E97" s="391"/>
      <c r="F97" s="528"/>
      <c r="G97" s="529"/>
      <c r="H97" s="389"/>
      <c r="L97" s="377"/>
    </row>
    <row r="98" spans="1:12" s="376" customFormat="1" ht="14.25" customHeight="1" x14ac:dyDescent="0.25">
      <c r="A98" s="524"/>
      <c r="B98" s="525"/>
      <c r="C98" s="526"/>
      <c r="D98" s="527"/>
      <c r="E98" s="391"/>
      <c r="F98" s="528"/>
      <c r="G98" s="529"/>
      <c r="H98" s="389"/>
      <c r="L98" s="377"/>
    </row>
    <row r="99" spans="1:12" s="376" customFormat="1" ht="14.25" customHeight="1" x14ac:dyDescent="0.25">
      <c r="A99" s="524"/>
      <c r="B99" s="525"/>
      <c r="C99" s="526"/>
      <c r="D99" s="527"/>
      <c r="E99" s="391"/>
      <c r="F99" s="528"/>
      <c r="G99" s="529"/>
      <c r="H99" s="389"/>
      <c r="L99" s="377"/>
    </row>
    <row r="100" spans="1:12" s="376" customFormat="1" ht="14.25" customHeight="1" x14ac:dyDescent="0.25">
      <c r="A100" s="524"/>
      <c r="B100" s="525"/>
      <c r="C100" s="526"/>
      <c r="D100" s="527"/>
      <c r="E100" s="391"/>
      <c r="F100" s="528"/>
      <c r="G100" s="529"/>
      <c r="H100" s="389"/>
      <c r="L100" s="377"/>
    </row>
    <row r="101" spans="1:12" s="376" customFormat="1" ht="14.25" customHeight="1" x14ac:dyDescent="0.25">
      <c r="A101" s="524"/>
      <c r="B101" s="525"/>
      <c r="C101" s="526"/>
      <c r="D101" s="527"/>
      <c r="E101" s="391"/>
      <c r="F101" s="528"/>
      <c r="G101" s="529"/>
      <c r="H101" s="389"/>
      <c r="L101" s="377"/>
    </row>
    <row r="102" spans="1:12" s="376" customFormat="1" ht="20.399999999999999" x14ac:dyDescent="0.25">
      <c r="A102" s="524"/>
      <c r="B102" s="530"/>
      <c r="C102" s="531"/>
      <c r="D102" s="532"/>
      <c r="E102" s="533"/>
      <c r="F102" s="534"/>
      <c r="G102" s="535"/>
      <c r="H102" s="531"/>
      <c r="L102" s="377"/>
    </row>
  </sheetData>
  <sheetProtection algorithmName="SHA-512" hashValue="c2wqBE+zJQlzLysRWo3tkbUI4SSOy+0MuVsdJSTxsj0YwvqqmgudHz+xO8qTE7N5uNfoHz8y2KJe3iR8Z5BaLA==" saltValue="FYbqD4/aClxBmZrsyrJACg==" spinCount="100000" sheet="1"/>
  <protectedRanges>
    <protectedRange sqref="F16:F63" name="Oblast1"/>
  </protectedRanges>
  <pageMargins left="0.39370078740157483" right="0.39370078740157483" top="0.48" bottom="0.55000000000000004" header="0.39370078740157483" footer="0.31"/>
  <pageSetup scale="96" orientation="landscape" r:id="rId1"/>
  <headerFooter alignWithMargins="0">
    <oddFooter>&amp;LPoznámka: za naprogramování výpočtů jednotlivých buněk a celých sestav odpovídá každý uchazeč sám.&amp;R&amp;P</oddFooter>
  </headerFooter>
  <rowBreaks count="1" manualBreakCount="1">
    <brk id="4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E992-A221-4520-9A56-25453F176A6A}">
  <sheetPr>
    <pageSetUpPr fitToPage="1"/>
  </sheetPr>
  <dimension ref="A1:CM97"/>
  <sheetViews>
    <sheetView showGridLines="0" topLeftCell="A85" workbookViewId="0">
      <selection activeCell="B16" sqref="B16"/>
    </sheetView>
  </sheetViews>
  <sheetFormatPr defaultRowHeight="10.199999999999999" x14ac:dyDescent="0.2"/>
  <cols>
    <col min="1" max="1" width="6.44140625" style="539" customWidth="1"/>
    <col min="2" max="2" width="1.33203125" style="539" customWidth="1"/>
    <col min="3" max="3" width="3.21875" style="539" customWidth="1"/>
    <col min="4" max="33" width="2.109375" style="539" customWidth="1"/>
    <col min="34" max="34" width="2.5546875" style="539" customWidth="1"/>
    <col min="35" max="35" width="24.6640625" style="539" customWidth="1"/>
    <col min="36" max="37" width="1.88671875" style="539" customWidth="1"/>
    <col min="38" max="38" width="6.44140625" style="539" customWidth="1"/>
    <col min="39" max="39" width="2.5546875" style="539" customWidth="1"/>
    <col min="40" max="40" width="10.33203125" style="539" customWidth="1"/>
    <col min="41" max="41" width="5.77734375" style="539" customWidth="1"/>
    <col min="42" max="42" width="3.21875" style="539" customWidth="1"/>
    <col min="43" max="43" width="12.21875" style="539" hidden="1" customWidth="1"/>
    <col min="44" max="44" width="10.6640625" style="539" customWidth="1"/>
    <col min="45" max="47" width="20.109375" style="539" hidden="1" customWidth="1"/>
    <col min="48" max="49" width="16.88671875" style="539" hidden="1" customWidth="1"/>
    <col min="50" max="51" width="19.44140625" style="539" hidden="1" customWidth="1"/>
    <col min="52" max="52" width="16.88671875" style="539" hidden="1" customWidth="1"/>
    <col min="53" max="53" width="14.88671875" style="539" hidden="1" customWidth="1"/>
    <col min="54" max="54" width="19.44140625" style="539" hidden="1" customWidth="1"/>
    <col min="55" max="55" width="16.88671875" style="539" hidden="1" customWidth="1"/>
    <col min="56" max="56" width="14.88671875" style="539" hidden="1" customWidth="1"/>
    <col min="57" max="57" width="51.6640625" style="539" customWidth="1"/>
    <col min="58" max="16384" width="8.88671875" style="539"/>
  </cols>
  <sheetData>
    <row r="1" spans="1:74" x14ac:dyDescent="0.2">
      <c r="A1" s="538" t="s">
        <v>933</v>
      </c>
      <c r="AZ1" s="538" t="s">
        <v>641</v>
      </c>
      <c r="BA1" s="538" t="s">
        <v>934</v>
      </c>
      <c r="BB1" s="538" t="s">
        <v>641</v>
      </c>
      <c r="BT1" s="538" t="s">
        <v>935</v>
      </c>
      <c r="BU1" s="538" t="s">
        <v>935</v>
      </c>
      <c r="BV1" s="538" t="s">
        <v>936</v>
      </c>
    </row>
    <row r="2" spans="1:74" ht="36.9" customHeight="1" x14ac:dyDescent="0.2">
      <c r="AR2" s="812" t="s">
        <v>937</v>
      </c>
      <c r="AS2" s="813"/>
      <c r="AT2" s="813"/>
      <c r="AU2" s="813"/>
      <c r="AV2" s="813"/>
      <c r="AW2" s="813"/>
      <c r="AX2" s="813"/>
      <c r="AY2" s="813"/>
      <c r="AZ2" s="813"/>
      <c r="BA2" s="813"/>
      <c r="BB2" s="813"/>
      <c r="BC2" s="813"/>
      <c r="BD2" s="813"/>
      <c r="BE2" s="813"/>
      <c r="BS2" s="540" t="s">
        <v>938</v>
      </c>
      <c r="BT2" s="540" t="s">
        <v>939</v>
      </c>
    </row>
    <row r="3" spans="1:74" ht="6.9" customHeight="1" x14ac:dyDescent="0.2">
      <c r="B3" s="541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3"/>
      <c r="BS3" s="540" t="s">
        <v>938</v>
      </c>
      <c r="BT3" s="540" t="s">
        <v>741</v>
      </c>
    </row>
    <row r="4" spans="1:74" ht="24.9" customHeight="1" x14ac:dyDescent="0.2">
      <c r="B4" s="543"/>
      <c r="D4" s="544" t="s">
        <v>940</v>
      </c>
      <c r="AR4" s="543"/>
      <c r="AS4" s="545" t="s">
        <v>941</v>
      </c>
      <c r="BS4" s="540" t="s">
        <v>942</v>
      </c>
    </row>
    <row r="5" spans="1:74" ht="12" customHeight="1" x14ac:dyDescent="0.2">
      <c r="B5" s="543"/>
      <c r="D5" s="546" t="s">
        <v>943</v>
      </c>
      <c r="K5" s="814" t="s">
        <v>944</v>
      </c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3"/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3"/>
      <c r="AJ5" s="813"/>
      <c r="AK5" s="813"/>
      <c r="AL5" s="813"/>
      <c r="AM5" s="813"/>
      <c r="AN5" s="813"/>
      <c r="AO5" s="813"/>
      <c r="AR5" s="543"/>
      <c r="BS5" s="540" t="s">
        <v>938</v>
      </c>
    </row>
    <row r="6" spans="1:74" ht="36.9" customHeight="1" x14ac:dyDescent="0.2">
      <c r="B6" s="543"/>
      <c r="D6" s="548" t="s">
        <v>22</v>
      </c>
      <c r="K6" s="815" t="s">
        <v>945</v>
      </c>
      <c r="L6" s="813"/>
      <c r="M6" s="813"/>
      <c r="N6" s="813"/>
      <c r="O6" s="813"/>
      <c r="P6" s="813"/>
      <c r="Q6" s="813"/>
      <c r="R6" s="813"/>
      <c r="S6" s="813"/>
      <c r="T6" s="813"/>
      <c r="U6" s="813"/>
      <c r="V6" s="813"/>
      <c r="W6" s="813"/>
      <c r="X6" s="813"/>
      <c r="Y6" s="813"/>
      <c r="Z6" s="813"/>
      <c r="AA6" s="813"/>
      <c r="AB6" s="813"/>
      <c r="AC6" s="813"/>
      <c r="AD6" s="813"/>
      <c r="AE6" s="813"/>
      <c r="AF6" s="813"/>
      <c r="AG6" s="813"/>
      <c r="AH6" s="813"/>
      <c r="AI6" s="813"/>
      <c r="AJ6" s="813"/>
      <c r="AK6" s="813"/>
      <c r="AL6" s="813"/>
      <c r="AM6" s="813"/>
      <c r="AN6" s="813"/>
      <c r="AO6" s="813"/>
      <c r="AR6" s="543"/>
      <c r="BS6" s="540" t="s">
        <v>938</v>
      </c>
    </row>
    <row r="7" spans="1:74" ht="12" customHeight="1" x14ac:dyDescent="0.2">
      <c r="B7" s="543"/>
      <c r="D7" s="549" t="s">
        <v>946</v>
      </c>
      <c r="K7" s="547" t="s">
        <v>641</v>
      </c>
      <c r="AK7" s="549" t="s">
        <v>947</v>
      </c>
      <c r="AN7" s="547" t="s">
        <v>641</v>
      </c>
      <c r="AR7" s="543"/>
      <c r="BS7" s="540" t="s">
        <v>938</v>
      </c>
    </row>
    <row r="8" spans="1:74" ht="12" customHeight="1" x14ac:dyDescent="0.2">
      <c r="B8" s="543"/>
      <c r="D8" s="549" t="s">
        <v>948</v>
      </c>
      <c r="K8" s="547" t="s">
        <v>949</v>
      </c>
      <c r="AK8" s="549" t="s">
        <v>950</v>
      </c>
      <c r="AN8" s="547" t="s">
        <v>951</v>
      </c>
      <c r="AR8" s="543"/>
      <c r="BS8" s="540" t="s">
        <v>938</v>
      </c>
    </row>
    <row r="9" spans="1:74" ht="14.4" customHeight="1" x14ac:dyDescent="0.2">
      <c r="B9" s="543"/>
      <c r="AR9" s="543"/>
      <c r="BS9" s="540" t="s">
        <v>938</v>
      </c>
    </row>
    <row r="10" spans="1:74" ht="12" customHeight="1" x14ac:dyDescent="0.2">
      <c r="B10" s="543"/>
      <c r="D10" s="549" t="s">
        <v>952</v>
      </c>
      <c r="AK10" s="549" t="s">
        <v>953</v>
      </c>
      <c r="AN10" s="547" t="s">
        <v>641</v>
      </c>
      <c r="AR10" s="543"/>
      <c r="BS10" s="540" t="s">
        <v>938</v>
      </c>
    </row>
    <row r="11" spans="1:74" ht="18.45" customHeight="1" x14ac:dyDescent="0.2">
      <c r="B11" s="543"/>
      <c r="E11" s="547" t="s">
        <v>949</v>
      </c>
      <c r="AK11" s="549" t="s">
        <v>34</v>
      </c>
      <c r="AN11" s="547" t="s">
        <v>641</v>
      </c>
      <c r="AR11" s="543"/>
      <c r="BS11" s="540" t="s">
        <v>938</v>
      </c>
    </row>
    <row r="12" spans="1:74" ht="6.9" customHeight="1" x14ac:dyDescent="0.2">
      <c r="B12" s="543"/>
      <c r="AR12" s="543"/>
      <c r="BS12" s="540" t="s">
        <v>938</v>
      </c>
    </row>
    <row r="13" spans="1:74" ht="12" customHeight="1" x14ac:dyDescent="0.2">
      <c r="B13" s="543"/>
      <c r="D13" s="549" t="s">
        <v>19</v>
      </c>
      <c r="AK13" s="549" t="s">
        <v>953</v>
      </c>
      <c r="AN13" s="547" t="s">
        <v>641</v>
      </c>
      <c r="AR13" s="543"/>
      <c r="BS13" s="540" t="s">
        <v>938</v>
      </c>
    </row>
    <row r="14" spans="1:74" ht="13.2" x14ac:dyDescent="0.2">
      <c r="B14" s="543"/>
      <c r="E14" s="547" t="s">
        <v>949</v>
      </c>
      <c r="AK14" s="549" t="s">
        <v>34</v>
      </c>
      <c r="AN14" s="547" t="s">
        <v>641</v>
      </c>
      <c r="AR14" s="543"/>
      <c r="BS14" s="540" t="s">
        <v>938</v>
      </c>
    </row>
    <row r="15" spans="1:74" ht="6.9" customHeight="1" x14ac:dyDescent="0.2">
      <c r="B15" s="543"/>
      <c r="AR15" s="543"/>
      <c r="BS15" s="540" t="s">
        <v>935</v>
      </c>
    </row>
    <row r="16" spans="1:74" ht="12" customHeight="1" x14ac:dyDescent="0.2">
      <c r="B16" s="543"/>
      <c r="D16" s="549" t="s">
        <v>20</v>
      </c>
      <c r="AK16" s="549" t="s">
        <v>953</v>
      </c>
      <c r="AN16" s="547" t="s">
        <v>641</v>
      </c>
      <c r="AR16" s="543"/>
      <c r="BS16" s="540" t="s">
        <v>935</v>
      </c>
    </row>
    <row r="17" spans="2:71" ht="18.45" customHeight="1" x14ac:dyDescent="0.2">
      <c r="B17" s="543"/>
      <c r="E17" s="547" t="s">
        <v>949</v>
      </c>
      <c r="AK17" s="549" t="s">
        <v>34</v>
      </c>
      <c r="AN17" s="547" t="s">
        <v>641</v>
      </c>
      <c r="AR17" s="543"/>
      <c r="BS17" s="540" t="s">
        <v>954</v>
      </c>
    </row>
    <row r="18" spans="2:71" ht="6.9" customHeight="1" x14ac:dyDescent="0.2">
      <c r="B18" s="543"/>
      <c r="AR18" s="543"/>
      <c r="BS18" s="540" t="s">
        <v>938</v>
      </c>
    </row>
    <row r="19" spans="2:71" ht="12" customHeight="1" x14ac:dyDescent="0.2">
      <c r="B19" s="543"/>
      <c r="D19" s="549" t="s">
        <v>955</v>
      </c>
      <c r="AK19" s="549" t="s">
        <v>953</v>
      </c>
      <c r="AN19" s="547" t="s">
        <v>641</v>
      </c>
      <c r="AR19" s="543"/>
      <c r="BS19" s="540" t="s">
        <v>938</v>
      </c>
    </row>
    <row r="20" spans="2:71" ht="18.45" customHeight="1" x14ac:dyDescent="0.2">
      <c r="B20" s="543"/>
      <c r="E20" s="547" t="s">
        <v>949</v>
      </c>
      <c r="AK20" s="549" t="s">
        <v>34</v>
      </c>
      <c r="AN20" s="547" t="s">
        <v>641</v>
      </c>
      <c r="AR20" s="543"/>
      <c r="BS20" s="540" t="s">
        <v>935</v>
      </c>
    </row>
    <row r="21" spans="2:71" ht="6.9" customHeight="1" x14ac:dyDescent="0.2">
      <c r="B21" s="543"/>
      <c r="AR21" s="543"/>
    </row>
    <row r="22" spans="2:71" ht="12" customHeight="1" x14ac:dyDescent="0.2">
      <c r="B22" s="543"/>
      <c r="D22" s="549" t="s">
        <v>845</v>
      </c>
      <c r="AR22" s="543"/>
    </row>
    <row r="23" spans="2:71" ht="16.5" customHeight="1" x14ac:dyDescent="0.2">
      <c r="B23" s="543"/>
      <c r="E23" s="816" t="s">
        <v>641</v>
      </c>
      <c r="F23" s="816"/>
      <c r="G23" s="816"/>
      <c r="H23" s="816"/>
      <c r="I23" s="816"/>
      <c r="J23" s="816"/>
      <c r="K23" s="816"/>
      <c r="L23" s="816"/>
      <c r="M23" s="816"/>
      <c r="N23" s="816"/>
      <c r="O23" s="816"/>
      <c r="P23" s="816"/>
      <c r="Q23" s="816"/>
      <c r="R23" s="816"/>
      <c r="S23" s="816"/>
      <c r="T23" s="816"/>
      <c r="U23" s="816"/>
      <c r="V23" s="816"/>
      <c r="W23" s="816"/>
      <c r="X23" s="816"/>
      <c r="Y23" s="816"/>
      <c r="Z23" s="816"/>
      <c r="AA23" s="816"/>
      <c r="AB23" s="816"/>
      <c r="AC23" s="816"/>
      <c r="AD23" s="816"/>
      <c r="AE23" s="816"/>
      <c r="AF23" s="816"/>
      <c r="AG23" s="816"/>
      <c r="AH23" s="816"/>
      <c r="AI23" s="816"/>
      <c r="AJ23" s="816"/>
      <c r="AK23" s="816"/>
      <c r="AL23" s="816"/>
      <c r="AM23" s="816"/>
      <c r="AN23" s="816"/>
      <c r="AR23" s="543"/>
    </row>
    <row r="24" spans="2:71" ht="6.9" customHeight="1" x14ac:dyDescent="0.2">
      <c r="B24" s="543"/>
      <c r="AR24" s="543"/>
    </row>
    <row r="25" spans="2:71" ht="6.9" customHeight="1" x14ac:dyDescent="0.2">
      <c r="B25" s="543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1"/>
      <c r="AG25" s="551"/>
      <c r="AH25" s="551"/>
      <c r="AI25" s="551"/>
      <c r="AJ25" s="551"/>
      <c r="AK25" s="551"/>
      <c r="AL25" s="551"/>
      <c r="AM25" s="551"/>
      <c r="AN25" s="551"/>
      <c r="AO25" s="551"/>
      <c r="AR25" s="543"/>
    </row>
    <row r="26" spans="2:71" s="553" customFormat="1" ht="25.95" customHeight="1" x14ac:dyDescent="0.25">
      <c r="B26" s="552"/>
      <c r="D26" s="554" t="s">
        <v>956</v>
      </c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5"/>
      <c r="X26" s="555"/>
      <c r="Y26" s="555"/>
      <c r="Z26" s="555"/>
      <c r="AA26" s="555"/>
      <c r="AB26" s="555"/>
      <c r="AC26" s="555"/>
      <c r="AD26" s="555"/>
      <c r="AE26" s="555"/>
      <c r="AF26" s="555"/>
      <c r="AG26" s="555"/>
      <c r="AH26" s="555"/>
      <c r="AI26" s="555"/>
      <c r="AJ26" s="555"/>
      <c r="AK26" s="817">
        <f>ROUND(AG94,2)</f>
        <v>0</v>
      </c>
      <c r="AL26" s="818"/>
      <c r="AM26" s="818"/>
      <c r="AN26" s="818"/>
      <c r="AO26" s="818"/>
      <c r="AR26" s="552"/>
    </row>
    <row r="27" spans="2:71" s="553" customFormat="1" ht="6.9" customHeight="1" x14ac:dyDescent="0.25">
      <c r="B27" s="552"/>
      <c r="AR27" s="552"/>
    </row>
    <row r="28" spans="2:71" s="553" customFormat="1" ht="13.2" x14ac:dyDescent="0.25">
      <c r="B28" s="552"/>
      <c r="L28" s="811" t="s">
        <v>957</v>
      </c>
      <c r="M28" s="811"/>
      <c r="N28" s="811"/>
      <c r="O28" s="811"/>
      <c r="P28" s="811"/>
      <c r="W28" s="811" t="s">
        <v>958</v>
      </c>
      <c r="X28" s="811"/>
      <c r="Y28" s="811"/>
      <c r="Z28" s="811"/>
      <c r="AA28" s="811"/>
      <c r="AB28" s="811"/>
      <c r="AC28" s="811"/>
      <c r="AD28" s="811"/>
      <c r="AE28" s="811"/>
      <c r="AK28" s="811" t="s">
        <v>959</v>
      </c>
      <c r="AL28" s="811"/>
      <c r="AM28" s="811"/>
      <c r="AN28" s="811"/>
      <c r="AO28" s="811"/>
      <c r="AR28" s="552"/>
    </row>
    <row r="29" spans="2:71" s="558" customFormat="1" ht="14.4" customHeight="1" x14ac:dyDescent="0.25">
      <c r="B29" s="557"/>
      <c r="D29" s="549" t="s">
        <v>140</v>
      </c>
      <c r="F29" s="549" t="s">
        <v>960</v>
      </c>
      <c r="L29" s="819">
        <v>0.21</v>
      </c>
      <c r="M29" s="820"/>
      <c r="N29" s="820"/>
      <c r="O29" s="820"/>
      <c r="P29" s="820"/>
      <c r="W29" s="821">
        <f>ROUND(AZ94, 2)</f>
        <v>0</v>
      </c>
      <c r="X29" s="820"/>
      <c r="Y29" s="820"/>
      <c r="Z29" s="820"/>
      <c r="AA29" s="820"/>
      <c r="AB29" s="820"/>
      <c r="AC29" s="820"/>
      <c r="AD29" s="820"/>
      <c r="AE29" s="820"/>
      <c r="AK29" s="821">
        <f>ROUND(AV94, 2)</f>
        <v>0</v>
      </c>
      <c r="AL29" s="820"/>
      <c r="AM29" s="820"/>
      <c r="AN29" s="820"/>
      <c r="AO29" s="820"/>
      <c r="AR29" s="557"/>
    </row>
    <row r="30" spans="2:71" s="558" customFormat="1" ht="14.4" customHeight="1" x14ac:dyDescent="0.25">
      <c r="B30" s="557"/>
      <c r="F30" s="549" t="s">
        <v>961</v>
      </c>
      <c r="L30" s="819">
        <v>0.12</v>
      </c>
      <c r="M30" s="820"/>
      <c r="N30" s="820"/>
      <c r="O30" s="820"/>
      <c r="P30" s="820"/>
      <c r="W30" s="821">
        <f>ROUND(BA94, 2)</f>
        <v>0</v>
      </c>
      <c r="X30" s="820"/>
      <c r="Y30" s="820"/>
      <c r="Z30" s="820"/>
      <c r="AA30" s="820"/>
      <c r="AB30" s="820"/>
      <c r="AC30" s="820"/>
      <c r="AD30" s="820"/>
      <c r="AE30" s="820"/>
      <c r="AK30" s="821">
        <f>ROUND(AW94, 2)</f>
        <v>0</v>
      </c>
      <c r="AL30" s="820"/>
      <c r="AM30" s="820"/>
      <c r="AN30" s="820"/>
      <c r="AO30" s="820"/>
      <c r="AR30" s="557"/>
    </row>
    <row r="31" spans="2:71" s="558" customFormat="1" ht="14.4" hidden="1" customHeight="1" x14ac:dyDescent="0.25">
      <c r="B31" s="557"/>
      <c r="F31" s="549" t="s">
        <v>962</v>
      </c>
      <c r="L31" s="819">
        <v>0.21</v>
      </c>
      <c r="M31" s="820"/>
      <c r="N31" s="820"/>
      <c r="O31" s="820"/>
      <c r="P31" s="820"/>
      <c r="W31" s="821">
        <f>ROUND(BB94, 2)</f>
        <v>0</v>
      </c>
      <c r="X31" s="820"/>
      <c r="Y31" s="820"/>
      <c r="Z31" s="820"/>
      <c r="AA31" s="820"/>
      <c r="AB31" s="820"/>
      <c r="AC31" s="820"/>
      <c r="AD31" s="820"/>
      <c r="AE31" s="820"/>
      <c r="AK31" s="821">
        <v>0</v>
      </c>
      <c r="AL31" s="820"/>
      <c r="AM31" s="820"/>
      <c r="AN31" s="820"/>
      <c r="AO31" s="820"/>
      <c r="AR31" s="557"/>
    </row>
    <row r="32" spans="2:71" s="558" customFormat="1" ht="14.4" hidden="1" customHeight="1" x14ac:dyDescent="0.25">
      <c r="B32" s="557"/>
      <c r="F32" s="549" t="s">
        <v>963</v>
      </c>
      <c r="L32" s="819">
        <v>0.12</v>
      </c>
      <c r="M32" s="820"/>
      <c r="N32" s="820"/>
      <c r="O32" s="820"/>
      <c r="P32" s="820"/>
      <c r="W32" s="821">
        <f>ROUND(BC94, 2)</f>
        <v>0</v>
      </c>
      <c r="X32" s="820"/>
      <c r="Y32" s="820"/>
      <c r="Z32" s="820"/>
      <c r="AA32" s="820"/>
      <c r="AB32" s="820"/>
      <c r="AC32" s="820"/>
      <c r="AD32" s="820"/>
      <c r="AE32" s="820"/>
      <c r="AK32" s="821">
        <v>0</v>
      </c>
      <c r="AL32" s="820"/>
      <c r="AM32" s="820"/>
      <c r="AN32" s="820"/>
      <c r="AO32" s="820"/>
      <c r="AR32" s="557"/>
    </row>
    <row r="33" spans="2:44" s="558" customFormat="1" ht="14.4" hidden="1" customHeight="1" x14ac:dyDescent="0.25">
      <c r="B33" s="557"/>
      <c r="F33" s="549" t="s">
        <v>964</v>
      </c>
      <c r="L33" s="819">
        <v>0</v>
      </c>
      <c r="M33" s="820"/>
      <c r="N33" s="820"/>
      <c r="O33" s="820"/>
      <c r="P33" s="820"/>
      <c r="W33" s="821">
        <f>ROUND(BD94, 2)</f>
        <v>0</v>
      </c>
      <c r="X33" s="820"/>
      <c r="Y33" s="820"/>
      <c r="Z33" s="820"/>
      <c r="AA33" s="820"/>
      <c r="AB33" s="820"/>
      <c r="AC33" s="820"/>
      <c r="AD33" s="820"/>
      <c r="AE33" s="820"/>
      <c r="AK33" s="821">
        <v>0</v>
      </c>
      <c r="AL33" s="820"/>
      <c r="AM33" s="820"/>
      <c r="AN33" s="820"/>
      <c r="AO33" s="820"/>
      <c r="AR33" s="557"/>
    </row>
    <row r="34" spans="2:44" s="553" customFormat="1" ht="6.9" customHeight="1" x14ac:dyDescent="0.25">
      <c r="B34" s="552"/>
      <c r="AR34" s="552"/>
    </row>
    <row r="35" spans="2:44" s="553" customFormat="1" ht="25.95" customHeight="1" x14ac:dyDescent="0.25">
      <c r="B35" s="552"/>
      <c r="C35" s="559"/>
      <c r="D35" s="560" t="s">
        <v>141</v>
      </c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2" t="s">
        <v>11</v>
      </c>
      <c r="U35" s="561"/>
      <c r="V35" s="561"/>
      <c r="W35" s="561"/>
      <c r="X35" s="824" t="s">
        <v>66</v>
      </c>
      <c r="Y35" s="825"/>
      <c r="Z35" s="825"/>
      <c r="AA35" s="825"/>
      <c r="AB35" s="825"/>
      <c r="AC35" s="561"/>
      <c r="AD35" s="561"/>
      <c r="AE35" s="561"/>
      <c r="AF35" s="561"/>
      <c r="AG35" s="561"/>
      <c r="AH35" s="561"/>
      <c r="AI35" s="561"/>
      <c r="AJ35" s="561"/>
      <c r="AK35" s="826">
        <f>SUM(AK26:AK33)</f>
        <v>0</v>
      </c>
      <c r="AL35" s="825"/>
      <c r="AM35" s="825"/>
      <c r="AN35" s="825"/>
      <c r="AO35" s="827"/>
      <c r="AP35" s="559"/>
      <c r="AQ35" s="559"/>
      <c r="AR35" s="552"/>
    </row>
    <row r="36" spans="2:44" s="553" customFormat="1" ht="6.9" customHeight="1" x14ac:dyDescent="0.25">
      <c r="B36" s="552"/>
      <c r="AR36" s="552"/>
    </row>
    <row r="37" spans="2:44" s="553" customFormat="1" ht="14.4" customHeight="1" x14ac:dyDescent="0.25">
      <c r="B37" s="552"/>
      <c r="AR37" s="552"/>
    </row>
    <row r="38" spans="2:44" ht="14.4" customHeight="1" x14ac:dyDescent="0.2">
      <c r="B38" s="543"/>
      <c r="AR38" s="543"/>
    </row>
    <row r="39" spans="2:44" ht="14.4" customHeight="1" x14ac:dyDescent="0.2">
      <c r="B39" s="543"/>
      <c r="AR39" s="543"/>
    </row>
    <row r="40" spans="2:44" ht="14.4" customHeight="1" x14ac:dyDescent="0.2">
      <c r="B40" s="543"/>
      <c r="AR40" s="543"/>
    </row>
    <row r="41" spans="2:44" ht="14.4" customHeight="1" x14ac:dyDescent="0.2">
      <c r="B41" s="543"/>
      <c r="AR41" s="543"/>
    </row>
    <row r="42" spans="2:44" ht="14.4" customHeight="1" x14ac:dyDescent="0.2">
      <c r="B42" s="543"/>
      <c r="AR42" s="543"/>
    </row>
    <row r="43" spans="2:44" ht="14.4" customHeight="1" x14ac:dyDescent="0.2">
      <c r="B43" s="543"/>
      <c r="AR43" s="543"/>
    </row>
    <row r="44" spans="2:44" ht="14.4" customHeight="1" x14ac:dyDescent="0.2">
      <c r="B44" s="543"/>
      <c r="AR44" s="543"/>
    </row>
    <row r="45" spans="2:44" ht="14.4" customHeight="1" x14ac:dyDescent="0.2">
      <c r="B45" s="543"/>
      <c r="AR45" s="543"/>
    </row>
    <row r="46" spans="2:44" ht="14.4" customHeight="1" x14ac:dyDescent="0.2">
      <c r="B46" s="543"/>
      <c r="AR46" s="543"/>
    </row>
    <row r="47" spans="2:44" ht="14.4" customHeight="1" x14ac:dyDescent="0.2">
      <c r="B47" s="543"/>
      <c r="AR47" s="543"/>
    </row>
    <row r="48" spans="2:44" ht="14.4" customHeight="1" x14ac:dyDescent="0.2">
      <c r="B48" s="543"/>
      <c r="AR48" s="543"/>
    </row>
    <row r="49" spans="2:44" s="553" customFormat="1" ht="14.4" customHeight="1" x14ac:dyDescent="0.25">
      <c r="B49" s="552"/>
      <c r="D49" s="563" t="s">
        <v>965</v>
      </c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564"/>
      <c r="AE49" s="564"/>
      <c r="AF49" s="564"/>
      <c r="AG49" s="564"/>
      <c r="AH49" s="563" t="s">
        <v>966</v>
      </c>
      <c r="AI49" s="564"/>
      <c r="AJ49" s="564"/>
      <c r="AK49" s="564"/>
      <c r="AL49" s="564"/>
      <c r="AM49" s="564"/>
      <c r="AN49" s="564"/>
      <c r="AO49" s="564"/>
      <c r="AR49" s="552"/>
    </row>
    <row r="50" spans="2:44" x14ac:dyDescent="0.2">
      <c r="B50" s="543"/>
      <c r="AR50" s="543"/>
    </row>
    <row r="51" spans="2:44" x14ac:dyDescent="0.2">
      <c r="B51" s="543"/>
      <c r="AR51" s="543"/>
    </row>
    <row r="52" spans="2:44" x14ac:dyDescent="0.2">
      <c r="B52" s="543"/>
      <c r="AR52" s="543"/>
    </row>
    <row r="53" spans="2:44" x14ac:dyDescent="0.2">
      <c r="B53" s="543"/>
      <c r="AR53" s="543"/>
    </row>
    <row r="54" spans="2:44" x14ac:dyDescent="0.2">
      <c r="B54" s="543"/>
      <c r="AR54" s="543"/>
    </row>
    <row r="55" spans="2:44" x14ac:dyDescent="0.2">
      <c r="B55" s="543"/>
      <c r="AR55" s="543"/>
    </row>
    <row r="56" spans="2:44" x14ac:dyDescent="0.2">
      <c r="B56" s="543"/>
      <c r="AR56" s="543"/>
    </row>
    <row r="57" spans="2:44" x14ac:dyDescent="0.2">
      <c r="B57" s="543"/>
      <c r="AR57" s="543"/>
    </row>
    <row r="58" spans="2:44" x14ac:dyDescent="0.2">
      <c r="B58" s="543"/>
      <c r="AR58" s="543"/>
    </row>
    <row r="59" spans="2:44" x14ac:dyDescent="0.2">
      <c r="B59" s="543"/>
      <c r="AR59" s="543"/>
    </row>
    <row r="60" spans="2:44" s="553" customFormat="1" ht="13.2" x14ac:dyDescent="0.25">
      <c r="B60" s="552"/>
      <c r="D60" s="565" t="s">
        <v>967</v>
      </c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/>
      <c r="V60" s="565" t="s">
        <v>968</v>
      </c>
      <c r="W60" s="555"/>
      <c r="X60" s="555"/>
      <c r="Y60" s="555"/>
      <c r="Z60" s="555"/>
      <c r="AA60" s="555"/>
      <c r="AB60" s="555"/>
      <c r="AC60" s="555"/>
      <c r="AD60" s="555"/>
      <c r="AE60" s="555"/>
      <c r="AF60" s="555"/>
      <c r="AG60" s="555"/>
      <c r="AH60" s="565" t="s">
        <v>967</v>
      </c>
      <c r="AI60" s="555"/>
      <c r="AJ60" s="555"/>
      <c r="AK60" s="555"/>
      <c r="AL60" s="555"/>
      <c r="AM60" s="565" t="s">
        <v>968</v>
      </c>
      <c r="AN60" s="555"/>
      <c r="AO60" s="555"/>
      <c r="AR60" s="552"/>
    </row>
    <row r="61" spans="2:44" x14ac:dyDescent="0.2">
      <c r="B61" s="543"/>
      <c r="AR61" s="543"/>
    </row>
    <row r="62" spans="2:44" x14ac:dyDescent="0.2">
      <c r="B62" s="543"/>
      <c r="AR62" s="543"/>
    </row>
    <row r="63" spans="2:44" x14ac:dyDescent="0.2">
      <c r="B63" s="543"/>
      <c r="AR63" s="543"/>
    </row>
    <row r="64" spans="2:44" s="553" customFormat="1" ht="13.2" x14ac:dyDescent="0.25">
      <c r="B64" s="552"/>
      <c r="D64" s="563" t="s">
        <v>969</v>
      </c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W64" s="564"/>
      <c r="X64" s="564"/>
      <c r="Y64" s="564"/>
      <c r="Z64" s="564"/>
      <c r="AA64" s="564"/>
      <c r="AB64" s="564"/>
      <c r="AC64" s="564"/>
      <c r="AD64" s="564"/>
      <c r="AE64" s="564"/>
      <c r="AF64" s="564"/>
      <c r="AG64" s="564"/>
      <c r="AH64" s="563" t="s">
        <v>970</v>
      </c>
      <c r="AI64" s="564"/>
      <c r="AJ64" s="564"/>
      <c r="AK64" s="564"/>
      <c r="AL64" s="564"/>
      <c r="AM64" s="564"/>
      <c r="AN64" s="564"/>
      <c r="AO64" s="564"/>
      <c r="AR64" s="552"/>
    </row>
    <row r="65" spans="2:44" x14ac:dyDescent="0.2">
      <c r="B65" s="543"/>
      <c r="AR65" s="543"/>
    </row>
    <row r="66" spans="2:44" x14ac:dyDescent="0.2">
      <c r="B66" s="543"/>
      <c r="AR66" s="543"/>
    </row>
    <row r="67" spans="2:44" x14ac:dyDescent="0.2">
      <c r="B67" s="543"/>
      <c r="AR67" s="543"/>
    </row>
    <row r="68" spans="2:44" x14ac:dyDescent="0.2">
      <c r="B68" s="543"/>
      <c r="AR68" s="543"/>
    </row>
    <row r="69" spans="2:44" x14ac:dyDescent="0.2">
      <c r="B69" s="543"/>
      <c r="AR69" s="543"/>
    </row>
    <row r="70" spans="2:44" x14ac:dyDescent="0.2">
      <c r="B70" s="543"/>
      <c r="AR70" s="543"/>
    </row>
    <row r="71" spans="2:44" x14ac:dyDescent="0.2">
      <c r="B71" s="543"/>
      <c r="AR71" s="543"/>
    </row>
    <row r="72" spans="2:44" x14ac:dyDescent="0.2">
      <c r="B72" s="543"/>
      <c r="AR72" s="543"/>
    </row>
    <row r="73" spans="2:44" x14ac:dyDescent="0.2">
      <c r="B73" s="543"/>
      <c r="AR73" s="543"/>
    </row>
    <row r="74" spans="2:44" x14ac:dyDescent="0.2">
      <c r="B74" s="543"/>
      <c r="AR74" s="543"/>
    </row>
    <row r="75" spans="2:44" s="553" customFormat="1" ht="13.2" x14ac:dyDescent="0.25">
      <c r="B75" s="552"/>
      <c r="D75" s="565" t="s">
        <v>967</v>
      </c>
      <c r="E75" s="555"/>
      <c r="F75" s="555"/>
      <c r="G75" s="555"/>
      <c r="H75" s="555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65" t="s">
        <v>968</v>
      </c>
      <c r="W75" s="555"/>
      <c r="X75" s="555"/>
      <c r="Y75" s="555"/>
      <c r="Z75" s="555"/>
      <c r="AA75" s="555"/>
      <c r="AB75" s="555"/>
      <c r="AC75" s="555"/>
      <c r="AD75" s="555"/>
      <c r="AE75" s="555"/>
      <c r="AF75" s="555"/>
      <c r="AG75" s="555"/>
      <c r="AH75" s="565" t="s">
        <v>967</v>
      </c>
      <c r="AI75" s="555"/>
      <c r="AJ75" s="555"/>
      <c r="AK75" s="555"/>
      <c r="AL75" s="555"/>
      <c r="AM75" s="565" t="s">
        <v>968</v>
      </c>
      <c r="AN75" s="555"/>
      <c r="AO75" s="555"/>
      <c r="AR75" s="552"/>
    </row>
    <row r="76" spans="2:44" s="553" customFormat="1" x14ac:dyDescent="0.25">
      <c r="B76" s="552"/>
      <c r="AR76" s="552"/>
    </row>
    <row r="77" spans="2:44" s="553" customFormat="1" ht="6.9" customHeight="1" x14ac:dyDescent="0.25">
      <c r="B77" s="566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  <c r="S77" s="567"/>
      <c r="T77" s="567"/>
      <c r="U77" s="567"/>
      <c r="V77" s="567"/>
      <c r="W77" s="567"/>
      <c r="X77" s="567"/>
      <c r="Y77" s="567"/>
      <c r="Z77" s="567"/>
      <c r="AA77" s="567"/>
      <c r="AB77" s="567"/>
      <c r="AC77" s="567"/>
      <c r="AD77" s="567"/>
      <c r="AE77" s="567"/>
      <c r="AF77" s="567"/>
      <c r="AG77" s="567"/>
      <c r="AH77" s="567"/>
      <c r="AI77" s="567"/>
      <c r="AJ77" s="567"/>
      <c r="AK77" s="567"/>
      <c r="AL77" s="567"/>
      <c r="AM77" s="567"/>
      <c r="AN77" s="567"/>
      <c r="AO77" s="567"/>
      <c r="AP77" s="567"/>
      <c r="AQ77" s="567"/>
      <c r="AR77" s="552"/>
    </row>
    <row r="81" spans="1:91" s="553" customFormat="1" ht="6.9" customHeight="1" x14ac:dyDescent="0.25">
      <c r="B81" s="568"/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569"/>
      <c r="AE81" s="569"/>
      <c r="AF81" s="569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52"/>
    </row>
    <row r="82" spans="1:91" s="553" customFormat="1" ht="24.9" customHeight="1" x14ac:dyDescent="0.25">
      <c r="B82" s="552"/>
      <c r="C82" s="544" t="s">
        <v>971</v>
      </c>
      <c r="AR82" s="552"/>
    </row>
    <row r="83" spans="1:91" s="553" customFormat="1" ht="6.9" customHeight="1" x14ac:dyDescent="0.25">
      <c r="B83" s="552"/>
      <c r="AR83" s="552"/>
    </row>
    <row r="84" spans="1:91" s="570" customFormat="1" ht="12" customHeight="1" x14ac:dyDescent="0.25">
      <c r="B84" s="571"/>
      <c r="C84" s="549" t="s">
        <v>943</v>
      </c>
      <c r="L84" s="570" t="str">
        <f>K5</f>
        <v>HOR_011</v>
      </c>
      <c r="AR84" s="571"/>
    </row>
    <row r="85" spans="1:91" s="572" customFormat="1" ht="36.9" customHeight="1" x14ac:dyDescent="0.25">
      <c r="B85" s="573"/>
      <c r="C85" s="574" t="s">
        <v>22</v>
      </c>
      <c r="L85" s="822" t="str">
        <f>K6</f>
        <v>DIVADLO F. X. ŠALDY LIBEREC - ROZŠÍŘENÍ ŠATNY KULISÁKŮ</v>
      </c>
      <c r="M85" s="823"/>
      <c r="N85" s="823"/>
      <c r="O85" s="823"/>
      <c r="P85" s="823"/>
      <c r="Q85" s="823"/>
      <c r="R85" s="823"/>
      <c r="S85" s="823"/>
      <c r="T85" s="823"/>
      <c r="U85" s="823"/>
      <c r="V85" s="823"/>
      <c r="W85" s="823"/>
      <c r="X85" s="823"/>
      <c r="Y85" s="823"/>
      <c r="Z85" s="823"/>
      <c r="AA85" s="823"/>
      <c r="AB85" s="823"/>
      <c r="AC85" s="823"/>
      <c r="AD85" s="823"/>
      <c r="AE85" s="823"/>
      <c r="AF85" s="823"/>
      <c r="AG85" s="823"/>
      <c r="AH85" s="823"/>
      <c r="AI85" s="823"/>
      <c r="AJ85" s="823"/>
      <c r="AK85" s="823"/>
      <c r="AL85" s="823"/>
      <c r="AM85" s="823"/>
      <c r="AN85" s="823"/>
      <c r="AO85" s="823"/>
      <c r="AR85" s="573"/>
    </row>
    <row r="86" spans="1:91" s="553" customFormat="1" ht="6.9" customHeight="1" x14ac:dyDescent="0.25">
      <c r="B86" s="552"/>
      <c r="AR86" s="552"/>
    </row>
    <row r="87" spans="1:91" s="553" customFormat="1" ht="12" customHeight="1" x14ac:dyDescent="0.25">
      <c r="B87" s="552"/>
      <c r="C87" s="549" t="s">
        <v>948</v>
      </c>
      <c r="L87" s="575" t="str">
        <f>IF(K8="","",K8)</f>
        <v xml:space="preserve"> </v>
      </c>
      <c r="AI87" s="549" t="s">
        <v>950</v>
      </c>
      <c r="AM87" s="828" t="str">
        <f>IF(AN8= "","",AN8)</f>
        <v>31. 10. 2024</v>
      </c>
      <c r="AN87" s="828"/>
      <c r="AR87" s="552"/>
    </row>
    <row r="88" spans="1:91" s="553" customFormat="1" ht="6.9" customHeight="1" x14ac:dyDescent="0.25">
      <c r="B88" s="552"/>
      <c r="AR88" s="552"/>
    </row>
    <row r="89" spans="1:91" s="553" customFormat="1" ht="15.15" customHeight="1" x14ac:dyDescent="0.25">
      <c r="B89" s="552"/>
      <c r="C89" s="549" t="s">
        <v>952</v>
      </c>
      <c r="L89" s="570" t="str">
        <f>IF(E11= "","",E11)</f>
        <v xml:space="preserve"> </v>
      </c>
      <c r="AI89" s="549" t="s">
        <v>20</v>
      </c>
      <c r="AM89" s="829" t="str">
        <f>IF(E17="","",E17)</f>
        <v xml:space="preserve"> </v>
      </c>
      <c r="AN89" s="830"/>
      <c r="AO89" s="830"/>
      <c r="AP89" s="830"/>
      <c r="AR89" s="552"/>
      <c r="AS89" s="831" t="s">
        <v>972</v>
      </c>
      <c r="AT89" s="832"/>
      <c r="AU89" s="577"/>
      <c r="AV89" s="577"/>
      <c r="AW89" s="577"/>
      <c r="AX89" s="577"/>
      <c r="AY89" s="577"/>
      <c r="AZ89" s="577"/>
      <c r="BA89" s="577"/>
      <c r="BB89" s="577"/>
      <c r="BC89" s="577"/>
      <c r="BD89" s="578"/>
    </row>
    <row r="90" spans="1:91" s="553" customFormat="1" ht="15.15" customHeight="1" x14ac:dyDescent="0.25">
      <c r="B90" s="552"/>
      <c r="C90" s="549" t="s">
        <v>19</v>
      </c>
      <c r="L90" s="570" t="str">
        <f>IF(E14="","",E14)</f>
        <v xml:space="preserve"> </v>
      </c>
      <c r="AI90" s="549" t="s">
        <v>955</v>
      </c>
      <c r="AM90" s="829" t="str">
        <f>IF(E20="","",E20)</f>
        <v xml:space="preserve"> </v>
      </c>
      <c r="AN90" s="830"/>
      <c r="AO90" s="830"/>
      <c r="AP90" s="830"/>
      <c r="AR90" s="552"/>
      <c r="AS90" s="833"/>
      <c r="AT90" s="834"/>
      <c r="BD90" s="580"/>
    </row>
    <row r="91" spans="1:91" s="553" customFormat="1" ht="10.8" customHeight="1" x14ac:dyDescent="0.25">
      <c r="B91" s="552"/>
      <c r="AR91" s="552"/>
      <c r="AS91" s="833"/>
      <c r="AT91" s="834"/>
      <c r="BD91" s="580"/>
    </row>
    <row r="92" spans="1:91" s="553" customFormat="1" ht="29.25" customHeight="1" x14ac:dyDescent="0.25">
      <c r="B92" s="552"/>
      <c r="C92" s="835" t="s">
        <v>973</v>
      </c>
      <c r="D92" s="836"/>
      <c r="E92" s="836"/>
      <c r="F92" s="836"/>
      <c r="G92" s="836"/>
      <c r="H92" s="581"/>
      <c r="I92" s="837" t="s">
        <v>974</v>
      </c>
      <c r="J92" s="836"/>
      <c r="K92" s="836"/>
      <c r="L92" s="836"/>
      <c r="M92" s="836"/>
      <c r="N92" s="836"/>
      <c r="O92" s="836"/>
      <c r="P92" s="836"/>
      <c r="Q92" s="836"/>
      <c r="R92" s="836"/>
      <c r="S92" s="836"/>
      <c r="T92" s="836"/>
      <c r="U92" s="836"/>
      <c r="V92" s="836"/>
      <c r="W92" s="836"/>
      <c r="X92" s="836"/>
      <c r="Y92" s="836"/>
      <c r="Z92" s="836"/>
      <c r="AA92" s="836"/>
      <c r="AB92" s="836"/>
      <c r="AC92" s="836"/>
      <c r="AD92" s="836"/>
      <c r="AE92" s="836"/>
      <c r="AF92" s="836"/>
      <c r="AG92" s="838" t="s">
        <v>975</v>
      </c>
      <c r="AH92" s="836"/>
      <c r="AI92" s="836"/>
      <c r="AJ92" s="836"/>
      <c r="AK92" s="836"/>
      <c r="AL92" s="836"/>
      <c r="AM92" s="836"/>
      <c r="AN92" s="837" t="s">
        <v>976</v>
      </c>
      <c r="AO92" s="836"/>
      <c r="AP92" s="839"/>
      <c r="AQ92" s="582" t="s">
        <v>977</v>
      </c>
      <c r="AR92" s="552"/>
      <c r="AS92" s="583" t="s">
        <v>978</v>
      </c>
      <c r="AT92" s="584" t="s">
        <v>979</v>
      </c>
      <c r="AU92" s="584" t="s">
        <v>980</v>
      </c>
      <c r="AV92" s="584" t="s">
        <v>981</v>
      </c>
      <c r="AW92" s="584" t="s">
        <v>982</v>
      </c>
      <c r="AX92" s="584" t="s">
        <v>983</v>
      </c>
      <c r="AY92" s="584" t="s">
        <v>984</v>
      </c>
      <c r="AZ92" s="584" t="s">
        <v>985</v>
      </c>
      <c r="BA92" s="584" t="s">
        <v>986</v>
      </c>
      <c r="BB92" s="584" t="s">
        <v>987</v>
      </c>
      <c r="BC92" s="584" t="s">
        <v>988</v>
      </c>
      <c r="BD92" s="585" t="s">
        <v>989</v>
      </c>
    </row>
    <row r="93" spans="1:91" s="553" customFormat="1" ht="10.8" customHeight="1" x14ac:dyDescent="0.25">
      <c r="B93" s="552"/>
      <c r="AR93" s="552"/>
      <c r="AS93" s="586"/>
      <c r="AT93" s="577"/>
      <c r="AU93" s="577"/>
      <c r="AV93" s="577"/>
      <c r="AW93" s="577"/>
      <c r="AX93" s="577"/>
      <c r="AY93" s="577"/>
      <c r="AZ93" s="577"/>
      <c r="BA93" s="577"/>
      <c r="BB93" s="577"/>
      <c r="BC93" s="577"/>
      <c r="BD93" s="578"/>
    </row>
    <row r="94" spans="1:91" s="587" customFormat="1" ht="32.4" customHeight="1" x14ac:dyDescent="0.25">
      <c r="B94" s="588"/>
      <c r="C94" s="589" t="s">
        <v>990</v>
      </c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840">
        <f>ROUND(AG95,2)</f>
        <v>0</v>
      </c>
      <c r="AH94" s="840"/>
      <c r="AI94" s="840"/>
      <c r="AJ94" s="840"/>
      <c r="AK94" s="840"/>
      <c r="AL94" s="840"/>
      <c r="AM94" s="840"/>
      <c r="AN94" s="841">
        <f>SUM(AG94,AT94)</f>
        <v>0</v>
      </c>
      <c r="AO94" s="841"/>
      <c r="AP94" s="841"/>
      <c r="AQ94" s="592" t="s">
        <v>641</v>
      </c>
      <c r="AR94" s="588"/>
      <c r="AS94" s="593">
        <f>ROUND(AS95,2)</f>
        <v>0</v>
      </c>
      <c r="AT94" s="594">
        <f>ROUND(SUM(AV94:AW94),2)</f>
        <v>0</v>
      </c>
      <c r="AU94" s="595">
        <f>ROUND(AU95,5)</f>
        <v>89.245000000000005</v>
      </c>
      <c r="AV94" s="594">
        <f>ROUND(AZ94*L29,2)</f>
        <v>0</v>
      </c>
      <c r="AW94" s="594">
        <f>ROUND(BA94*L30,2)</f>
        <v>0</v>
      </c>
      <c r="AX94" s="594">
        <f>ROUND(BB94*L29,2)</f>
        <v>0</v>
      </c>
      <c r="AY94" s="594">
        <f>ROUND(BC94*L30,2)</f>
        <v>0</v>
      </c>
      <c r="AZ94" s="594">
        <f>ROUND(AZ95,2)</f>
        <v>0</v>
      </c>
      <c r="BA94" s="594">
        <f>ROUND(BA95,2)</f>
        <v>0</v>
      </c>
      <c r="BB94" s="594">
        <f>ROUND(BB95,2)</f>
        <v>0</v>
      </c>
      <c r="BC94" s="594">
        <f>ROUND(BC95,2)</f>
        <v>0</v>
      </c>
      <c r="BD94" s="596">
        <f>ROUND(BD95,2)</f>
        <v>0</v>
      </c>
      <c r="BS94" s="597" t="s">
        <v>991</v>
      </c>
      <c r="BT94" s="597" t="s">
        <v>992</v>
      </c>
      <c r="BU94" s="598" t="s">
        <v>993</v>
      </c>
      <c r="BV94" s="597" t="s">
        <v>994</v>
      </c>
      <c r="BW94" s="597" t="s">
        <v>936</v>
      </c>
      <c r="BX94" s="597" t="s">
        <v>995</v>
      </c>
      <c r="CL94" s="597" t="s">
        <v>641</v>
      </c>
    </row>
    <row r="95" spans="1:91" s="608" customFormat="1" ht="24.75" customHeight="1" x14ac:dyDescent="0.25">
      <c r="A95" s="599" t="s">
        <v>996</v>
      </c>
      <c r="B95" s="600"/>
      <c r="C95" s="601"/>
      <c r="D95" s="842" t="s">
        <v>997</v>
      </c>
      <c r="E95" s="842"/>
      <c r="F95" s="842"/>
      <c r="G95" s="842"/>
      <c r="H95" s="842"/>
      <c r="I95" s="602"/>
      <c r="J95" s="842" t="s">
        <v>998</v>
      </c>
      <c r="K95" s="842"/>
      <c r="L95" s="842"/>
      <c r="M95" s="842"/>
      <c r="N95" s="842"/>
      <c r="O95" s="842"/>
      <c r="P95" s="842"/>
      <c r="Q95" s="842"/>
      <c r="R95" s="842"/>
      <c r="S95" s="842"/>
      <c r="T95" s="842"/>
      <c r="U95" s="842"/>
      <c r="V95" s="842"/>
      <c r="W95" s="842"/>
      <c r="X95" s="842"/>
      <c r="Y95" s="842"/>
      <c r="Z95" s="842"/>
      <c r="AA95" s="842"/>
      <c r="AB95" s="842"/>
      <c r="AC95" s="842"/>
      <c r="AD95" s="842"/>
      <c r="AE95" s="842"/>
      <c r="AF95" s="842"/>
      <c r="AG95" s="843">
        <f>'Příloha 730 ÚT Pol'!J30</f>
        <v>0</v>
      </c>
      <c r="AH95" s="844"/>
      <c r="AI95" s="844"/>
      <c r="AJ95" s="844"/>
      <c r="AK95" s="844"/>
      <c r="AL95" s="844"/>
      <c r="AM95" s="844"/>
      <c r="AN95" s="843">
        <f>SUM(AG95,AT95)</f>
        <v>0</v>
      </c>
      <c r="AO95" s="844"/>
      <c r="AP95" s="844"/>
      <c r="AQ95" s="603" t="s">
        <v>129</v>
      </c>
      <c r="AR95" s="600"/>
      <c r="AS95" s="604">
        <v>0</v>
      </c>
      <c r="AT95" s="605">
        <f>ROUND(SUM(AV95:AW95),2)</f>
        <v>0</v>
      </c>
      <c r="AU95" s="606">
        <f>'Příloha 730 ÚT Pol'!P125</f>
        <v>89.245000000000005</v>
      </c>
      <c r="AV95" s="605">
        <f>'Příloha 730 ÚT Pol'!J33</f>
        <v>0</v>
      </c>
      <c r="AW95" s="605">
        <f>'Příloha 730 ÚT Pol'!J34</f>
        <v>0</v>
      </c>
      <c r="AX95" s="605">
        <f>'Příloha 730 ÚT Pol'!J35</f>
        <v>0</v>
      </c>
      <c r="AY95" s="605">
        <f>'Příloha 730 ÚT Pol'!J36</f>
        <v>0</v>
      </c>
      <c r="AZ95" s="605">
        <f>'Příloha 730 ÚT Pol'!F33</f>
        <v>0</v>
      </c>
      <c r="BA95" s="605">
        <f>'Příloha 730 ÚT Pol'!F34</f>
        <v>0</v>
      </c>
      <c r="BB95" s="605">
        <f>'Příloha 730 ÚT Pol'!F35</f>
        <v>0</v>
      </c>
      <c r="BC95" s="605">
        <f>'Příloha 730 ÚT Pol'!F36</f>
        <v>0</v>
      </c>
      <c r="BD95" s="607">
        <f>'Příloha 730 ÚT Pol'!F37</f>
        <v>0</v>
      </c>
      <c r="BT95" s="609" t="s">
        <v>700</v>
      </c>
      <c r="BV95" s="609" t="s">
        <v>994</v>
      </c>
      <c r="BW95" s="609" t="s">
        <v>999</v>
      </c>
      <c r="BX95" s="609" t="s">
        <v>936</v>
      </c>
      <c r="CL95" s="609" t="s">
        <v>641</v>
      </c>
      <c r="CM95" s="609" t="s">
        <v>701</v>
      </c>
    </row>
    <row r="96" spans="1:91" s="553" customFormat="1" ht="30" customHeight="1" x14ac:dyDescent="0.25">
      <c r="B96" s="552"/>
      <c r="AR96" s="552"/>
    </row>
    <row r="97" spans="2:44" s="553" customFormat="1" ht="6.9" customHeight="1" x14ac:dyDescent="0.25">
      <c r="B97" s="566"/>
      <c r="C97" s="567"/>
      <c r="D97" s="567"/>
      <c r="E97" s="567"/>
      <c r="F97" s="567"/>
      <c r="G97" s="567"/>
      <c r="H97" s="567"/>
      <c r="I97" s="567"/>
      <c r="J97" s="567"/>
      <c r="K97" s="567"/>
      <c r="L97" s="567"/>
      <c r="M97" s="567"/>
      <c r="N97" s="567"/>
      <c r="O97" s="567"/>
      <c r="P97" s="567"/>
      <c r="Q97" s="567"/>
      <c r="R97" s="567"/>
      <c r="S97" s="567"/>
      <c r="T97" s="567"/>
      <c r="U97" s="567"/>
      <c r="V97" s="567"/>
      <c r="W97" s="567"/>
      <c r="X97" s="567"/>
      <c r="Y97" s="567"/>
      <c r="Z97" s="567"/>
      <c r="AA97" s="567"/>
      <c r="AB97" s="567"/>
      <c r="AC97" s="567"/>
      <c r="AD97" s="567"/>
      <c r="AE97" s="567"/>
      <c r="AF97" s="567"/>
      <c r="AG97" s="567"/>
      <c r="AH97" s="567"/>
      <c r="AI97" s="567"/>
      <c r="AJ97" s="567"/>
      <c r="AK97" s="567"/>
      <c r="AL97" s="567"/>
      <c r="AM97" s="567"/>
      <c r="AN97" s="567"/>
      <c r="AO97" s="567"/>
      <c r="AP97" s="567"/>
      <c r="AQ97" s="567"/>
      <c r="AR97" s="552"/>
    </row>
  </sheetData>
  <sheetProtection algorithmName="SHA-512" hashValue="0F47MVkd+Zf4vqlY1pTawawb4/9hA1yQTL7zYerNIR9Ruht9Uj3uDUuLRV2vslemvlZZDM8KCfeDqJ19NCrmcA==" saltValue="sbCh51+Htl40Zkrn7C4c8Q==" spinCount="100000" sheet="1" objects="1" scenarios="1"/>
  <mergeCells count="40"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O5"/>
    <mergeCell ref="K6:AO6"/>
    <mergeCell ref="E23:AN23"/>
    <mergeCell ref="AK26:AO26"/>
  </mergeCells>
  <hyperlinks>
    <hyperlink ref="A95" location="'D. 1. 2. 4. - ÚT -  VYTÁP...'!C2" display="/" xr:uid="{253A364E-8E50-4CF8-95B5-1499C34C8698}"/>
  </hyperlink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58</vt:i4>
      </vt:variant>
    </vt:vector>
  </HeadingPairs>
  <TitlesOfParts>
    <vt:vector size="69" baseType="lpstr">
      <vt:lpstr>Pokyny pro vyplnění</vt:lpstr>
      <vt:lpstr>Stavba</vt:lpstr>
      <vt:lpstr>VzorPolozky</vt:lpstr>
      <vt:lpstr>D.1.1. 1.01 Pol</vt:lpstr>
      <vt:lpstr>D.1.1. 2.00 Pol</vt:lpstr>
      <vt:lpstr>Rekapitulace příloh</vt:lpstr>
      <vt:lpstr>Příloha 720 ZTI</vt:lpstr>
      <vt:lpstr>Příloha 728 VZT</vt:lpstr>
      <vt:lpstr>Příloha 730 ÚT Rek</vt:lpstr>
      <vt:lpstr>Příloha 730 ÚT Pol</vt:lpstr>
      <vt:lpstr>Příloha M21 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'D.1.1. 1.01 Pol'!Názvy_tisku</vt:lpstr>
      <vt:lpstr>'D.1.1. 2.00 Pol'!Názvy_tisku</vt:lpstr>
      <vt:lpstr>'Příloha 720 ZTI'!Názvy_tisku</vt:lpstr>
      <vt:lpstr>'Příloha 728 VZT'!Názvy_tisku</vt:lpstr>
      <vt:lpstr>'Příloha 730 ÚT Pol'!Názvy_tisku</vt:lpstr>
      <vt:lpstr>'Příloha 730 ÚT Rek'!Názvy_tisku</vt:lpstr>
      <vt:lpstr>oadresa</vt:lpstr>
      <vt:lpstr>Stavba!Objednatel</vt:lpstr>
      <vt:lpstr>Stavba!Objekt</vt:lpstr>
      <vt:lpstr>'D.1.1. 1.01 Pol'!Oblast_tisku</vt:lpstr>
      <vt:lpstr>'D.1.1. 2.00 Pol'!Oblast_tisku</vt:lpstr>
      <vt:lpstr>'Příloha 720 ZTI'!Oblast_tisku</vt:lpstr>
      <vt:lpstr>'Příloha 728 VZT'!Oblast_tisku</vt:lpstr>
      <vt:lpstr>'Příloha 730 ÚT Pol'!Oblast_tisku</vt:lpstr>
      <vt:lpstr>'Příloha 730 ÚT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Šafařík</dc:creator>
  <cp:lastModifiedBy>Petr Šafařík</cp:lastModifiedBy>
  <cp:lastPrinted>2019-03-19T12:27:02Z</cp:lastPrinted>
  <dcterms:created xsi:type="dcterms:W3CDTF">2009-04-08T07:15:50Z</dcterms:created>
  <dcterms:modified xsi:type="dcterms:W3CDTF">2024-12-02T13:26:51Z</dcterms:modified>
</cp:coreProperties>
</file>