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H:\2021\NOVÉ ZADÁNÍ- Veřejné WC\"/>
    </mc:Choice>
  </mc:AlternateContent>
  <xr:revisionPtr revIDLastSave="0" documentId="13_ncr:1_{BD015533-FCFC-481D-BDF7-606BD70E1065}" xr6:coauthVersionLast="46" xr6:coauthVersionMax="46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Rekapitulace stavby" sheetId="1" r:id="rId1"/>
    <sheet name="01 - Architektonicko-stav..." sheetId="2" r:id="rId2"/>
    <sheet name="021 - Zdravotechnika" sheetId="3" r:id="rId3"/>
    <sheet name="022 - Elektroinstalace" sheetId="4" r:id="rId4"/>
    <sheet name="023 - Vzduchotechnika" sheetId="5" r:id="rId5"/>
    <sheet name="03 - Vedlejší rozpočtové ..." sheetId="6" r:id="rId6"/>
    <sheet name="Pokyny pro vyplnění" sheetId="7" r:id="rId7"/>
  </sheets>
  <definedNames>
    <definedName name="_xlnm._FilterDatabase" localSheetId="1" hidden="1">'01 - Architektonicko-stav...'!$C$107:$K$487</definedName>
    <definedName name="_xlnm._FilterDatabase" localSheetId="2" hidden="1">'021 - Zdravotechnika'!$C$88:$K$176</definedName>
    <definedName name="_xlnm._FilterDatabase" localSheetId="3" hidden="1">'022 - Elektroinstalace'!$C$84:$K$173</definedName>
    <definedName name="_xlnm._FilterDatabase" localSheetId="4" hidden="1">'023 - Vzduchotechnika'!$C$81:$K$94</definedName>
    <definedName name="_xlnm._FilterDatabase" localSheetId="5" hidden="1">'03 - Vedlejší rozpočtové ...'!$C$79:$K$91</definedName>
    <definedName name="_xlnm.Print_Titles" localSheetId="1">'01 - Architektonicko-stav...'!$107:$107</definedName>
    <definedName name="_xlnm.Print_Titles" localSheetId="2">'021 - Zdravotechnika'!$88:$88</definedName>
    <definedName name="_xlnm.Print_Titles" localSheetId="3">'022 - Elektroinstalace'!$84:$84</definedName>
    <definedName name="_xlnm.Print_Titles" localSheetId="4">'023 - Vzduchotechnika'!$81:$81</definedName>
    <definedName name="_xlnm.Print_Titles" localSheetId="5">'03 - Vedlejší rozpočtové ...'!$79:$79</definedName>
    <definedName name="_xlnm.Print_Titles" localSheetId="0">'Rekapitulace stavby'!$52:$52</definedName>
    <definedName name="_xlnm.Print_Area" localSheetId="1">'01 - Architektonicko-stav...'!$C$4:$J$39,'01 - Architektonicko-stav...'!$C$45:$J$89,'01 - Architektonicko-stav...'!$C$95:$K$487</definedName>
    <definedName name="_xlnm.Print_Area" localSheetId="2">'021 - Zdravotechnika'!$C$4:$J$39,'021 - Zdravotechnika'!$C$45:$J$70,'021 - Zdravotechnika'!$C$76:$K$176</definedName>
    <definedName name="_xlnm.Print_Area" localSheetId="3">'022 - Elektroinstalace'!$C$4:$J$39,'022 - Elektroinstalace'!$C$45:$J$66,'022 - Elektroinstalace'!$C$72:$K$173</definedName>
    <definedName name="_xlnm.Print_Area" localSheetId="4">'023 - Vzduchotechnika'!$C$4:$J$39,'023 - Vzduchotechnika'!$C$45:$J$63,'023 - Vzduchotechnika'!$C$69:$K$94</definedName>
    <definedName name="_xlnm.Print_Area" localSheetId="5">'03 - Vedlejší rozpočtové ...'!$C$4:$J$39,'03 - Vedlejší rozpočtové ...'!$C$45:$J$61,'03 - Vedlejší rozpočtové ...'!$C$67:$K$91</definedName>
    <definedName name="_xlnm.Print_Area" localSheetId="6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stavby'!$C$42:$AQ$60</definedName>
  </definedNames>
  <calcPr calcId="191029"/>
</workbook>
</file>

<file path=xl/calcChain.xml><?xml version="1.0" encoding="utf-8"?>
<calcChain xmlns="http://schemas.openxmlformats.org/spreadsheetml/2006/main">
  <c r="J37" i="6" l="1"/>
  <c r="J36" i="6"/>
  <c r="AY59" i="1"/>
  <c r="J35" i="6"/>
  <c r="AX59" i="1" s="1"/>
  <c r="BI91" i="6"/>
  <c r="BH91" i="6"/>
  <c r="BG91" i="6"/>
  <c r="BF91" i="6"/>
  <c r="T91" i="6"/>
  <c r="R91" i="6"/>
  <c r="P91" i="6"/>
  <c r="BI90" i="6"/>
  <c r="BH90" i="6"/>
  <c r="BG90" i="6"/>
  <c r="BF90" i="6"/>
  <c r="T90" i="6"/>
  <c r="R90" i="6"/>
  <c r="P90" i="6"/>
  <c r="BI89" i="6"/>
  <c r="BH89" i="6"/>
  <c r="BG89" i="6"/>
  <c r="BF89" i="6"/>
  <c r="T89" i="6"/>
  <c r="R89" i="6"/>
  <c r="P89" i="6"/>
  <c r="BI88" i="6"/>
  <c r="BH88" i="6"/>
  <c r="BG88" i="6"/>
  <c r="BF88" i="6"/>
  <c r="T88" i="6"/>
  <c r="R88" i="6"/>
  <c r="P88" i="6"/>
  <c r="BI87" i="6"/>
  <c r="BH87" i="6"/>
  <c r="BG87" i="6"/>
  <c r="BF87" i="6"/>
  <c r="T87" i="6"/>
  <c r="R87" i="6"/>
  <c r="P87" i="6"/>
  <c r="BI86" i="6"/>
  <c r="BH86" i="6"/>
  <c r="BG86" i="6"/>
  <c r="BF86" i="6"/>
  <c r="T86" i="6"/>
  <c r="R86" i="6"/>
  <c r="P86" i="6"/>
  <c r="BI85" i="6"/>
  <c r="BH85" i="6"/>
  <c r="BG85" i="6"/>
  <c r="BF85" i="6"/>
  <c r="T85" i="6"/>
  <c r="R85" i="6"/>
  <c r="P85" i="6"/>
  <c r="BI84" i="6"/>
  <c r="BH84" i="6"/>
  <c r="BG84" i="6"/>
  <c r="BF84" i="6"/>
  <c r="T84" i="6"/>
  <c r="R84" i="6"/>
  <c r="P84" i="6"/>
  <c r="BI83" i="6"/>
  <c r="BH83" i="6"/>
  <c r="BG83" i="6"/>
  <c r="BF83" i="6"/>
  <c r="T83" i="6"/>
  <c r="R83" i="6"/>
  <c r="P83" i="6"/>
  <c r="BI82" i="6"/>
  <c r="BH82" i="6"/>
  <c r="BG82" i="6"/>
  <c r="BF82" i="6"/>
  <c r="T82" i="6"/>
  <c r="R82" i="6"/>
  <c r="P82" i="6"/>
  <c r="F74" i="6"/>
  <c r="E72" i="6"/>
  <c r="F52" i="6"/>
  <c r="E50" i="6"/>
  <c r="J24" i="6"/>
  <c r="E24" i="6"/>
  <c r="J55" i="6" s="1"/>
  <c r="J23" i="6"/>
  <c r="J21" i="6"/>
  <c r="E21" i="6"/>
  <c r="J76" i="6"/>
  <c r="J20" i="6"/>
  <c r="J18" i="6"/>
  <c r="E18" i="6"/>
  <c r="F77" i="6"/>
  <c r="J17" i="6"/>
  <c r="J15" i="6"/>
  <c r="E15" i="6"/>
  <c r="F54" i="6"/>
  <c r="J14" i="6"/>
  <c r="J74" i="6"/>
  <c r="E7" i="6"/>
  <c r="E70" i="6" s="1"/>
  <c r="J37" i="5"/>
  <c r="J36" i="5"/>
  <c r="AY58" i="1"/>
  <c r="J35" i="5"/>
  <c r="AX58" i="1"/>
  <c r="BI94" i="5"/>
  <c r="BH94" i="5"/>
  <c r="BG94" i="5"/>
  <c r="BF94" i="5"/>
  <c r="T94" i="5"/>
  <c r="T93" i="5"/>
  <c r="R94" i="5"/>
  <c r="R93" i="5"/>
  <c r="P94" i="5"/>
  <c r="P93" i="5"/>
  <c r="BI92" i="5"/>
  <c r="BH92" i="5"/>
  <c r="BG92" i="5"/>
  <c r="BF92" i="5"/>
  <c r="T92" i="5"/>
  <c r="R92" i="5"/>
  <c r="P92" i="5"/>
  <c r="BI91" i="5"/>
  <c r="BH91" i="5"/>
  <c r="BG91" i="5"/>
  <c r="BF91" i="5"/>
  <c r="T91" i="5"/>
  <c r="R91" i="5"/>
  <c r="P91" i="5"/>
  <c r="BI90" i="5"/>
  <c r="BH90" i="5"/>
  <c r="BG90" i="5"/>
  <c r="BF90" i="5"/>
  <c r="T90" i="5"/>
  <c r="R90" i="5"/>
  <c r="P90" i="5"/>
  <c r="BI89" i="5"/>
  <c r="BH89" i="5"/>
  <c r="BG89" i="5"/>
  <c r="BF89" i="5"/>
  <c r="T89" i="5"/>
  <c r="R89" i="5"/>
  <c r="P89" i="5"/>
  <c r="BI88" i="5"/>
  <c r="BH88" i="5"/>
  <c r="BG88" i="5"/>
  <c r="BF88" i="5"/>
  <c r="T88" i="5"/>
  <c r="R88" i="5"/>
  <c r="P88" i="5"/>
  <c r="BI87" i="5"/>
  <c r="BH87" i="5"/>
  <c r="BG87" i="5"/>
  <c r="BF87" i="5"/>
  <c r="T87" i="5"/>
  <c r="R87" i="5"/>
  <c r="P87" i="5"/>
  <c r="BI86" i="5"/>
  <c r="BH86" i="5"/>
  <c r="BG86" i="5"/>
  <c r="BF86" i="5"/>
  <c r="T86" i="5"/>
  <c r="R86" i="5"/>
  <c r="P86" i="5"/>
  <c r="BI85" i="5"/>
  <c r="BH85" i="5"/>
  <c r="BG85" i="5"/>
  <c r="BF85" i="5"/>
  <c r="T85" i="5"/>
  <c r="R85" i="5"/>
  <c r="P85" i="5"/>
  <c r="J79" i="5"/>
  <c r="J78" i="5"/>
  <c r="F78" i="5"/>
  <c r="F76" i="5"/>
  <c r="E74" i="5"/>
  <c r="J55" i="5"/>
  <c r="J54" i="5"/>
  <c r="F54" i="5"/>
  <c r="F52" i="5"/>
  <c r="E50" i="5"/>
  <c r="J18" i="5"/>
  <c r="E18" i="5"/>
  <c r="F79" i="5" s="1"/>
  <c r="J17" i="5"/>
  <c r="J52" i="5"/>
  <c r="E7" i="5"/>
  <c r="E72" i="5"/>
  <c r="J37" i="4"/>
  <c r="J36" i="4"/>
  <c r="AY57" i="1" s="1"/>
  <c r="J35" i="4"/>
  <c r="AX57" i="1" s="1"/>
  <c r="BI173" i="4"/>
  <c r="BH173" i="4"/>
  <c r="BG173" i="4"/>
  <c r="BF173" i="4"/>
  <c r="T173" i="4"/>
  <c r="T172" i="4" s="1"/>
  <c r="R173" i="4"/>
  <c r="R172" i="4" s="1"/>
  <c r="P173" i="4"/>
  <c r="P172" i="4" s="1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4" i="4"/>
  <c r="BH164" i="4"/>
  <c r="BG164" i="4"/>
  <c r="BF164" i="4"/>
  <c r="T164" i="4"/>
  <c r="R164" i="4"/>
  <c r="P164" i="4"/>
  <c r="BI163" i="4"/>
  <c r="BH163" i="4"/>
  <c r="BG163" i="4"/>
  <c r="BF163" i="4"/>
  <c r="T163" i="4"/>
  <c r="R163" i="4"/>
  <c r="P163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8" i="4"/>
  <c r="BH148" i="4"/>
  <c r="BG148" i="4"/>
  <c r="BF148" i="4"/>
  <c r="T148" i="4"/>
  <c r="R148" i="4"/>
  <c r="P148" i="4"/>
  <c r="BI147" i="4"/>
  <c r="BH147" i="4"/>
  <c r="BG147" i="4"/>
  <c r="BF147" i="4"/>
  <c r="T147" i="4"/>
  <c r="R147" i="4"/>
  <c r="P147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9" i="4"/>
  <c r="BH129" i="4"/>
  <c r="BG129" i="4"/>
  <c r="BF129" i="4"/>
  <c r="T129" i="4"/>
  <c r="R129" i="4"/>
  <c r="P129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0" i="4"/>
  <c r="BH120" i="4"/>
  <c r="BG120" i="4"/>
  <c r="BF120" i="4"/>
  <c r="T120" i="4"/>
  <c r="R120" i="4"/>
  <c r="P120" i="4"/>
  <c r="BI119" i="4"/>
  <c r="BH119" i="4"/>
  <c r="BG119" i="4"/>
  <c r="BF119" i="4"/>
  <c r="T119" i="4"/>
  <c r="R119" i="4"/>
  <c r="P119" i="4"/>
  <c r="BI117" i="4"/>
  <c r="BH117" i="4"/>
  <c r="BG117" i="4"/>
  <c r="BF117" i="4"/>
  <c r="T117" i="4"/>
  <c r="R117" i="4"/>
  <c r="P117" i="4"/>
  <c r="BI116" i="4"/>
  <c r="BH116" i="4"/>
  <c r="BG116" i="4"/>
  <c r="BF116" i="4"/>
  <c r="T116" i="4"/>
  <c r="R116" i="4"/>
  <c r="P116" i="4"/>
  <c r="BI114" i="4"/>
  <c r="BH114" i="4"/>
  <c r="BG114" i="4"/>
  <c r="BF114" i="4"/>
  <c r="T114" i="4"/>
  <c r="R114" i="4"/>
  <c r="P114" i="4"/>
  <c r="BI113" i="4"/>
  <c r="BH113" i="4"/>
  <c r="BG113" i="4"/>
  <c r="BF113" i="4"/>
  <c r="T113" i="4"/>
  <c r="R113" i="4"/>
  <c r="P113" i="4"/>
  <c r="BI111" i="4"/>
  <c r="BH111" i="4"/>
  <c r="BG111" i="4"/>
  <c r="BF111" i="4"/>
  <c r="T111" i="4"/>
  <c r="R111" i="4"/>
  <c r="P111" i="4"/>
  <c r="BI110" i="4"/>
  <c r="BH110" i="4"/>
  <c r="BG110" i="4"/>
  <c r="BF110" i="4"/>
  <c r="T110" i="4"/>
  <c r="R110" i="4"/>
  <c r="P110" i="4"/>
  <c r="BI108" i="4"/>
  <c r="BH108" i="4"/>
  <c r="BG108" i="4"/>
  <c r="BF108" i="4"/>
  <c r="T108" i="4"/>
  <c r="R108" i="4"/>
  <c r="P108" i="4"/>
  <c r="BI107" i="4"/>
  <c r="BH107" i="4"/>
  <c r="BG107" i="4"/>
  <c r="BF107" i="4"/>
  <c r="T107" i="4"/>
  <c r="R107" i="4"/>
  <c r="P107" i="4"/>
  <c r="BI105" i="4"/>
  <c r="BH105" i="4"/>
  <c r="BG105" i="4"/>
  <c r="BF105" i="4"/>
  <c r="T105" i="4"/>
  <c r="R105" i="4"/>
  <c r="P105" i="4"/>
  <c r="BI104" i="4"/>
  <c r="BH104" i="4"/>
  <c r="BG104" i="4"/>
  <c r="BF104" i="4"/>
  <c r="T104" i="4"/>
  <c r="R104" i="4"/>
  <c r="P104" i="4"/>
  <c r="BI103" i="4"/>
  <c r="BH103" i="4"/>
  <c r="BG103" i="4"/>
  <c r="BF103" i="4"/>
  <c r="T103" i="4"/>
  <c r="R103" i="4"/>
  <c r="P103" i="4"/>
  <c r="BI102" i="4"/>
  <c r="BH102" i="4"/>
  <c r="BG102" i="4"/>
  <c r="BF102" i="4"/>
  <c r="T102" i="4"/>
  <c r="R102" i="4"/>
  <c r="P102" i="4"/>
  <c r="BI101" i="4"/>
  <c r="BH101" i="4"/>
  <c r="BG101" i="4"/>
  <c r="BF101" i="4"/>
  <c r="T101" i="4"/>
  <c r="R101" i="4"/>
  <c r="P101" i="4"/>
  <c r="BI100" i="4"/>
  <c r="BH100" i="4"/>
  <c r="BG100" i="4"/>
  <c r="BF100" i="4"/>
  <c r="T100" i="4"/>
  <c r="R100" i="4"/>
  <c r="P100" i="4"/>
  <c r="BI99" i="4"/>
  <c r="BH99" i="4"/>
  <c r="BG99" i="4"/>
  <c r="BF99" i="4"/>
  <c r="T99" i="4"/>
  <c r="R99" i="4"/>
  <c r="P99" i="4"/>
  <c r="BI98" i="4"/>
  <c r="BH98" i="4"/>
  <c r="BG98" i="4"/>
  <c r="BF98" i="4"/>
  <c r="T98" i="4"/>
  <c r="R98" i="4"/>
  <c r="P98" i="4"/>
  <c r="BI97" i="4"/>
  <c r="BH97" i="4"/>
  <c r="BG97" i="4"/>
  <c r="BF97" i="4"/>
  <c r="T97" i="4"/>
  <c r="R97" i="4"/>
  <c r="P97" i="4"/>
  <c r="BI96" i="4"/>
  <c r="BH96" i="4"/>
  <c r="BG96" i="4"/>
  <c r="BF96" i="4"/>
  <c r="T96" i="4"/>
  <c r="R96" i="4"/>
  <c r="P96" i="4"/>
  <c r="BI94" i="4"/>
  <c r="BH94" i="4"/>
  <c r="BG94" i="4"/>
  <c r="BF94" i="4"/>
  <c r="T94" i="4"/>
  <c r="R94" i="4"/>
  <c r="P94" i="4"/>
  <c r="BI93" i="4"/>
  <c r="BH93" i="4"/>
  <c r="BG93" i="4"/>
  <c r="BF93" i="4"/>
  <c r="T93" i="4"/>
  <c r="R93" i="4"/>
  <c r="P93" i="4"/>
  <c r="BI91" i="4"/>
  <c r="BH91" i="4"/>
  <c r="BG91" i="4"/>
  <c r="BF91" i="4"/>
  <c r="T91" i="4"/>
  <c r="R91" i="4"/>
  <c r="P91" i="4"/>
  <c r="BI90" i="4"/>
  <c r="BH90" i="4"/>
  <c r="BG90" i="4"/>
  <c r="BF90" i="4"/>
  <c r="T90" i="4"/>
  <c r="R90" i="4"/>
  <c r="P90" i="4"/>
  <c r="BI89" i="4"/>
  <c r="BH89" i="4"/>
  <c r="BG89" i="4"/>
  <c r="BF89" i="4"/>
  <c r="T89" i="4"/>
  <c r="R89" i="4"/>
  <c r="P89" i="4"/>
  <c r="BI88" i="4"/>
  <c r="BH88" i="4"/>
  <c r="BG88" i="4"/>
  <c r="BF88" i="4"/>
  <c r="T88" i="4"/>
  <c r="R88" i="4"/>
  <c r="P88" i="4"/>
  <c r="J82" i="4"/>
  <c r="J81" i="4"/>
  <c r="F81" i="4"/>
  <c r="F79" i="4"/>
  <c r="E77" i="4"/>
  <c r="J55" i="4"/>
  <c r="J54" i="4"/>
  <c r="F54" i="4"/>
  <c r="F52" i="4"/>
  <c r="E50" i="4"/>
  <c r="J18" i="4"/>
  <c r="E18" i="4"/>
  <c r="F55" i="4"/>
  <c r="J17" i="4"/>
  <c r="J79" i="4"/>
  <c r="E7" i="4"/>
  <c r="E75" i="4" s="1"/>
  <c r="J37" i="3"/>
  <c r="J36" i="3"/>
  <c r="AY56" i="1"/>
  <c r="J35" i="3"/>
  <c r="AX56" i="1"/>
  <c r="BI176" i="3"/>
  <c r="BH176" i="3"/>
  <c r="BG176" i="3"/>
  <c r="BF176" i="3"/>
  <c r="T176" i="3"/>
  <c r="T175" i="3"/>
  <c r="R176" i="3"/>
  <c r="R175" i="3"/>
  <c r="P176" i="3"/>
  <c r="P175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70" i="3"/>
  <c r="BH170" i="3"/>
  <c r="BG170" i="3"/>
  <c r="BF170" i="3"/>
  <c r="T170" i="3"/>
  <c r="R170" i="3"/>
  <c r="P170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3" i="3"/>
  <c r="BH163" i="3"/>
  <c r="BG163" i="3"/>
  <c r="BF163" i="3"/>
  <c r="T163" i="3"/>
  <c r="R163" i="3"/>
  <c r="P163" i="3"/>
  <c r="BI162" i="3"/>
  <c r="BH162" i="3"/>
  <c r="BG162" i="3"/>
  <c r="BF162" i="3"/>
  <c r="T162" i="3"/>
  <c r="R162" i="3"/>
  <c r="P162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2" i="3"/>
  <c r="BH152" i="3"/>
  <c r="BG152" i="3"/>
  <c r="BF152" i="3"/>
  <c r="T152" i="3"/>
  <c r="R152" i="3"/>
  <c r="P152" i="3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BI123" i="3"/>
  <c r="BH123" i="3"/>
  <c r="BG123" i="3"/>
  <c r="BF123" i="3"/>
  <c r="T123" i="3"/>
  <c r="R123" i="3"/>
  <c r="P123" i="3"/>
  <c r="BI122" i="3"/>
  <c r="BH122" i="3"/>
  <c r="BG122" i="3"/>
  <c r="BF122" i="3"/>
  <c r="T122" i="3"/>
  <c r="R122" i="3"/>
  <c r="P122" i="3"/>
  <c r="BI121" i="3"/>
  <c r="BH121" i="3"/>
  <c r="BG121" i="3"/>
  <c r="BF121" i="3"/>
  <c r="T121" i="3"/>
  <c r="R121" i="3"/>
  <c r="P121" i="3"/>
  <c r="BI120" i="3"/>
  <c r="BH120" i="3"/>
  <c r="BG120" i="3"/>
  <c r="BF120" i="3"/>
  <c r="T120" i="3"/>
  <c r="R120" i="3"/>
  <c r="P120" i="3"/>
  <c r="BI119" i="3"/>
  <c r="BH119" i="3"/>
  <c r="BG119" i="3"/>
  <c r="BF119" i="3"/>
  <c r="T119" i="3"/>
  <c r="R119" i="3"/>
  <c r="P119" i="3"/>
  <c r="BI118" i="3"/>
  <c r="BH118" i="3"/>
  <c r="BG118" i="3"/>
  <c r="BF118" i="3"/>
  <c r="T118" i="3"/>
  <c r="R118" i="3"/>
  <c r="P118" i="3"/>
  <c r="BI117" i="3"/>
  <c r="BH117" i="3"/>
  <c r="BG117" i="3"/>
  <c r="BF117" i="3"/>
  <c r="T117" i="3"/>
  <c r="R117" i="3"/>
  <c r="P117" i="3"/>
  <c r="BI116" i="3"/>
  <c r="BH116" i="3"/>
  <c r="BG116" i="3"/>
  <c r="BF116" i="3"/>
  <c r="T116" i="3"/>
  <c r="R116" i="3"/>
  <c r="P116" i="3"/>
  <c r="BI115" i="3"/>
  <c r="BH115" i="3"/>
  <c r="BG115" i="3"/>
  <c r="BF115" i="3"/>
  <c r="T115" i="3"/>
  <c r="R115" i="3"/>
  <c r="P115" i="3"/>
  <c r="BI114" i="3"/>
  <c r="BH114" i="3"/>
  <c r="BG114" i="3"/>
  <c r="BF114" i="3"/>
  <c r="T114" i="3"/>
  <c r="R114" i="3"/>
  <c r="P114" i="3"/>
  <c r="BI113" i="3"/>
  <c r="BH113" i="3"/>
  <c r="BG113" i="3"/>
  <c r="BF113" i="3"/>
  <c r="T113" i="3"/>
  <c r="R113" i="3"/>
  <c r="P113" i="3"/>
  <c r="BI112" i="3"/>
  <c r="BH112" i="3"/>
  <c r="BG112" i="3"/>
  <c r="BF112" i="3"/>
  <c r="T112" i="3"/>
  <c r="R112" i="3"/>
  <c r="P112" i="3"/>
  <c r="BI111" i="3"/>
  <c r="BH111" i="3"/>
  <c r="BG111" i="3"/>
  <c r="BF111" i="3"/>
  <c r="T111" i="3"/>
  <c r="R111" i="3"/>
  <c r="P111" i="3"/>
  <c r="BI110" i="3"/>
  <c r="BH110" i="3"/>
  <c r="BG110" i="3"/>
  <c r="BF110" i="3"/>
  <c r="T110" i="3"/>
  <c r="R110" i="3"/>
  <c r="P110" i="3"/>
  <c r="BI107" i="3"/>
  <c r="BH107" i="3"/>
  <c r="BG107" i="3"/>
  <c r="BF107" i="3"/>
  <c r="T107" i="3"/>
  <c r="T106" i="3" s="1"/>
  <c r="R107" i="3"/>
  <c r="R106" i="3" s="1"/>
  <c r="P107" i="3"/>
  <c r="P106" i="3" s="1"/>
  <c r="BI105" i="3"/>
  <c r="BH105" i="3"/>
  <c r="BG105" i="3"/>
  <c r="BF105" i="3"/>
  <c r="T105" i="3"/>
  <c r="R105" i="3"/>
  <c r="P105" i="3"/>
  <c r="BI104" i="3"/>
  <c r="BH104" i="3"/>
  <c r="BG104" i="3"/>
  <c r="BF104" i="3"/>
  <c r="T104" i="3"/>
  <c r="R104" i="3"/>
  <c r="P104" i="3"/>
  <c r="BI103" i="3"/>
  <c r="BH103" i="3"/>
  <c r="BG103" i="3"/>
  <c r="BF103" i="3"/>
  <c r="T103" i="3"/>
  <c r="R103" i="3"/>
  <c r="P103" i="3"/>
  <c r="BI102" i="3"/>
  <c r="BH102" i="3"/>
  <c r="BG102" i="3"/>
  <c r="BF102" i="3"/>
  <c r="T102" i="3"/>
  <c r="R102" i="3"/>
  <c r="P102" i="3"/>
  <c r="BI101" i="3"/>
  <c r="BH101" i="3"/>
  <c r="BG101" i="3"/>
  <c r="BF101" i="3"/>
  <c r="T101" i="3"/>
  <c r="R101" i="3"/>
  <c r="P101" i="3"/>
  <c r="BI98" i="3"/>
  <c r="BH98" i="3"/>
  <c r="BG98" i="3"/>
  <c r="BF98" i="3"/>
  <c r="T98" i="3"/>
  <c r="R98" i="3"/>
  <c r="P98" i="3"/>
  <c r="BI97" i="3"/>
  <c r="BH97" i="3"/>
  <c r="BG97" i="3"/>
  <c r="BF97" i="3"/>
  <c r="T97" i="3"/>
  <c r="R97" i="3"/>
  <c r="P97" i="3"/>
  <c r="BI96" i="3"/>
  <c r="BH96" i="3"/>
  <c r="BG96" i="3"/>
  <c r="BF96" i="3"/>
  <c r="T96" i="3"/>
  <c r="R96" i="3"/>
  <c r="P96" i="3"/>
  <c r="BI95" i="3"/>
  <c r="BH95" i="3"/>
  <c r="BG95" i="3"/>
  <c r="BF95" i="3"/>
  <c r="T95" i="3"/>
  <c r="R95" i="3"/>
  <c r="P95" i="3"/>
  <c r="BI94" i="3"/>
  <c r="BH94" i="3"/>
  <c r="BG94" i="3"/>
  <c r="BF94" i="3"/>
  <c r="T94" i="3"/>
  <c r="R94" i="3"/>
  <c r="P94" i="3"/>
  <c r="BI93" i="3"/>
  <c r="BH93" i="3"/>
  <c r="BG93" i="3"/>
  <c r="BF93" i="3"/>
  <c r="T93" i="3"/>
  <c r="R93" i="3"/>
  <c r="P93" i="3"/>
  <c r="BI92" i="3"/>
  <c r="BH92" i="3"/>
  <c r="BG92" i="3"/>
  <c r="BF92" i="3"/>
  <c r="T92" i="3"/>
  <c r="R92" i="3"/>
  <c r="P92" i="3"/>
  <c r="J86" i="3"/>
  <c r="J85" i="3"/>
  <c r="F85" i="3"/>
  <c r="F83" i="3"/>
  <c r="E81" i="3"/>
  <c r="J55" i="3"/>
  <c r="J54" i="3"/>
  <c r="F54" i="3"/>
  <c r="F52" i="3"/>
  <c r="E50" i="3"/>
  <c r="J18" i="3"/>
  <c r="E18" i="3"/>
  <c r="F55" i="3" s="1"/>
  <c r="J17" i="3"/>
  <c r="J52" i="3"/>
  <c r="E7" i="3"/>
  <c r="E79" i="3" s="1"/>
  <c r="J37" i="2"/>
  <c r="J36" i="2"/>
  <c r="AY55" i="1"/>
  <c r="J35" i="2"/>
  <c r="AX55" i="1"/>
  <c r="BI487" i="2"/>
  <c r="BH487" i="2"/>
  <c r="BG487" i="2"/>
  <c r="BF487" i="2"/>
  <c r="T487" i="2"/>
  <c r="R487" i="2"/>
  <c r="P487" i="2"/>
  <c r="BI486" i="2"/>
  <c r="BH486" i="2"/>
  <c r="BG486" i="2"/>
  <c r="BF486" i="2"/>
  <c r="T486" i="2"/>
  <c r="R486" i="2"/>
  <c r="P486" i="2"/>
  <c r="BI485" i="2"/>
  <c r="BH485" i="2"/>
  <c r="BG485" i="2"/>
  <c r="BF485" i="2"/>
  <c r="T485" i="2"/>
  <c r="R485" i="2"/>
  <c r="P485" i="2"/>
  <c r="BI484" i="2"/>
  <c r="BH484" i="2"/>
  <c r="BG484" i="2"/>
  <c r="BF484" i="2"/>
  <c r="T484" i="2"/>
  <c r="R484" i="2"/>
  <c r="P484" i="2"/>
  <c r="BI483" i="2"/>
  <c r="BH483" i="2"/>
  <c r="BG483" i="2"/>
  <c r="BF483" i="2"/>
  <c r="T483" i="2"/>
  <c r="R483" i="2"/>
  <c r="P483" i="2"/>
  <c r="BI479" i="2"/>
  <c r="BH479" i="2"/>
  <c r="BG479" i="2"/>
  <c r="BF479" i="2"/>
  <c r="T479" i="2"/>
  <c r="R479" i="2"/>
  <c r="P479" i="2"/>
  <c r="BI470" i="2"/>
  <c r="BH470" i="2"/>
  <c r="BG470" i="2"/>
  <c r="BF470" i="2"/>
  <c r="T470" i="2"/>
  <c r="R470" i="2"/>
  <c r="P470" i="2"/>
  <c r="BI469" i="2"/>
  <c r="BH469" i="2"/>
  <c r="BG469" i="2"/>
  <c r="BF469" i="2"/>
  <c r="T469" i="2"/>
  <c r="R469" i="2"/>
  <c r="P469" i="2"/>
  <c r="BI468" i="2"/>
  <c r="BH468" i="2"/>
  <c r="BG468" i="2"/>
  <c r="BF468" i="2"/>
  <c r="T468" i="2"/>
  <c r="R468" i="2"/>
  <c r="P468" i="2"/>
  <c r="BI466" i="2"/>
  <c r="BH466" i="2"/>
  <c r="BG466" i="2"/>
  <c r="BF466" i="2"/>
  <c r="T466" i="2"/>
  <c r="R466" i="2"/>
  <c r="P466" i="2"/>
  <c r="BI465" i="2"/>
  <c r="BH465" i="2"/>
  <c r="BG465" i="2"/>
  <c r="BF465" i="2"/>
  <c r="T465" i="2"/>
  <c r="R465" i="2"/>
  <c r="P465" i="2"/>
  <c r="BI463" i="2"/>
  <c r="BH463" i="2"/>
  <c r="BG463" i="2"/>
  <c r="BF463" i="2"/>
  <c r="T463" i="2"/>
  <c r="R463" i="2"/>
  <c r="P463" i="2"/>
  <c r="BI462" i="2"/>
  <c r="BH462" i="2"/>
  <c r="BG462" i="2"/>
  <c r="BF462" i="2"/>
  <c r="T462" i="2"/>
  <c r="R462" i="2"/>
  <c r="P462" i="2"/>
  <c r="BI461" i="2"/>
  <c r="BH461" i="2"/>
  <c r="BG461" i="2"/>
  <c r="BF461" i="2"/>
  <c r="T461" i="2"/>
  <c r="R461" i="2"/>
  <c r="P461" i="2"/>
  <c r="BI460" i="2"/>
  <c r="BH460" i="2"/>
  <c r="BG460" i="2"/>
  <c r="BF460" i="2"/>
  <c r="T460" i="2"/>
  <c r="R460" i="2"/>
  <c r="P460" i="2"/>
  <c r="BI450" i="2"/>
  <c r="BH450" i="2"/>
  <c r="BG450" i="2"/>
  <c r="BF450" i="2"/>
  <c r="T450" i="2"/>
  <c r="R450" i="2"/>
  <c r="P450" i="2"/>
  <c r="BI448" i="2"/>
  <c r="BH448" i="2"/>
  <c r="BG448" i="2"/>
  <c r="BF448" i="2"/>
  <c r="T448" i="2"/>
  <c r="R448" i="2"/>
  <c r="P448" i="2"/>
  <c r="BI447" i="2"/>
  <c r="BH447" i="2"/>
  <c r="BG447" i="2"/>
  <c r="BF447" i="2"/>
  <c r="T447" i="2"/>
  <c r="R447" i="2"/>
  <c r="P447" i="2"/>
  <c r="BI446" i="2"/>
  <c r="BH446" i="2"/>
  <c r="BG446" i="2"/>
  <c r="BF446" i="2"/>
  <c r="T446" i="2"/>
  <c r="R446" i="2"/>
  <c r="P446" i="2"/>
  <c r="BI445" i="2"/>
  <c r="BH445" i="2"/>
  <c r="BG445" i="2"/>
  <c r="BF445" i="2"/>
  <c r="T445" i="2"/>
  <c r="R445" i="2"/>
  <c r="P445" i="2"/>
  <c r="BI444" i="2"/>
  <c r="BH444" i="2"/>
  <c r="BG444" i="2"/>
  <c r="BF444" i="2"/>
  <c r="T444" i="2"/>
  <c r="R444" i="2"/>
  <c r="P444" i="2"/>
  <c r="BI443" i="2"/>
  <c r="BH443" i="2"/>
  <c r="BG443" i="2"/>
  <c r="BF443" i="2"/>
  <c r="T443" i="2"/>
  <c r="R443" i="2"/>
  <c r="P443" i="2"/>
  <c r="BI442" i="2"/>
  <c r="BH442" i="2"/>
  <c r="BG442" i="2"/>
  <c r="BF442" i="2"/>
  <c r="T442" i="2"/>
  <c r="R442" i="2"/>
  <c r="P442" i="2"/>
  <c r="BI440" i="2"/>
  <c r="BH440" i="2"/>
  <c r="BG440" i="2"/>
  <c r="BF440" i="2"/>
  <c r="T440" i="2"/>
  <c r="R440" i="2"/>
  <c r="P440" i="2"/>
  <c r="BI438" i="2"/>
  <c r="BH438" i="2"/>
  <c r="BG438" i="2"/>
  <c r="BF438" i="2"/>
  <c r="T438" i="2"/>
  <c r="R438" i="2"/>
  <c r="P438" i="2"/>
  <c r="BI437" i="2"/>
  <c r="BH437" i="2"/>
  <c r="BG437" i="2"/>
  <c r="BF437" i="2"/>
  <c r="T437" i="2"/>
  <c r="R437" i="2"/>
  <c r="P437" i="2"/>
  <c r="BI436" i="2"/>
  <c r="BH436" i="2"/>
  <c r="BG436" i="2"/>
  <c r="BF436" i="2"/>
  <c r="T436" i="2"/>
  <c r="R436" i="2"/>
  <c r="P436" i="2"/>
  <c r="BI434" i="2"/>
  <c r="BH434" i="2"/>
  <c r="BG434" i="2"/>
  <c r="BF434" i="2"/>
  <c r="T434" i="2"/>
  <c r="R434" i="2"/>
  <c r="P434" i="2"/>
  <c r="BI432" i="2"/>
  <c r="BH432" i="2"/>
  <c r="BG432" i="2"/>
  <c r="BF432" i="2"/>
  <c r="T432" i="2"/>
  <c r="R432" i="2"/>
  <c r="P432" i="2"/>
  <c r="BI431" i="2"/>
  <c r="BH431" i="2"/>
  <c r="BG431" i="2"/>
  <c r="BF431" i="2"/>
  <c r="T431" i="2"/>
  <c r="R431" i="2"/>
  <c r="P431" i="2"/>
  <c r="BI430" i="2"/>
  <c r="BH430" i="2"/>
  <c r="BG430" i="2"/>
  <c r="BF430" i="2"/>
  <c r="T430" i="2"/>
  <c r="R430" i="2"/>
  <c r="P430" i="2"/>
  <c r="BI429" i="2"/>
  <c r="BH429" i="2"/>
  <c r="BG429" i="2"/>
  <c r="BF429" i="2"/>
  <c r="T429" i="2"/>
  <c r="R429" i="2"/>
  <c r="P429" i="2"/>
  <c r="BI427" i="2"/>
  <c r="BH427" i="2"/>
  <c r="BG427" i="2"/>
  <c r="BF427" i="2"/>
  <c r="T427" i="2"/>
  <c r="R427" i="2"/>
  <c r="P427" i="2"/>
  <c r="BI425" i="2"/>
  <c r="BH425" i="2"/>
  <c r="BG425" i="2"/>
  <c r="BF425" i="2"/>
  <c r="T425" i="2"/>
  <c r="T424" i="2" s="1"/>
  <c r="R425" i="2"/>
  <c r="R424" i="2" s="1"/>
  <c r="P425" i="2"/>
  <c r="P424" i="2" s="1"/>
  <c r="BI423" i="2"/>
  <c r="BH423" i="2"/>
  <c r="BG423" i="2"/>
  <c r="BF423" i="2"/>
  <c r="T423" i="2"/>
  <c r="R423" i="2"/>
  <c r="P423" i="2"/>
  <c r="BI422" i="2"/>
  <c r="BH422" i="2"/>
  <c r="BG422" i="2"/>
  <c r="BF422" i="2"/>
  <c r="T422" i="2"/>
  <c r="R422" i="2"/>
  <c r="P422" i="2"/>
  <c r="BI420" i="2"/>
  <c r="BH420" i="2"/>
  <c r="BG420" i="2"/>
  <c r="BF420" i="2"/>
  <c r="T420" i="2"/>
  <c r="R420" i="2"/>
  <c r="P420" i="2"/>
  <c r="BI418" i="2"/>
  <c r="BH418" i="2"/>
  <c r="BG418" i="2"/>
  <c r="BF418" i="2"/>
  <c r="T418" i="2"/>
  <c r="R418" i="2"/>
  <c r="P418" i="2"/>
  <c r="BI417" i="2"/>
  <c r="BH417" i="2"/>
  <c r="BG417" i="2"/>
  <c r="BF417" i="2"/>
  <c r="T417" i="2"/>
  <c r="R417" i="2"/>
  <c r="P417" i="2"/>
  <c r="BI415" i="2"/>
  <c r="BH415" i="2"/>
  <c r="BG415" i="2"/>
  <c r="BF415" i="2"/>
  <c r="T415" i="2"/>
  <c r="R415" i="2"/>
  <c r="P415" i="2"/>
  <c r="BI413" i="2"/>
  <c r="BH413" i="2"/>
  <c r="BG413" i="2"/>
  <c r="BF413" i="2"/>
  <c r="T413" i="2"/>
  <c r="R413" i="2"/>
  <c r="P413" i="2"/>
  <c r="BI411" i="2"/>
  <c r="BH411" i="2"/>
  <c r="BG411" i="2"/>
  <c r="BF411" i="2"/>
  <c r="T411" i="2"/>
  <c r="R411" i="2"/>
  <c r="P411" i="2"/>
  <c r="BI410" i="2"/>
  <c r="BH410" i="2"/>
  <c r="BG410" i="2"/>
  <c r="BF410" i="2"/>
  <c r="T410" i="2"/>
  <c r="R410" i="2"/>
  <c r="P410" i="2"/>
  <c r="BI408" i="2"/>
  <c r="BH408" i="2"/>
  <c r="BG408" i="2"/>
  <c r="BF408" i="2"/>
  <c r="T408" i="2"/>
  <c r="T407" i="2"/>
  <c r="R408" i="2"/>
  <c r="R407" i="2"/>
  <c r="P408" i="2"/>
  <c r="P407" i="2"/>
  <c r="BI406" i="2"/>
  <c r="BH406" i="2"/>
  <c r="BG406" i="2"/>
  <c r="BF406" i="2"/>
  <c r="T406" i="2"/>
  <c r="R406" i="2"/>
  <c r="P406" i="2"/>
  <c r="BI405" i="2"/>
  <c r="BH405" i="2"/>
  <c r="BG405" i="2"/>
  <c r="BF405" i="2"/>
  <c r="T405" i="2"/>
  <c r="R405" i="2"/>
  <c r="P405" i="2"/>
  <c r="BI404" i="2"/>
  <c r="BH404" i="2"/>
  <c r="BG404" i="2"/>
  <c r="BF404" i="2"/>
  <c r="T404" i="2"/>
  <c r="R404" i="2"/>
  <c r="P404" i="2"/>
  <c r="BI403" i="2"/>
  <c r="BH403" i="2"/>
  <c r="BG403" i="2"/>
  <c r="BF403" i="2"/>
  <c r="T403" i="2"/>
  <c r="R403" i="2"/>
  <c r="P403" i="2"/>
  <c r="BI402" i="2"/>
  <c r="BH402" i="2"/>
  <c r="BG402" i="2"/>
  <c r="BF402" i="2"/>
  <c r="T402" i="2"/>
  <c r="R402" i="2"/>
  <c r="P402" i="2"/>
  <c r="BI401" i="2"/>
  <c r="BH401" i="2"/>
  <c r="BG401" i="2"/>
  <c r="BF401" i="2"/>
  <c r="T401" i="2"/>
  <c r="R401" i="2"/>
  <c r="P401" i="2"/>
  <c r="BI399" i="2"/>
  <c r="BH399" i="2"/>
  <c r="BG399" i="2"/>
  <c r="BF399" i="2"/>
  <c r="T399" i="2"/>
  <c r="R399" i="2"/>
  <c r="P399" i="2"/>
  <c r="BI398" i="2"/>
  <c r="BH398" i="2"/>
  <c r="BG398" i="2"/>
  <c r="BF398" i="2"/>
  <c r="T398" i="2"/>
  <c r="R398" i="2"/>
  <c r="P398" i="2"/>
  <c r="BI394" i="2"/>
  <c r="BH394" i="2"/>
  <c r="BG394" i="2"/>
  <c r="BF394" i="2"/>
  <c r="T394" i="2"/>
  <c r="R394" i="2"/>
  <c r="P394" i="2"/>
  <c r="BI391" i="2"/>
  <c r="BH391" i="2"/>
  <c r="BG391" i="2"/>
  <c r="BF391" i="2"/>
  <c r="T391" i="2"/>
  <c r="R391" i="2"/>
  <c r="P391" i="2"/>
  <c r="BI385" i="2"/>
  <c r="BH385" i="2"/>
  <c r="BG385" i="2"/>
  <c r="BF385" i="2"/>
  <c r="T385" i="2"/>
  <c r="R385" i="2"/>
  <c r="P385" i="2"/>
  <c r="BI383" i="2"/>
  <c r="BH383" i="2"/>
  <c r="BG383" i="2"/>
  <c r="BF383" i="2"/>
  <c r="T383" i="2"/>
  <c r="R383" i="2"/>
  <c r="P383" i="2"/>
  <c r="BI380" i="2"/>
  <c r="BH380" i="2"/>
  <c r="BG380" i="2"/>
  <c r="BF380" i="2"/>
  <c r="T380" i="2"/>
  <c r="R380" i="2"/>
  <c r="P380" i="2"/>
  <c r="BI373" i="2"/>
  <c r="BH373" i="2"/>
  <c r="BG373" i="2"/>
  <c r="BF373" i="2"/>
  <c r="T373" i="2"/>
  <c r="R373" i="2"/>
  <c r="P373" i="2"/>
  <c r="BI372" i="2"/>
  <c r="BH372" i="2"/>
  <c r="BG372" i="2"/>
  <c r="BF372" i="2"/>
  <c r="T372" i="2"/>
  <c r="R372" i="2"/>
  <c r="P372" i="2"/>
  <c r="BI371" i="2"/>
  <c r="BH371" i="2"/>
  <c r="BG371" i="2"/>
  <c r="BF371" i="2"/>
  <c r="T371" i="2"/>
  <c r="R371" i="2"/>
  <c r="P371" i="2"/>
  <c r="BI370" i="2"/>
  <c r="BH370" i="2"/>
  <c r="BG370" i="2"/>
  <c r="BF370" i="2"/>
  <c r="T370" i="2"/>
  <c r="R370" i="2"/>
  <c r="P370" i="2"/>
  <c r="BI369" i="2"/>
  <c r="BH369" i="2"/>
  <c r="BG369" i="2"/>
  <c r="BF369" i="2"/>
  <c r="T369" i="2"/>
  <c r="R369" i="2"/>
  <c r="P369" i="2"/>
  <c r="BI368" i="2"/>
  <c r="BH368" i="2"/>
  <c r="BG368" i="2"/>
  <c r="BF368" i="2"/>
  <c r="T368" i="2"/>
  <c r="R368" i="2"/>
  <c r="P368" i="2"/>
  <c r="BI366" i="2"/>
  <c r="BH366" i="2"/>
  <c r="BG366" i="2"/>
  <c r="BF366" i="2"/>
  <c r="T366" i="2"/>
  <c r="R366" i="2"/>
  <c r="P366" i="2"/>
  <c r="BI365" i="2"/>
  <c r="BH365" i="2"/>
  <c r="BG365" i="2"/>
  <c r="BF365" i="2"/>
  <c r="T365" i="2"/>
  <c r="R365" i="2"/>
  <c r="P365" i="2"/>
  <c r="BI363" i="2"/>
  <c r="BH363" i="2"/>
  <c r="BG363" i="2"/>
  <c r="BF363" i="2"/>
  <c r="T363" i="2"/>
  <c r="R363" i="2"/>
  <c r="P363" i="2"/>
  <c r="BI359" i="2"/>
  <c r="BH359" i="2"/>
  <c r="BG359" i="2"/>
  <c r="BF359" i="2"/>
  <c r="T359" i="2"/>
  <c r="R359" i="2"/>
  <c r="P359" i="2"/>
  <c r="BI356" i="2"/>
  <c r="BH356" i="2"/>
  <c r="BG356" i="2"/>
  <c r="BF356" i="2"/>
  <c r="T356" i="2"/>
  <c r="R356" i="2"/>
  <c r="P356" i="2"/>
  <c r="BI355" i="2"/>
  <c r="BH355" i="2"/>
  <c r="BG355" i="2"/>
  <c r="BF355" i="2"/>
  <c r="T355" i="2"/>
  <c r="R355" i="2"/>
  <c r="P355" i="2"/>
  <c r="BI353" i="2"/>
  <c r="BH353" i="2"/>
  <c r="BG353" i="2"/>
  <c r="BF353" i="2"/>
  <c r="T353" i="2"/>
  <c r="R353" i="2"/>
  <c r="P353" i="2"/>
  <c r="BI352" i="2"/>
  <c r="BH352" i="2"/>
  <c r="BG352" i="2"/>
  <c r="BF352" i="2"/>
  <c r="T352" i="2"/>
  <c r="R352" i="2"/>
  <c r="P352" i="2"/>
  <c r="BI350" i="2"/>
  <c r="BH350" i="2"/>
  <c r="BG350" i="2"/>
  <c r="BF350" i="2"/>
  <c r="T350" i="2"/>
  <c r="R350" i="2"/>
  <c r="P350" i="2"/>
  <c r="BI345" i="2"/>
  <c r="BH345" i="2"/>
  <c r="BG345" i="2"/>
  <c r="BF345" i="2"/>
  <c r="T345" i="2"/>
  <c r="R345" i="2"/>
  <c r="P345" i="2"/>
  <c r="BI343" i="2"/>
  <c r="BH343" i="2"/>
  <c r="BG343" i="2"/>
  <c r="BF343" i="2"/>
  <c r="T343" i="2"/>
  <c r="R343" i="2"/>
  <c r="P343" i="2"/>
  <c r="BI339" i="2"/>
  <c r="BH339" i="2"/>
  <c r="BG339" i="2"/>
  <c r="BF339" i="2"/>
  <c r="T339" i="2"/>
  <c r="R339" i="2"/>
  <c r="P339" i="2"/>
  <c r="BI337" i="2"/>
  <c r="BH337" i="2"/>
  <c r="BG337" i="2"/>
  <c r="BF337" i="2"/>
  <c r="T337" i="2"/>
  <c r="R337" i="2"/>
  <c r="P337" i="2"/>
  <c r="BI336" i="2"/>
  <c r="BH336" i="2"/>
  <c r="BG336" i="2"/>
  <c r="BF336" i="2"/>
  <c r="T336" i="2"/>
  <c r="R336" i="2"/>
  <c r="P336" i="2"/>
  <c r="BI335" i="2"/>
  <c r="BH335" i="2"/>
  <c r="BG335" i="2"/>
  <c r="BF335" i="2"/>
  <c r="T335" i="2"/>
  <c r="R335" i="2"/>
  <c r="P335" i="2"/>
  <c r="BI334" i="2"/>
  <c r="BH334" i="2"/>
  <c r="BG334" i="2"/>
  <c r="BF334" i="2"/>
  <c r="T334" i="2"/>
  <c r="R334" i="2"/>
  <c r="P334" i="2"/>
  <c r="BI332" i="2"/>
  <c r="BH332" i="2"/>
  <c r="BG332" i="2"/>
  <c r="BF332" i="2"/>
  <c r="T332" i="2"/>
  <c r="R332" i="2"/>
  <c r="P332" i="2"/>
  <c r="BI331" i="2"/>
  <c r="BH331" i="2"/>
  <c r="BG331" i="2"/>
  <c r="BF331" i="2"/>
  <c r="T331" i="2"/>
  <c r="R331" i="2"/>
  <c r="P331" i="2"/>
  <c r="BI329" i="2"/>
  <c r="BH329" i="2"/>
  <c r="BG329" i="2"/>
  <c r="BF329" i="2"/>
  <c r="T329" i="2"/>
  <c r="R329" i="2"/>
  <c r="P329" i="2"/>
  <c r="BI328" i="2"/>
  <c r="BH328" i="2"/>
  <c r="BG328" i="2"/>
  <c r="BF328" i="2"/>
  <c r="T328" i="2"/>
  <c r="R328" i="2"/>
  <c r="P328" i="2"/>
  <c r="BI326" i="2"/>
  <c r="BH326" i="2"/>
  <c r="BG326" i="2"/>
  <c r="BF326" i="2"/>
  <c r="T326" i="2"/>
  <c r="R326" i="2"/>
  <c r="P326" i="2"/>
  <c r="BI325" i="2"/>
  <c r="BH325" i="2"/>
  <c r="BG325" i="2"/>
  <c r="BF325" i="2"/>
  <c r="T325" i="2"/>
  <c r="R325" i="2"/>
  <c r="P325" i="2"/>
  <c r="BI323" i="2"/>
  <c r="BH323" i="2"/>
  <c r="BG323" i="2"/>
  <c r="BF323" i="2"/>
  <c r="T323" i="2"/>
  <c r="R323" i="2"/>
  <c r="P323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4" i="2"/>
  <c r="BH314" i="2"/>
  <c r="BG314" i="2"/>
  <c r="BF314" i="2"/>
  <c r="T314" i="2"/>
  <c r="R314" i="2"/>
  <c r="P314" i="2"/>
  <c r="BI310" i="2"/>
  <c r="BH310" i="2"/>
  <c r="BG310" i="2"/>
  <c r="BF310" i="2"/>
  <c r="T310" i="2"/>
  <c r="R310" i="2"/>
  <c r="P310" i="2"/>
  <c r="BI308" i="2"/>
  <c r="BH308" i="2"/>
  <c r="BG308" i="2"/>
  <c r="BF308" i="2"/>
  <c r="T308" i="2"/>
  <c r="R308" i="2"/>
  <c r="P308" i="2"/>
  <c r="BI307" i="2"/>
  <c r="BH307" i="2"/>
  <c r="BG307" i="2"/>
  <c r="BF307" i="2"/>
  <c r="T307" i="2"/>
  <c r="R307" i="2"/>
  <c r="P307" i="2"/>
  <c r="BI303" i="2"/>
  <c r="BH303" i="2"/>
  <c r="BG303" i="2"/>
  <c r="BF303" i="2"/>
  <c r="T303" i="2"/>
  <c r="R303" i="2"/>
  <c r="P303" i="2"/>
  <c r="BI302" i="2"/>
  <c r="BH302" i="2"/>
  <c r="BG302" i="2"/>
  <c r="BF302" i="2"/>
  <c r="T302" i="2"/>
  <c r="R302" i="2"/>
  <c r="P302" i="2"/>
  <c r="BI301" i="2"/>
  <c r="BH301" i="2"/>
  <c r="BG301" i="2"/>
  <c r="BF301" i="2"/>
  <c r="T301" i="2"/>
  <c r="R301" i="2"/>
  <c r="P301" i="2"/>
  <c r="BI296" i="2"/>
  <c r="BH296" i="2"/>
  <c r="BG296" i="2"/>
  <c r="BF296" i="2"/>
  <c r="T296" i="2"/>
  <c r="R296" i="2"/>
  <c r="P296" i="2"/>
  <c r="BI294" i="2"/>
  <c r="BH294" i="2"/>
  <c r="BG294" i="2"/>
  <c r="BF294" i="2"/>
  <c r="T294" i="2"/>
  <c r="R294" i="2"/>
  <c r="P294" i="2"/>
  <c r="BI293" i="2"/>
  <c r="BH293" i="2"/>
  <c r="BG293" i="2"/>
  <c r="BF293" i="2"/>
  <c r="T293" i="2"/>
  <c r="R293" i="2"/>
  <c r="P293" i="2"/>
  <c r="BI290" i="2"/>
  <c r="BH290" i="2"/>
  <c r="BG290" i="2"/>
  <c r="BF290" i="2"/>
  <c r="T290" i="2"/>
  <c r="R290" i="2"/>
  <c r="P290" i="2"/>
  <c r="BI288" i="2"/>
  <c r="BH288" i="2"/>
  <c r="BG288" i="2"/>
  <c r="BF288" i="2"/>
  <c r="T288" i="2"/>
  <c r="R288" i="2"/>
  <c r="P288" i="2"/>
  <c r="BI285" i="2"/>
  <c r="BH285" i="2"/>
  <c r="BG285" i="2"/>
  <c r="BF285" i="2"/>
  <c r="T285" i="2"/>
  <c r="R285" i="2"/>
  <c r="P285" i="2"/>
  <c r="BI283" i="2"/>
  <c r="BH283" i="2"/>
  <c r="BG283" i="2"/>
  <c r="BF283" i="2"/>
  <c r="T283" i="2"/>
  <c r="R283" i="2"/>
  <c r="P283" i="2"/>
  <c r="BI282" i="2"/>
  <c r="BH282" i="2"/>
  <c r="BG282" i="2"/>
  <c r="BF282" i="2"/>
  <c r="T282" i="2"/>
  <c r="R282" i="2"/>
  <c r="P282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8" i="2"/>
  <c r="BH278" i="2"/>
  <c r="BG278" i="2"/>
  <c r="BF278" i="2"/>
  <c r="T278" i="2"/>
  <c r="R278" i="2"/>
  <c r="P278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3" i="2"/>
  <c r="BH273" i="2"/>
  <c r="BG273" i="2"/>
  <c r="BF273" i="2"/>
  <c r="T273" i="2"/>
  <c r="R273" i="2"/>
  <c r="P273" i="2"/>
  <c r="BI272" i="2"/>
  <c r="BH272" i="2"/>
  <c r="BG272" i="2"/>
  <c r="BF272" i="2"/>
  <c r="T272" i="2"/>
  <c r="R272" i="2"/>
  <c r="P272" i="2"/>
  <c r="BI271" i="2"/>
  <c r="BH271" i="2"/>
  <c r="BG271" i="2"/>
  <c r="BF271" i="2"/>
  <c r="T271" i="2"/>
  <c r="R271" i="2"/>
  <c r="P271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5" i="2"/>
  <c r="BH265" i="2"/>
  <c r="BG265" i="2"/>
  <c r="BF265" i="2"/>
  <c r="T265" i="2"/>
  <c r="R265" i="2"/>
  <c r="P265" i="2"/>
  <c r="BI263" i="2"/>
  <c r="BH263" i="2"/>
  <c r="BG263" i="2"/>
  <c r="BF263" i="2"/>
  <c r="T263" i="2"/>
  <c r="R263" i="2"/>
  <c r="P263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8" i="2"/>
  <c r="BH258" i="2"/>
  <c r="BG258" i="2"/>
  <c r="BF258" i="2"/>
  <c r="T258" i="2"/>
  <c r="R258" i="2"/>
  <c r="P258" i="2"/>
  <c r="BI253" i="2"/>
  <c r="BH253" i="2"/>
  <c r="BG253" i="2"/>
  <c r="BF253" i="2"/>
  <c r="T253" i="2"/>
  <c r="R253" i="2"/>
  <c r="P253" i="2"/>
  <c r="BI252" i="2"/>
  <c r="BH252" i="2"/>
  <c r="BG252" i="2"/>
  <c r="BF252" i="2"/>
  <c r="T252" i="2"/>
  <c r="R252" i="2"/>
  <c r="P252" i="2"/>
  <c r="BI250" i="2"/>
  <c r="BH250" i="2"/>
  <c r="BG250" i="2"/>
  <c r="BF250" i="2"/>
  <c r="T250" i="2"/>
  <c r="R250" i="2"/>
  <c r="P250" i="2"/>
  <c r="BI248" i="2"/>
  <c r="BH248" i="2"/>
  <c r="BG248" i="2"/>
  <c r="BF248" i="2"/>
  <c r="T248" i="2"/>
  <c r="R248" i="2"/>
  <c r="P248" i="2"/>
  <c r="BI246" i="2"/>
  <c r="BH246" i="2"/>
  <c r="BG246" i="2"/>
  <c r="BF246" i="2"/>
  <c r="T246" i="2"/>
  <c r="R246" i="2"/>
  <c r="P246" i="2"/>
  <c r="BI245" i="2"/>
  <c r="BH245" i="2"/>
  <c r="BG245" i="2"/>
  <c r="BF245" i="2"/>
  <c r="T245" i="2"/>
  <c r="R245" i="2"/>
  <c r="P245" i="2"/>
  <c r="BI244" i="2"/>
  <c r="BH244" i="2"/>
  <c r="BG244" i="2"/>
  <c r="BF244" i="2"/>
  <c r="T244" i="2"/>
  <c r="R244" i="2"/>
  <c r="P244" i="2"/>
  <c r="BI243" i="2"/>
  <c r="BH243" i="2"/>
  <c r="BG243" i="2"/>
  <c r="BF243" i="2"/>
  <c r="T243" i="2"/>
  <c r="R243" i="2"/>
  <c r="P243" i="2"/>
  <c r="BI241" i="2"/>
  <c r="BH241" i="2"/>
  <c r="BG241" i="2"/>
  <c r="BF241" i="2"/>
  <c r="T241" i="2"/>
  <c r="R241" i="2"/>
  <c r="P241" i="2"/>
  <c r="BI237" i="2"/>
  <c r="BH237" i="2"/>
  <c r="BG237" i="2"/>
  <c r="BF237" i="2"/>
  <c r="T237" i="2"/>
  <c r="R237" i="2"/>
  <c r="P237" i="2"/>
  <c r="BI231" i="2"/>
  <c r="BH231" i="2"/>
  <c r="BG231" i="2"/>
  <c r="BF231" i="2"/>
  <c r="T231" i="2"/>
  <c r="R231" i="2"/>
  <c r="P231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7" i="2"/>
  <c r="BH217" i="2"/>
  <c r="BG217" i="2"/>
  <c r="BF217" i="2"/>
  <c r="T217" i="2"/>
  <c r="R217" i="2"/>
  <c r="P217" i="2"/>
  <c r="BI203" i="2"/>
  <c r="BH203" i="2"/>
  <c r="BG203" i="2"/>
  <c r="BF203" i="2"/>
  <c r="T203" i="2"/>
  <c r="R203" i="2"/>
  <c r="P203" i="2"/>
  <c r="BI202" i="2"/>
  <c r="BH202" i="2"/>
  <c r="BG202" i="2"/>
  <c r="BF202" i="2"/>
  <c r="T202" i="2"/>
  <c r="R202" i="2"/>
  <c r="P202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R191" i="2"/>
  <c r="P191" i="2"/>
  <c r="BI190" i="2"/>
  <c r="BH190" i="2"/>
  <c r="BG190" i="2"/>
  <c r="BF190" i="2"/>
  <c r="T190" i="2"/>
  <c r="R190" i="2"/>
  <c r="P190" i="2"/>
  <c r="BI186" i="2"/>
  <c r="BH186" i="2"/>
  <c r="BG186" i="2"/>
  <c r="BF186" i="2"/>
  <c r="T186" i="2"/>
  <c r="R186" i="2"/>
  <c r="P186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5" i="2"/>
  <c r="BH175" i="2"/>
  <c r="BG175" i="2"/>
  <c r="BF175" i="2"/>
  <c r="T175" i="2"/>
  <c r="R175" i="2"/>
  <c r="P175" i="2"/>
  <c r="BI171" i="2"/>
  <c r="BH171" i="2"/>
  <c r="BG171" i="2"/>
  <c r="BF171" i="2"/>
  <c r="T171" i="2"/>
  <c r="R171" i="2"/>
  <c r="P171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6" i="2"/>
  <c r="BH166" i="2"/>
  <c r="BG166" i="2"/>
  <c r="BF166" i="2"/>
  <c r="T166" i="2"/>
  <c r="R166" i="2"/>
  <c r="P166" i="2"/>
  <c r="BI164" i="2"/>
  <c r="BH164" i="2"/>
  <c r="BG164" i="2"/>
  <c r="BF164" i="2"/>
  <c r="T164" i="2"/>
  <c r="R164" i="2"/>
  <c r="P164" i="2"/>
  <c r="BI157" i="2"/>
  <c r="BH157" i="2"/>
  <c r="BG157" i="2"/>
  <c r="BF157" i="2"/>
  <c r="T157" i="2"/>
  <c r="R157" i="2"/>
  <c r="P157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R140" i="2"/>
  <c r="P140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4" i="2"/>
  <c r="BH124" i="2"/>
  <c r="BG124" i="2"/>
  <c r="BF124" i="2"/>
  <c r="T124" i="2"/>
  <c r="R124" i="2"/>
  <c r="P124" i="2"/>
  <c r="BI123" i="2"/>
  <c r="BH123" i="2"/>
  <c r="BG123" i="2"/>
  <c r="BF123" i="2"/>
  <c r="T123" i="2"/>
  <c r="R123" i="2"/>
  <c r="P123" i="2"/>
  <c r="BI121" i="2"/>
  <c r="BH121" i="2"/>
  <c r="BG121" i="2"/>
  <c r="BF121" i="2"/>
  <c r="T121" i="2"/>
  <c r="R121" i="2"/>
  <c r="P121" i="2"/>
  <c r="BI120" i="2"/>
  <c r="BH120" i="2"/>
  <c r="BG120" i="2"/>
  <c r="BF120" i="2"/>
  <c r="T120" i="2"/>
  <c r="R120" i="2"/>
  <c r="P120" i="2"/>
  <c r="BI119" i="2"/>
  <c r="BH119" i="2"/>
  <c r="BG119" i="2"/>
  <c r="BF119" i="2"/>
  <c r="T119" i="2"/>
  <c r="R119" i="2"/>
  <c r="P119" i="2"/>
  <c r="BI118" i="2"/>
  <c r="BH118" i="2"/>
  <c r="BG118" i="2"/>
  <c r="BF118" i="2"/>
  <c r="T118" i="2"/>
  <c r="R118" i="2"/>
  <c r="P118" i="2"/>
  <c r="BI117" i="2"/>
  <c r="BH117" i="2"/>
  <c r="BG117" i="2"/>
  <c r="BF117" i="2"/>
  <c r="T117" i="2"/>
  <c r="R117" i="2"/>
  <c r="P117" i="2"/>
  <c r="BI116" i="2"/>
  <c r="BH116" i="2"/>
  <c r="BG116" i="2"/>
  <c r="BF116" i="2"/>
  <c r="T116" i="2"/>
  <c r="R116" i="2"/>
  <c r="P116" i="2"/>
  <c r="BI115" i="2"/>
  <c r="BH115" i="2"/>
  <c r="BG115" i="2"/>
  <c r="BF115" i="2"/>
  <c r="T115" i="2"/>
  <c r="R115" i="2"/>
  <c r="P115" i="2"/>
  <c r="BI114" i="2"/>
  <c r="BH114" i="2"/>
  <c r="BG114" i="2"/>
  <c r="BF114" i="2"/>
  <c r="T114" i="2"/>
  <c r="R114" i="2"/>
  <c r="P114" i="2"/>
  <c r="BI113" i="2"/>
  <c r="BH113" i="2"/>
  <c r="BG113" i="2"/>
  <c r="BF113" i="2"/>
  <c r="T113" i="2"/>
  <c r="R113" i="2"/>
  <c r="P113" i="2"/>
  <c r="BI112" i="2"/>
  <c r="BH112" i="2"/>
  <c r="BG112" i="2"/>
  <c r="BF112" i="2"/>
  <c r="T112" i="2"/>
  <c r="R112" i="2"/>
  <c r="P112" i="2"/>
  <c r="BI111" i="2"/>
  <c r="BH111" i="2"/>
  <c r="BG111" i="2"/>
  <c r="BF111" i="2"/>
  <c r="T111" i="2"/>
  <c r="R111" i="2"/>
  <c r="P111" i="2"/>
  <c r="J105" i="2"/>
  <c r="J104" i="2"/>
  <c r="F104" i="2"/>
  <c r="F102" i="2"/>
  <c r="E100" i="2"/>
  <c r="J55" i="2"/>
  <c r="J54" i="2"/>
  <c r="F54" i="2"/>
  <c r="F52" i="2"/>
  <c r="E50" i="2"/>
  <c r="J18" i="2"/>
  <c r="E18" i="2"/>
  <c r="F105" i="2"/>
  <c r="J17" i="2"/>
  <c r="J52" i="2"/>
  <c r="E7" i="2"/>
  <c r="E48" i="2" s="1"/>
  <c r="L50" i="1"/>
  <c r="AM50" i="1"/>
  <c r="AM49" i="1"/>
  <c r="L49" i="1"/>
  <c r="AM47" i="1"/>
  <c r="L47" i="1"/>
  <c r="L45" i="1"/>
  <c r="L44" i="1"/>
  <c r="BK91" i="6"/>
  <c r="J171" i="4"/>
  <c r="BK155" i="4"/>
  <c r="BK146" i="4"/>
  <c r="J128" i="4"/>
  <c r="BK97" i="4"/>
  <c r="J163" i="3"/>
  <c r="J138" i="3"/>
  <c r="J102" i="3"/>
  <c r="J440" i="2"/>
  <c r="BK402" i="2"/>
  <c r="J353" i="2"/>
  <c r="BK328" i="2"/>
  <c r="BK272" i="2"/>
  <c r="J203" i="2"/>
  <c r="J166" i="2"/>
  <c r="J142" i="2"/>
  <c r="BK115" i="2"/>
  <c r="J168" i="4"/>
  <c r="J148" i="4"/>
  <c r="J125" i="4"/>
  <c r="J113" i="4"/>
  <c r="BK172" i="3"/>
  <c r="BK163" i="3"/>
  <c r="BK150" i="3"/>
  <c r="BK121" i="3"/>
  <c r="J105" i="3"/>
  <c r="BK483" i="2"/>
  <c r="BK461" i="2"/>
  <c r="J431" i="2"/>
  <c r="BK370" i="2"/>
  <c r="BK316" i="2"/>
  <c r="J279" i="2"/>
  <c r="BK261" i="2"/>
  <c r="BK195" i="2"/>
  <c r="BK156" i="2"/>
  <c r="BK123" i="2"/>
  <c r="BK83" i="6"/>
  <c r="J154" i="4"/>
  <c r="BK139" i="4"/>
  <c r="BK100" i="4"/>
  <c r="J169" i="3"/>
  <c r="J147" i="3"/>
  <c r="J123" i="3"/>
  <c r="J111" i="3"/>
  <c r="BK444" i="2"/>
  <c r="BK429" i="2"/>
  <c r="J410" i="2"/>
  <c r="J368" i="2"/>
  <c r="BK335" i="2"/>
  <c r="J326" i="2"/>
  <c r="J307" i="2"/>
  <c r="BK285" i="2"/>
  <c r="BK231" i="2"/>
  <c r="J175" i="2"/>
  <c r="J116" i="2"/>
  <c r="J90" i="5"/>
  <c r="BK168" i="4"/>
  <c r="J150" i="4"/>
  <c r="BK137" i="4"/>
  <c r="J108" i="4"/>
  <c r="BK173" i="3"/>
  <c r="J161" i="3"/>
  <c r="J141" i="3"/>
  <c r="J114" i="3"/>
  <c r="J484" i="2"/>
  <c r="J422" i="2"/>
  <c r="J380" i="2"/>
  <c r="BK325" i="2"/>
  <c r="J293" i="2"/>
  <c r="J280" i="2"/>
  <c r="BK270" i="2"/>
  <c r="BK259" i="2"/>
  <c r="BK223" i="2"/>
  <c r="BK191" i="2"/>
  <c r="J154" i="2"/>
  <c r="J129" i="2"/>
  <c r="BK171" i="4"/>
  <c r="BK152" i="4"/>
  <c r="J122" i="4"/>
  <c r="BK101" i="4"/>
  <c r="BK91" i="4"/>
  <c r="J165" i="3"/>
  <c r="BK157" i="3"/>
  <c r="BK118" i="3"/>
  <c r="BK101" i="3"/>
  <c r="J483" i="2"/>
  <c r="BK460" i="2"/>
  <c r="BK445" i="2"/>
  <c r="BK437" i="2"/>
  <c r="BK369" i="2"/>
  <c r="J335" i="2"/>
  <c r="J316" i="2"/>
  <c r="BK253" i="2"/>
  <c r="BK237" i="2"/>
  <c r="J195" i="2"/>
  <c r="J164" i="2"/>
  <c r="J132" i="2"/>
  <c r="J166" i="4"/>
  <c r="J136" i="4"/>
  <c r="BK127" i="4"/>
  <c r="J104" i="4"/>
  <c r="BK90" i="4"/>
  <c r="J157" i="3"/>
  <c r="J151" i="3"/>
  <c r="BK114" i="3"/>
  <c r="BK486" i="2"/>
  <c r="J465" i="2"/>
  <c r="BK431" i="2"/>
  <c r="BK383" i="2"/>
  <c r="BK337" i="2"/>
  <c r="BK275" i="2"/>
  <c r="J263" i="2"/>
  <c r="J202" i="2"/>
  <c r="BK166" i="2"/>
  <c r="BK117" i="2"/>
  <c r="BK84" i="6"/>
  <c r="BK89" i="5"/>
  <c r="BK163" i="4"/>
  <c r="J147" i="4"/>
  <c r="BK131" i="4"/>
  <c r="J117" i="4"/>
  <c r="J91" i="4"/>
  <c r="BK146" i="3"/>
  <c r="J121" i="3"/>
  <c r="BK450" i="2"/>
  <c r="J436" i="2"/>
  <c r="BK404" i="2"/>
  <c r="J371" i="2"/>
  <c r="J329" i="2"/>
  <c r="J282" i="2"/>
  <c r="BK219" i="2"/>
  <c r="J149" i="2"/>
  <c r="BK121" i="2"/>
  <c r="BK91" i="5"/>
  <c r="BK166" i="4"/>
  <c r="BK145" i="4"/>
  <c r="J114" i="4"/>
  <c r="J103" i="4"/>
  <c r="BK168" i="3"/>
  <c r="BK154" i="3"/>
  <c r="BK130" i="3"/>
  <c r="J112" i="3"/>
  <c r="BK487" i="2"/>
  <c r="BK462" i="2"/>
  <c r="J432" i="2"/>
  <c r="J399" i="2"/>
  <c r="BK365" i="2"/>
  <c r="BK336" i="2"/>
  <c r="J278" i="2"/>
  <c r="BK203" i="2"/>
  <c r="J186" i="2"/>
  <c r="BK132" i="2"/>
  <c r="J113" i="2"/>
  <c r="J165" i="4"/>
  <c r="BK128" i="4"/>
  <c r="BK104" i="4"/>
  <c r="BK94" i="4"/>
  <c r="BK167" i="3"/>
  <c r="BK152" i="3"/>
  <c r="J130" i="3"/>
  <c r="J115" i="3"/>
  <c r="BK447" i="2"/>
  <c r="J423" i="2"/>
  <c r="BK405" i="2"/>
  <c r="BK373" i="2"/>
  <c r="J339" i="2"/>
  <c r="J328" i="2"/>
  <c r="J290" i="2"/>
  <c r="BK250" i="2"/>
  <c r="J241" i="2"/>
  <c r="J133" i="2"/>
  <c r="BK90" i="6"/>
  <c r="BK88" i="5"/>
  <c r="BK157" i="4"/>
  <c r="J145" i="4"/>
  <c r="BK133" i="4"/>
  <c r="J105" i="4"/>
  <c r="J166" i="3"/>
  <c r="BK147" i="3"/>
  <c r="J122" i="3"/>
  <c r="J110" i="3"/>
  <c r="J101" i="3"/>
  <c r="J446" i="2"/>
  <c r="BK410" i="2"/>
  <c r="J372" i="2"/>
  <c r="BK350" i="2"/>
  <c r="BK307" i="2"/>
  <c r="BK283" i="2"/>
  <c r="BK273" i="2"/>
  <c r="BK269" i="2"/>
  <c r="BK252" i="2"/>
  <c r="J201" i="2"/>
  <c r="J182" i="2"/>
  <c r="BK142" i="2"/>
  <c r="J91" i="6"/>
  <c r="J89" i="6"/>
  <c r="BK85" i="6"/>
  <c r="J92" i="5"/>
  <c r="J167" i="4"/>
  <c r="BK140" i="4"/>
  <c r="J119" i="4"/>
  <c r="J173" i="3"/>
  <c r="BK162" i="3"/>
  <c r="BK151" i="3"/>
  <c r="J137" i="3"/>
  <c r="BK104" i="3"/>
  <c r="BK469" i="2"/>
  <c r="BK448" i="2"/>
  <c r="BK425" i="2"/>
  <c r="J405" i="2"/>
  <c r="J373" i="2"/>
  <c r="J352" i="2"/>
  <c r="BK331" i="2"/>
  <c r="J302" i="2"/>
  <c r="BK243" i="2"/>
  <c r="BK186" i="2"/>
  <c r="BK152" i="2"/>
  <c r="J121" i="2"/>
  <c r="BK173" i="4"/>
  <c r="J160" i="4"/>
  <c r="BK141" i="4"/>
  <c r="J123" i="4"/>
  <c r="J96" i="4"/>
  <c r="J174" i="3"/>
  <c r="BK156" i="3"/>
  <c r="J149" i="3"/>
  <c r="J136" i="3"/>
  <c r="J93" i="3"/>
  <c r="J450" i="2"/>
  <c r="BK430" i="2"/>
  <c r="BK391" i="2"/>
  <c r="BK368" i="2"/>
  <c r="J331" i="2"/>
  <c r="J190" i="2"/>
  <c r="J118" i="2"/>
  <c r="J87" i="6"/>
  <c r="BK92" i="5"/>
  <c r="BK167" i="4"/>
  <c r="BK148" i="4"/>
  <c r="J134" i="4"/>
  <c r="BK99" i="4"/>
  <c r="BK170" i="3"/>
  <c r="BK149" i="3"/>
  <c r="J118" i="3"/>
  <c r="BK93" i="3"/>
  <c r="BK427" i="2"/>
  <c r="J401" i="2"/>
  <c r="J365" i="2"/>
  <c r="J319" i="2"/>
  <c r="J223" i="2"/>
  <c r="BK182" i="2"/>
  <c r="BK140" i="2"/>
  <c r="J114" i="2"/>
  <c r="BK90" i="5"/>
  <c r="J161" i="4"/>
  <c r="J137" i="4"/>
  <c r="J120" i="4"/>
  <c r="BK107" i="4"/>
  <c r="BK166" i="3"/>
  <c r="J146" i="3"/>
  <c r="BK128" i="3"/>
  <c r="J486" i="2"/>
  <c r="BK470" i="2"/>
  <c r="J447" i="2"/>
  <c r="J417" i="2"/>
  <c r="J366" i="2"/>
  <c r="BK339" i="2"/>
  <c r="BK282" i="2"/>
  <c r="J271" i="2"/>
  <c r="J225" i="2"/>
  <c r="BK164" i="2"/>
  <c r="BK133" i="2"/>
  <c r="J90" i="6"/>
  <c r="BK87" i="5"/>
  <c r="J141" i="4"/>
  <c r="BK110" i="4"/>
  <c r="J93" i="4"/>
  <c r="BK165" i="3"/>
  <c r="BK143" i="3"/>
  <c r="J127" i="3"/>
  <c r="J95" i="3"/>
  <c r="BK442" i="2"/>
  <c r="BK420" i="2"/>
  <c r="J408" i="2"/>
  <c r="J394" i="2"/>
  <c r="BK353" i="2"/>
  <c r="J317" i="2"/>
  <c r="BK296" i="2"/>
  <c r="J252" i="2"/>
  <c r="BK217" i="2"/>
  <c r="BK145" i="2"/>
  <c r="J111" i="2"/>
  <c r="J85" i="6"/>
  <c r="BK160" i="4"/>
  <c r="J143" i="4"/>
  <c r="BK120" i="4"/>
  <c r="J99" i="4"/>
  <c r="J171" i="3"/>
  <c r="J152" i="3"/>
  <c r="BK132" i="3"/>
  <c r="BK120" i="3"/>
  <c r="BK105" i="3"/>
  <c r="J468" i="2"/>
  <c r="BK406" i="2"/>
  <c r="BK363" i="2"/>
  <c r="J314" i="2"/>
  <c r="BK294" i="2"/>
  <c r="BK263" i="2"/>
  <c r="BK241" i="2"/>
  <c r="J197" i="2"/>
  <c r="BK175" i="2"/>
  <c r="BK143" i="2"/>
  <c r="BK112" i="2"/>
  <c r="J83" i="6"/>
  <c r="BK170" i="4"/>
  <c r="J132" i="4"/>
  <c r="BK102" i="4"/>
  <c r="BK176" i="3"/>
  <c r="J142" i="3"/>
  <c r="J128" i="3"/>
  <c r="BK117" i="3"/>
  <c r="J98" i="3"/>
  <c r="BK485" i="2"/>
  <c r="J461" i="2"/>
  <c r="J427" i="2"/>
  <c r="J411" i="2"/>
  <c r="BK385" i="2"/>
  <c r="J334" i="2"/>
  <c r="J294" i="2"/>
  <c r="J250" i="2"/>
  <c r="J217" i="2"/>
  <c r="BK180" i="2"/>
  <c r="J135" i="2"/>
  <c r="BK151" i="4"/>
  <c r="BK138" i="4"/>
  <c r="J130" i="4"/>
  <c r="BK117" i="4"/>
  <c r="J98" i="4"/>
  <c r="BK88" i="4"/>
  <c r="BK161" i="3"/>
  <c r="BK116" i="3"/>
  <c r="BK103" i="3"/>
  <c r="J469" i="2"/>
  <c r="J442" i="2"/>
  <c r="J404" i="2"/>
  <c r="J370" i="2"/>
  <c r="BK276" i="2"/>
  <c r="J270" i="2"/>
  <c r="BK258" i="2"/>
  <c r="J180" i="2"/>
  <c r="J143" i="2"/>
  <c r="J115" i="2"/>
  <c r="J94" i="5"/>
  <c r="J170" i="4"/>
  <c r="BK150" i="4"/>
  <c r="BK136" i="4"/>
  <c r="J102" i="4"/>
  <c r="J164" i="3"/>
  <c r="J145" i="3"/>
  <c r="J119" i="3"/>
  <c r="J92" i="3"/>
  <c r="J443" i="2"/>
  <c r="J406" i="2"/>
  <c r="BK356" i="2"/>
  <c r="BK303" i="2"/>
  <c r="BK248" i="2"/>
  <c r="BK196" i="2"/>
  <c r="BK154" i="2"/>
  <c r="BK129" i="2"/>
  <c r="J112" i="2"/>
  <c r="BK86" i="5"/>
  <c r="BK149" i="4"/>
  <c r="BK123" i="4"/>
  <c r="J89" i="4"/>
  <c r="J168" i="3"/>
  <c r="J140" i="3"/>
  <c r="BK119" i="3"/>
  <c r="BK98" i="3"/>
  <c r="BK479" i="2"/>
  <c r="BK438" i="2"/>
  <c r="BK415" i="2"/>
  <c r="J345" i="2"/>
  <c r="BK326" i="2"/>
  <c r="BK280" i="2"/>
  <c r="J268" i="2"/>
  <c r="BK202" i="2"/>
  <c r="J140" i="2"/>
  <c r="J119" i="2"/>
  <c r="BK88" i="6"/>
  <c r="BK82" i="6"/>
  <c r="BK144" i="4"/>
  <c r="BK122" i="4"/>
  <c r="BK98" i="4"/>
  <c r="J172" i="3"/>
  <c r="J156" i="3"/>
  <c r="BK136" i="3"/>
  <c r="BK122" i="3"/>
  <c r="BK94" i="3"/>
  <c r="J430" i="2"/>
  <c r="BK413" i="2"/>
  <c r="BK399" i="2"/>
  <c r="J355" i="2"/>
  <c r="J310" i="2"/>
  <c r="J265" i="2"/>
  <c r="J243" i="2"/>
  <c r="J191" i="2"/>
  <c r="BK119" i="2"/>
  <c r="BK87" i="6"/>
  <c r="J86" i="5"/>
  <c r="J151" i="4"/>
  <c r="J140" i="4"/>
  <c r="BK130" i="4"/>
  <c r="J90" i="4"/>
  <c r="J162" i="3"/>
  <c r="BK134" i="3"/>
  <c r="BK107" i="3"/>
  <c r="BK463" i="2"/>
  <c r="BK411" i="2"/>
  <c r="J369" i="2"/>
  <c r="J323" i="2"/>
  <c r="J301" i="2"/>
  <c r="J261" i="2"/>
  <c r="J237" i="2"/>
  <c r="BK199" i="2"/>
  <c r="BK171" i="2"/>
  <c r="BK150" i="2"/>
  <c r="BK118" i="2"/>
  <c r="BK165" i="4"/>
  <c r="J133" i="4"/>
  <c r="BK116" i="4"/>
  <c r="J101" i="4"/>
  <c r="J167" i="3"/>
  <c r="BK160" i="3"/>
  <c r="J116" i="3"/>
  <c r="J107" i="3"/>
  <c r="J94" i="3"/>
  <c r="BK466" i="2"/>
  <c r="BK446" i="2"/>
  <c r="J438" i="2"/>
  <c r="J403" i="2"/>
  <c r="BK371" i="2"/>
  <c r="J350" i="2"/>
  <c r="J303" i="2"/>
  <c r="J288" i="2"/>
  <c r="J260" i="2"/>
  <c r="J244" i="2"/>
  <c r="J145" i="2"/>
  <c r="BK114" i="2"/>
  <c r="J163" i="4"/>
  <c r="J144" i="4"/>
  <c r="BK134" i="4"/>
  <c r="BK126" i="4"/>
  <c r="BK105" i="4"/>
  <c r="J153" i="3"/>
  <c r="BK140" i="3"/>
  <c r="BK127" i="3"/>
  <c r="J120" i="3"/>
  <c r="J97" i="3"/>
  <c r="BK468" i="2"/>
  <c r="BK380" i="2"/>
  <c r="BK334" i="2"/>
  <c r="BK319" i="2"/>
  <c r="BK293" i="2"/>
  <c r="BK268" i="2"/>
  <c r="J253" i="2"/>
  <c r="J123" i="2"/>
  <c r="BK111" i="2"/>
  <c r="J88" i="6"/>
  <c r="J173" i="4"/>
  <c r="J156" i="4"/>
  <c r="BK143" i="4"/>
  <c r="J129" i="4"/>
  <c r="J111" i="4"/>
  <c r="BK171" i="3"/>
  <c r="BK159" i="3"/>
  <c r="J143" i="3"/>
  <c r="BK115" i="3"/>
  <c r="J448" i="2"/>
  <c r="BK408" i="2"/>
  <c r="J385" i="2"/>
  <c r="BK345" i="2"/>
  <c r="J296" i="2"/>
  <c r="J231" i="2"/>
  <c r="J194" i="2"/>
  <c r="J152" i="2"/>
  <c r="J124" i="2"/>
  <c r="J84" i="6"/>
  <c r="J157" i="4"/>
  <c r="J135" i="4"/>
  <c r="BK111" i="4"/>
  <c r="J170" i="3"/>
  <c r="J158" i="3"/>
  <c r="J132" i="3"/>
  <c r="J485" i="2"/>
  <c r="J466" i="2"/>
  <c r="J445" i="2"/>
  <c r="BK422" i="2"/>
  <c r="J391" i="2"/>
  <c r="BK352" i="2"/>
  <c r="J332" i="2"/>
  <c r="J274" i="2"/>
  <c r="J219" i="2"/>
  <c r="BK190" i="2"/>
  <c r="J150" i="2"/>
  <c r="BK120" i="2"/>
  <c r="J86" i="6"/>
  <c r="J89" i="5"/>
  <c r="J146" i="4"/>
  <c r="BK129" i="4"/>
  <c r="BK103" i="4"/>
  <c r="J88" i="4"/>
  <c r="J154" i="3"/>
  <c r="J131" i="3"/>
  <c r="J125" i="3"/>
  <c r="BK113" i="3"/>
  <c r="J487" i="2"/>
  <c r="J437" i="2"/>
  <c r="BK417" i="2"/>
  <c r="BK401" i="2"/>
  <c r="J359" i="2"/>
  <c r="BK332" i="2"/>
  <c r="BK314" i="2"/>
  <c r="BK288" i="2"/>
  <c r="BK246" i="2"/>
  <c r="J218" i="2"/>
  <c r="BK124" i="2"/>
  <c r="BK89" i="6"/>
  <c r="J87" i="5"/>
  <c r="J164" i="4"/>
  <c r="BK147" i="4"/>
  <c r="BK135" i="4"/>
  <c r="BK113" i="4"/>
  <c r="J176" i="3"/>
  <c r="J159" i="3"/>
  <c r="BK139" i="3"/>
  <c r="J117" i="3"/>
  <c r="J103" i="3"/>
  <c r="J429" i="2"/>
  <c r="J398" i="2"/>
  <c r="BK355" i="2"/>
  <c r="BK310" i="2"/>
  <c r="J272" i="2"/>
  <c r="J258" i="2"/>
  <c r="BK225" i="2"/>
  <c r="J196" i="2"/>
  <c r="J156" i="2"/>
  <c r="J130" i="2"/>
  <c r="BK85" i="5"/>
  <c r="J155" i="4"/>
  <c r="J126" i="4"/>
  <c r="J107" i="4"/>
  <c r="J97" i="4"/>
  <c r="BK174" i="3"/>
  <c r="J134" i="3"/>
  <c r="BK123" i="3"/>
  <c r="BK111" i="3"/>
  <c r="BK92" i="3"/>
  <c r="BK440" i="2"/>
  <c r="BK432" i="2"/>
  <c r="J420" i="2"/>
  <c r="BK394" i="2"/>
  <c r="BK343" i="2"/>
  <c r="J325" i="2"/>
  <c r="BK301" i="2"/>
  <c r="BK278" i="2"/>
  <c r="J248" i="2"/>
  <c r="BK197" i="2"/>
  <c r="J117" i="2"/>
  <c r="BK164" i="4"/>
  <c r="J149" i="4"/>
  <c r="BK132" i="4"/>
  <c r="BK119" i="4"/>
  <c r="J100" i="4"/>
  <c r="BK142" i="3"/>
  <c r="BK131" i="3"/>
  <c r="BK110" i="3"/>
  <c r="BK484" i="2"/>
  <c r="J463" i="2"/>
  <c r="BK436" i="2"/>
  <c r="BK359" i="2"/>
  <c r="BK317" i="2"/>
  <c r="J283" i="2"/>
  <c r="J269" i="2"/>
  <c r="BK244" i="2"/>
  <c r="J169" i="2"/>
  <c r="J82" i="6"/>
  <c r="J85" i="5"/>
  <c r="BK161" i="4"/>
  <c r="J142" i="4"/>
  <c r="BK125" i="4"/>
  <c r="J94" i="4"/>
  <c r="J150" i="3"/>
  <c r="J139" i="3"/>
  <c r="BK97" i="3"/>
  <c r="J444" i="2"/>
  <c r="J425" i="2"/>
  <c r="BK398" i="2"/>
  <c r="J336" i="2"/>
  <c r="BK290" i="2"/>
  <c r="J245" i="2"/>
  <c r="J171" i="2"/>
  <c r="BK135" i="2"/>
  <c r="J120" i="2"/>
  <c r="J88" i="5"/>
  <c r="J152" i="4"/>
  <c r="J127" i="4"/>
  <c r="J110" i="4"/>
  <c r="J160" i="3"/>
  <c r="BK137" i="3"/>
  <c r="J124" i="3"/>
  <c r="BK96" i="3"/>
  <c r="BK465" i="2"/>
  <c r="J413" i="2"/>
  <c r="J363" i="2"/>
  <c r="J308" i="2"/>
  <c r="J273" i="2"/>
  <c r="J259" i="2"/>
  <c r="BK168" i="2"/>
  <c r="BK130" i="2"/>
  <c r="BK116" i="2"/>
  <c r="BK94" i="5"/>
  <c r="BK142" i="4"/>
  <c r="BK114" i="4"/>
  <c r="BK89" i="4"/>
  <c r="BK158" i="3"/>
  <c r="BK138" i="3"/>
  <c r="BK129" i="3"/>
  <c r="BK102" i="3"/>
  <c r="J462" i="2"/>
  <c r="BK434" i="2"/>
  <c r="BK418" i="2"/>
  <c r="J402" i="2"/>
  <c r="J356" i="2"/>
  <c r="BK323" i="2"/>
  <c r="BK302" i="2"/>
  <c r="BK274" i="2"/>
  <c r="BK245" i="2"/>
  <c r="BK169" i="2"/>
  <c r="AS54" i="1"/>
  <c r="BK169" i="3"/>
  <c r="BK145" i="3"/>
  <c r="BK125" i="3"/>
  <c r="BK112" i="3"/>
  <c r="J96" i="3"/>
  <c r="J418" i="2"/>
  <c r="J383" i="2"/>
  <c r="J343" i="2"/>
  <c r="J285" i="2"/>
  <c r="BK279" i="2"/>
  <c r="J275" i="2"/>
  <c r="BK265" i="2"/>
  <c r="J246" i="2"/>
  <c r="BK218" i="2"/>
  <c r="BK194" i="2"/>
  <c r="BK157" i="2"/>
  <c r="BK149" i="2"/>
  <c r="BK86" i="6"/>
  <c r="J91" i="5"/>
  <c r="BK156" i="4"/>
  <c r="J138" i="4"/>
  <c r="BK108" i="4"/>
  <c r="BK96" i="4"/>
  <c r="BK153" i="3"/>
  <c r="BK141" i="3"/>
  <c r="J129" i="3"/>
  <c r="J113" i="3"/>
  <c r="BK95" i="3"/>
  <c r="J479" i="2"/>
  <c r="BK443" i="2"/>
  <c r="J434" i="2"/>
  <c r="BK423" i="2"/>
  <c r="J415" i="2"/>
  <c r="BK372" i="2"/>
  <c r="BK366" i="2"/>
  <c r="J337" i="2"/>
  <c r="J276" i="2"/>
  <c r="BK201" i="2"/>
  <c r="J168" i="2"/>
  <c r="BK154" i="4"/>
  <c r="J139" i="4"/>
  <c r="J131" i="4"/>
  <c r="J116" i="4"/>
  <c r="BK93" i="4"/>
  <c r="BK164" i="3"/>
  <c r="BK124" i="3"/>
  <c r="J104" i="3"/>
  <c r="J470" i="2"/>
  <c r="J460" i="2"/>
  <c r="BK403" i="2"/>
  <c r="BK329" i="2"/>
  <c r="BK308" i="2"/>
  <c r="BK271" i="2"/>
  <c r="BK260" i="2"/>
  <c r="J199" i="2"/>
  <c r="J157" i="2"/>
  <c r="BK113" i="2"/>
  <c r="T110" i="2" l="1"/>
  <c r="T155" i="2"/>
  <c r="BK193" i="2"/>
  <c r="J193" i="2"/>
  <c r="J65" i="2" s="1"/>
  <c r="R193" i="2"/>
  <c r="R224" i="2"/>
  <c r="P242" i="2"/>
  <c r="T247" i="2"/>
  <c r="R267" i="2"/>
  <c r="BK287" i="2"/>
  <c r="J287" i="2"/>
  <c r="J74" i="2" s="1"/>
  <c r="P292" i="2"/>
  <c r="T309" i="2"/>
  <c r="R367" i="2"/>
  <c r="R409" i="2"/>
  <c r="R426" i="2"/>
  <c r="R439" i="2"/>
  <c r="R467" i="2"/>
  <c r="P91" i="3"/>
  <c r="P100" i="3"/>
  <c r="R126" i="3"/>
  <c r="P148" i="3"/>
  <c r="T148" i="3"/>
  <c r="R92" i="4"/>
  <c r="P131" i="2"/>
  <c r="R155" i="2"/>
  <c r="P198" i="2"/>
  <c r="T224" i="2"/>
  <c r="R236" i="2"/>
  <c r="R242" i="2"/>
  <c r="BK257" i="2"/>
  <c r="J257" i="2"/>
  <c r="J71" i="2" s="1"/>
  <c r="P267" i="2"/>
  <c r="R277" i="2"/>
  <c r="BK292" i="2"/>
  <c r="J292" i="2" s="1"/>
  <c r="J76" i="2" s="1"/>
  <c r="R309" i="2"/>
  <c r="T367" i="2"/>
  <c r="T409" i="2"/>
  <c r="BK449" i="2"/>
  <c r="J449" i="2" s="1"/>
  <c r="J86" i="2" s="1"/>
  <c r="R91" i="3"/>
  <c r="BK109" i="3"/>
  <c r="R109" i="3"/>
  <c r="R155" i="3"/>
  <c r="T92" i="4"/>
  <c r="P84" i="5"/>
  <c r="P83" i="5" s="1"/>
  <c r="P82" i="5" s="1"/>
  <c r="AU58" i="1" s="1"/>
  <c r="P110" i="2"/>
  <c r="T131" i="2"/>
  <c r="R179" i="2"/>
  <c r="R198" i="2"/>
  <c r="BK236" i="2"/>
  <c r="J236" i="2" s="1"/>
  <c r="J68" i="2" s="1"/>
  <c r="P236" i="2"/>
  <c r="R247" i="2"/>
  <c r="BK267" i="2"/>
  <c r="J267" i="2"/>
  <c r="J72" i="2"/>
  <c r="P277" i="2"/>
  <c r="R287" i="2"/>
  <c r="T292" i="2"/>
  <c r="P338" i="2"/>
  <c r="P367" i="2"/>
  <c r="T400" i="2"/>
  <c r="BK426" i="2"/>
  <c r="J426" i="2"/>
  <c r="J84" i="2" s="1"/>
  <c r="BK439" i="2"/>
  <c r="J439" i="2"/>
  <c r="J85" i="2"/>
  <c r="P439" i="2"/>
  <c r="T449" i="2"/>
  <c r="P467" i="2"/>
  <c r="BK478" i="2"/>
  <c r="J478" i="2" s="1"/>
  <c r="J88" i="2" s="1"/>
  <c r="P478" i="2"/>
  <c r="T478" i="2"/>
  <c r="T100" i="3"/>
  <c r="P126" i="3"/>
  <c r="BK155" i="3"/>
  <c r="J155" i="3" s="1"/>
  <c r="J68" i="3" s="1"/>
  <c r="P87" i="4"/>
  <c r="T87" i="4"/>
  <c r="T86" i="4" s="1"/>
  <c r="R159" i="4"/>
  <c r="R158" i="4" s="1"/>
  <c r="R84" i="5"/>
  <c r="R83" i="5" s="1"/>
  <c r="R82" i="5" s="1"/>
  <c r="R110" i="2"/>
  <c r="BK155" i="2"/>
  <c r="J155" i="2" s="1"/>
  <c r="J63" i="2" s="1"/>
  <c r="P179" i="2"/>
  <c r="P193" i="2"/>
  <c r="T198" i="2"/>
  <c r="T236" i="2"/>
  <c r="P247" i="2"/>
  <c r="R257" i="2"/>
  <c r="T277" i="2"/>
  <c r="T287" i="2"/>
  <c r="P309" i="2"/>
  <c r="T338" i="2"/>
  <c r="P400" i="2"/>
  <c r="P409" i="2"/>
  <c r="T426" i="2"/>
  <c r="T439" i="2"/>
  <c r="BK467" i="2"/>
  <c r="J467" i="2" s="1"/>
  <c r="J87" i="2" s="1"/>
  <c r="T467" i="2"/>
  <c r="R478" i="2"/>
  <c r="T91" i="3"/>
  <c r="T90" i="3"/>
  <c r="P109" i="3"/>
  <c r="P108" i="3" s="1"/>
  <c r="T109" i="3"/>
  <c r="BK148" i="3"/>
  <c r="J148" i="3"/>
  <c r="J67" i="3" s="1"/>
  <c r="R148" i="3"/>
  <c r="BK92" i="4"/>
  <c r="J92" i="4"/>
  <c r="J62" i="4" s="1"/>
  <c r="BK159" i="4"/>
  <c r="J159" i="4"/>
  <c r="J64" i="4"/>
  <c r="T84" i="5"/>
  <c r="T83" i="5" s="1"/>
  <c r="T82" i="5" s="1"/>
  <c r="BK110" i="2"/>
  <c r="J110" i="2" s="1"/>
  <c r="J61" i="2" s="1"/>
  <c r="R131" i="2"/>
  <c r="BK179" i="2"/>
  <c r="J179" i="2" s="1"/>
  <c r="J64" i="2" s="1"/>
  <c r="BK198" i="2"/>
  <c r="J198" i="2"/>
  <c r="J66" i="2" s="1"/>
  <c r="BK224" i="2"/>
  <c r="J224" i="2"/>
  <c r="J67" i="2"/>
  <c r="BK242" i="2"/>
  <c r="J242" i="2" s="1"/>
  <c r="J69" i="2" s="1"/>
  <c r="T242" i="2"/>
  <c r="T257" i="2"/>
  <c r="BK277" i="2"/>
  <c r="J277" i="2"/>
  <c r="J73" i="2"/>
  <c r="P287" i="2"/>
  <c r="BK309" i="2"/>
  <c r="J309" i="2"/>
  <c r="J77" i="2"/>
  <c r="BK367" i="2"/>
  <c r="J367" i="2" s="1"/>
  <c r="J79" i="2" s="1"/>
  <c r="R400" i="2"/>
  <c r="P426" i="2"/>
  <c r="R449" i="2"/>
  <c r="BK100" i="3"/>
  <c r="J100" i="3"/>
  <c r="J62" i="3" s="1"/>
  <c r="T126" i="3"/>
  <c r="T155" i="3"/>
  <c r="P92" i="4"/>
  <c r="T159" i="4"/>
  <c r="T158" i="4" s="1"/>
  <c r="BK84" i="5"/>
  <c r="J84" i="5"/>
  <c r="J61" i="5" s="1"/>
  <c r="R81" i="6"/>
  <c r="R80" i="6"/>
  <c r="BK131" i="2"/>
  <c r="J131" i="2" s="1"/>
  <c r="J62" i="2" s="1"/>
  <c r="P155" i="2"/>
  <c r="T179" i="2"/>
  <c r="T193" i="2"/>
  <c r="P224" i="2"/>
  <c r="BK247" i="2"/>
  <c r="J247" i="2"/>
  <c r="J70" i="2" s="1"/>
  <c r="P257" i="2"/>
  <c r="T267" i="2"/>
  <c r="R292" i="2"/>
  <c r="BK338" i="2"/>
  <c r="J338" i="2" s="1"/>
  <c r="J78" i="2" s="1"/>
  <c r="R338" i="2"/>
  <c r="BK400" i="2"/>
  <c r="J400" i="2" s="1"/>
  <c r="J80" i="2" s="1"/>
  <c r="BK409" i="2"/>
  <c r="J409" i="2" s="1"/>
  <c r="J82" i="2" s="1"/>
  <c r="P449" i="2"/>
  <c r="BK91" i="3"/>
  <c r="R100" i="3"/>
  <c r="BK126" i="3"/>
  <c r="J126" i="3"/>
  <c r="J66" i="3"/>
  <c r="P155" i="3"/>
  <c r="BK87" i="4"/>
  <c r="J87" i="4"/>
  <c r="J61" i="4"/>
  <c r="R87" i="4"/>
  <c r="R86" i="4" s="1"/>
  <c r="R85" i="4" s="1"/>
  <c r="P159" i="4"/>
  <c r="P158" i="4" s="1"/>
  <c r="BK81" i="6"/>
  <c r="J81" i="6"/>
  <c r="J60" i="6"/>
  <c r="P81" i="6"/>
  <c r="P80" i="6" s="1"/>
  <c r="AU59" i="1" s="1"/>
  <c r="T81" i="6"/>
  <c r="T80" i="6" s="1"/>
  <c r="F55" i="2"/>
  <c r="BE112" i="2"/>
  <c r="BE114" i="2"/>
  <c r="BE116" i="2"/>
  <c r="BE129" i="2"/>
  <c r="BE132" i="2"/>
  <c r="BE133" i="2"/>
  <c r="BE149" i="2"/>
  <c r="BE156" i="2"/>
  <c r="BE164" i="2"/>
  <c r="BE168" i="2"/>
  <c r="BE186" i="2"/>
  <c r="BE201" i="2"/>
  <c r="BE241" i="2"/>
  <c r="BE243" i="2"/>
  <c r="BE261" i="2"/>
  <c r="BE290" i="2"/>
  <c r="BE316" i="2"/>
  <c r="BE328" i="2"/>
  <c r="BE336" i="2"/>
  <c r="BE339" i="2"/>
  <c r="BE352" i="2"/>
  <c r="BE356" i="2"/>
  <c r="BE371" i="2"/>
  <c r="BE372" i="2"/>
  <c r="BE373" i="2"/>
  <c r="BE413" i="2"/>
  <c r="BE417" i="2"/>
  <c r="BE429" i="2"/>
  <c r="BE437" i="2"/>
  <c r="BE461" i="2"/>
  <c r="BE462" i="2"/>
  <c r="BE485" i="2"/>
  <c r="BE487" i="2"/>
  <c r="BE97" i="3"/>
  <c r="BE101" i="3"/>
  <c r="BE107" i="3"/>
  <c r="BE122" i="3"/>
  <c r="BE123" i="3"/>
  <c r="BE127" i="3"/>
  <c r="BE130" i="3"/>
  <c r="BE140" i="3"/>
  <c r="BE147" i="3"/>
  <c r="BE152" i="3"/>
  <c r="BE158" i="3"/>
  <c r="BE160" i="3"/>
  <c r="BE162" i="3"/>
  <c r="BE163" i="3"/>
  <c r="BE173" i="3"/>
  <c r="BE91" i="4"/>
  <c r="BE103" i="4"/>
  <c r="BE116" i="4"/>
  <c r="BE120" i="4"/>
  <c r="BE125" i="4"/>
  <c r="BE128" i="4"/>
  <c r="BE133" i="4"/>
  <c r="BE135" i="4"/>
  <c r="BE143" i="4"/>
  <c r="BE147" i="4"/>
  <c r="BE148" i="4"/>
  <c r="BE152" i="4"/>
  <c r="BE157" i="4"/>
  <c r="BE165" i="4"/>
  <c r="J102" i="2"/>
  <c r="BE113" i="2"/>
  <c r="BE140" i="2"/>
  <c r="BE142" i="2"/>
  <c r="BE143" i="2"/>
  <c r="BE157" i="2"/>
  <c r="BE166" i="2"/>
  <c r="BE191" i="2"/>
  <c r="BE196" i="2"/>
  <c r="BE199" i="2"/>
  <c r="BE252" i="2"/>
  <c r="BE259" i="2"/>
  <c r="BE263" i="2"/>
  <c r="BE285" i="2"/>
  <c r="BE296" i="2"/>
  <c r="BE329" i="2"/>
  <c r="BE345" i="2"/>
  <c r="BE365" i="2"/>
  <c r="BE368" i="2"/>
  <c r="BE380" i="2"/>
  <c r="BE402" i="2"/>
  <c r="BE410" i="2"/>
  <c r="BE418" i="2"/>
  <c r="BE422" i="2"/>
  <c r="BE430" i="2"/>
  <c r="BE431" i="2"/>
  <c r="BE436" i="2"/>
  <c r="BE442" i="2"/>
  <c r="BE447" i="2"/>
  <c r="BE450" i="2"/>
  <c r="BE468" i="2"/>
  <c r="BE470" i="2"/>
  <c r="BE484" i="2"/>
  <c r="F86" i="3"/>
  <c r="BE124" i="3"/>
  <c r="BE128" i="3"/>
  <c r="BE132" i="3"/>
  <c r="BE150" i="3"/>
  <c r="BE161" i="3"/>
  <c r="BE164" i="3"/>
  <c r="BE166" i="3"/>
  <c r="BE168" i="3"/>
  <c r="BE171" i="3"/>
  <c r="BE172" i="3"/>
  <c r="BE90" i="4"/>
  <c r="BE93" i="4"/>
  <c r="BE94" i="4"/>
  <c r="BE100" i="4"/>
  <c r="BE105" i="4"/>
  <c r="BE114" i="4"/>
  <c r="BE117" i="4"/>
  <c r="BE134" i="4"/>
  <c r="BE150" i="4"/>
  <c r="BE151" i="4"/>
  <c r="BE161" i="4"/>
  <c r="BE173" i="4"/>
  <c r="BK172" i="4"/>
  <c r="J172" i="4" s="1"/>
  <c r="J65" i="4" s="1"/>
  <c r="F55" i="5"/>
  <c r="J76" i="5"/>
  <c r="BE90" i="5"/>
  <c r="BK93" i="5"/>
  <c r="J93" i="5"/>
  <c r="J62" i="5" s="1"/>
  <c r="J52" i="6"/>
  <c r="F55" i="6"/>
  <c r="BE82" i="6"/>
  <c r="BE90" i="6"/>
  <c r="BE111" i="2"/>
  <c r="BE117" i="2"/>
  <c r="BE119" i="2"/>
  <c r="BE124" i="2"/>
  <c r="BE145" i="2"/>
  <c r="BE152" i="2"/>
  <c r="BE169" i="2"/>
  <c r="BE190" i="2"/>
  <c r="BE219" i="2"/>
  <c r="BE231" i="2"/>
  <c r="BE244" i="2"/>
  <c r="BE245" i="2"/>
  <c r="BE253" i="2"/>
  <c r="BE260" i="2"/>
  <c r="BE268" i="2"/>
  <c r="BE274" i="2"/>
  <c r="BE282" i="2"/>
  <c r="BE288" i="2"/>
  <c r="BE308" i="2"/>
  <c r="BE359" i="2"/>
  <c r="BE385" i="2"/>
  <c r="BE399" i="2"/>
  <c r="BE405" i="2"/>
  <c r="BE427" i="2"/>
  <c r="BE445" i="2"/>
  <c r="BE465" i="2"/>
  <c r="BE479" i="2"/>
  <c r="J83" i="3"/>
  <c r="BE92" i="3"/>
  <c r="BE95" i="3"/>
  <c r="BE102" i="3"/>
  <c r="BE103" i="3"/>
  <c r="BE110" i="3"/>
  <c r="BE115" i="3"/>
  <c r="BE116" i="3"/>
  <c r="BE117" i="3"/>
  <c r="BE119" i="3"/>
  <c r="BE121" i="3"/>
  <c r="BE143" i="3"/>
  <c r="BE146" i="3"/>
  <c r="BE170" i="3"/>
  <c r="BE174" i="3"/>
  <c r="E48" i="4"/>
  <c r="BE89" i="4"/>
  <c r="BE98" i="4"/>
  <c r="BE107" i="4"/>
  <c r="BE110" i="4"/>
  <c r="BE111" i="4"/>
  <c r="BE129" i="4"/>
  <c r="BE132" i="4"/>
  <c r="BE139" i="4"/>
  <c r="BE141" i="4"/>
  <c r="BE142" i="4"/>
  <c r="BE146" i="4"/>
  <c r="BE163" i="4"/>
  <c r="BE89" i="5"/>
  <c r="BE91" i="5"/>
  <c r="F76" i="6"/>
  <c r="J77" i="6"/>
  <c r="BE84" i="6"/>
  <c r="BE86" i="6"/>
  <c r="BE120" i="2"/>
  <c r="BE123" i="2"/>
  <c r="BE130" i="2"/>
  <c r="BE150" i="2"/>
  <c r="BE171" i="2"/>
  <c r="BE202" i="2"/>
  <c r="BE203" i="2"/>
  <c r="BE225" i="2"/>
  <c r="BE237" i="2"/>
  <c r="BE248" i="2"/>
  <c r="BE271" i="2"/>
  <c r="BE273" i="2"/>
  <c r="BE278" i="2"/>
  <c r="BE283" i="2"/>
  <c r="BE301" i="2"/>
  <c r="BE325" i="2"/>
  <c r="BE334" i="2"/>
  <c r="BE391" i="2"/>
  <c r="BE398" i="2"/>
  <c r="BE404" i="2"/>
  <c r="BE406" i="2"/>
  <c r="BE415" i="2"/>
  <c r="BE425" i="2"/>
  <c r="BE440" i="2"/>
  <c r="BE443" i="2"/>
  <c r="BE446" i="2"/>
  <c r="BE448" i="2"/>
  <c r="BE466" i="2"/>
  <c r="BE469" i="2"/>
  <c r="BE483" i="2"/>
  <c r="BE486" i="2"/>
  <c r="BE93" i="3"/>
  <c r="BE96" i="3"/>
  <c r="BE118" i="3"/>
  <c r="BE136" i="3"/>
  <c r="BE139" i="3"/>
  <c r="BE145" i="3"/>
  <c r="BE151" i="3"/>
  <c r="BE153" i="3"/>
  <c r="BE157" i="3"/>
  <c r="BE176" i="3"/>
  <c r="BK175" i="3"/>
  <c r="J175" i="3" s="1"/>
  <c r="J69" i="3" s="1"/>
  <c r="J52" i="4"/>
  <c r="BE96" i="4"/>
  <c r="BE97" i="4"/>
  <c r="BE99" i="4"/>
  <c r="BE113" i="4"/>
  <c r="BE127" i="4"/>
  <c r="BE136" i="4"/>
  <c r="BE137" i="4"/>
  <c r="BE140" i="4"/>
  <c r="BE145" i="4"/>
  <c r="BE155" i="4"/>
  <c r="BE167" i="4"/>
  <c r="BE168" i="4"/>
  <c r="E48" i="5"/>
  <c r="BE88" i="5"/>
  <c r="BE85" i="6"/>
  <c r="BE89" i="6"/>
  <c r="E98" i="2"/>
  <c r="BE115" i="2"/>
  <c r="BE118" i="2"/>
  <c r="BE121" i="2"/>
  <c r="BE135" i="2"/>
  <c r="BE154" i="2"/>
  <c r="BE175" i="2"/>
  <c r="BE182" i="2"/>
  <c r="BE194" i="2"/>
  <c r="BE223" i="2"/>
  <c r="BE258" i="2"/>
  <c r="BE265" i="2"/>
  <c r="BE269" i="2"/>
  <c r="BE270" i="2"/>
  <c r="BE272" i="2"/>
  <c r="BE303" i="2"/>
  <c r="BE307" i="2"/>
  <c r="BE314" i="2"/>
  <c r="BE319" i="2"/>
  <c r="BE335" i="2"/>
  <c r="BE337" i="2"/>
  <c r="BE343" i="2"/>
  <c r="BE350" i="2"/>
  <c r="BE353" i="2"/>
  <c r="BE355" i="2"/>
  <c r="BE383" i="2"/>
  <c r="BE401" i="2"/>
  <c r="BE403" i="2"/>
  <c r="BE408" i="2"/>
  <c r="BE420" i="2"/>
  <c r="BE444" i="2"/>
  <c r="BE463" i="2"/>
  <c r="BK407" i="2"/>
  <c r="J407" i="2" s="1"/>
  <c r="J81" i="2" s="1"/>
  <c r="BE104" i="3"/>
  <c r="BE111" i="3"/>
  <c r="BE112" i="3"/>
  <c r="BE114" i="3"/>
  <c r="BE129" i="3"/>
  <c r="BE131" i="3"/>
  <c r="BE134" i="3"/>
  <c r="BE138" i="3"/>
  <c r="BE149" i="3"/>
  <c r="BE159" i="3"/>
  <c r="BE165" i="3"/>
  <c r="BE167" i="3"/>
  <c r="BE169" i="3"/>
  <c r="BK106" i="3"/>
  <c r="J106" i="3" s="1"/>
  <c r="J63" i="3" s="1"/>
  <c r="F82" i="4"/>
  <c r="BE88" i="4"/>
  <c r="BE102" i="4"/>
  <c r="BE108" i="4"/>
  <c r="BE119" i="4"/>
  <c r="BE126" i="4"/>
  <c r="BE131" i="4"/>
  <c r="BE138" i="4"/>
  <c r="BE144" i="4"/>
  <c r="BE154" i="4"/>
  <c r="BE156" i="4"/>
  <c r="BE171" i="4"/>
  <c r="BE85" i="5"/>
  <c r="BE87" i="5"/>
  <c r="BE92" i="5"/>
  <c r="BE94" i="5"/>
  <c r="E48" i="6"/>
  <c r="J54" i="6"/>
  <c r="BE83" i="6"/>
  <c r="BE87" i="6"/>
  <c r="BE88" i="6"/>
  <c r="BE91" i="6"/>
  <c r="BE180" i="2"/>
  <c r="BE195" i="2"/>
  <c r="BE197" i="2"/>
  <c r="BE217" i="2"/>
  <c r="BE218" i="2"/>
  <c r="BE246" i="2"/>
  <c r="BE250" i="2"/>
  <c r="BE275" i="2"/>
  <c r="BE276" i="2"/>
  <c r="BE279" i="2"/>
  <c r="BE280" i="2"/>
  <c r="BE293" i="2"/>
  <c r="BE294" i="2"/>
  <c r="BE302" i="2"/>
  <c r="BE310" i="2"/>
  <c r="BE317" i="2"/>
  <c r="BE323" i="2"/>
  <c r="BE326" i="2"/>
  <c r="BE331" i="2"/>
  <c r="BE332" i="2"/>
  <c r="BE363" i="2"/>
  <c r="BE366" i="2"/>
  <c r="BE369" i="2"/>
  <c r="BE370" i="2"/>
  <c r="BE394" i="2"/>
  <c r="BE411" i="2"/>
  <c r="BE423" i="2"/>
  <c r="BE432" i="2"/>
  <c r="BE434" i="2"/>
  <c r="BE438" i="2"/>
  <c r="BE460" i="2"/>
  <c r="BK424" i="2"/>
  <c r="J424" i="2" s="1"/>
  <c r="J83" i="2" s="1"/>
  <c r="E48" i="3"/>
  <c r="BE94" i="3"/>
  <c r="BE98" i="3"/>
  <c r="BE105" i="3"/>
  <c r="BE113" i="3"/>
  <c r="BE120" i="3"/>
  <c r="BE125" i="3"/>
  <c r="BE137" i="3"/>
  <c r="BE141" i="3"/>
  <c r="BE142" i="3"/>
  <c r="BE154" i="3"/>
  <c r="BE156" i="3"/>
  <c r="BE101" i="4"/>
  <c r="BE104" i="4"/>
  <c r="BE122" i="4"/>
  <c r="BE123" i="4"/>
  <c r="BE130" i="4"/>
  <c r="BE149" i="4"/>
  <c r="BE160" i="4"/>
  <c r="BE164" i="4"/>
  <c r="BE166" i="4"/>
  <c r="BE170" i="4"/>
  <c r="BE86" i="5"/>
  <c r="J34" i="2"/>
  <c r="AW55" i="1" s="1"/>
  <c r="F34" i="4"/>
  <c r="BA57" i="1" s="1"/>
  <c r="F35" i="6"/>
  <c r="BB59" i="1" s="1"/>
  <c r="F37" i="4"/>
  <c r="BD57" i="1"/>
  <c r="F35" i="3"/>
  <c r="BB56" i="1" s="1"/>
  <c r="F36" i="3"/>
  <c r="BC56" i="1" s="1"/>
  <c r="F36" i="6"/>
  <c r="BC59" i="1" s="1"/>
  <c r="F34" i="6"/>
  <c r="BA59" i="1"/>
  <c r="F36" i="2"/>
  <c r="BC55" i="1" s="1"/>
  <c r="F36" i="5"/>
  <c r="BC58" i="1" s="1"/>
  <c r="J34" i="6"/>
  <c r="AW59" i="1" s="1"/>
  <c r="F35" i="4"/>
  <c r="BB57" i="1" s="1"/>
  <c r="F36" i="4"/>
  <c r="BC57" i="1" s="1"/>
  <c r="J34" i="3"/>
  <c r="AW56" i="1" s="1"/>
  <c r="J34" i="4"/>
  <c r="AW57" i="1" s="1"/>
  <c r="F34" i="2"/>
  <c r="BA55" i="1" s="1"/>
  <c r="F37" i="3"/>
  <c r="BD56" i="1" s="1"/>
  <c r="J34" i="5"/>
  <c r="AW58" i="1" s="1"/>
  <c r="F35" i="2"/>
  <c r="BB55" i="1" s="1"/>
  <c r="F37" i="6"/>
  <c r="BD59" i="1" s="1"/>
  <c r="F37" i="2"/>
  <c r="BD55" i="1" s="1"/>
  <c r="F34" i="3"/>
  <c r="BA56" i="1" s="1"/>
  <c r="F34" i="5"/>
  <c r="BA58" i="1" s="1"/>
  <c r="F37" i="5"/>
  <c r="BD58" i="1" s="1"/>
  <c r="F35" i="5"/>
  <c r="BB58" i="1" s="1"/>
  <c r="P86" i="4" l="1"/>
  <c r="P85" i="4"/>
  <c r="AU57" i="1"/>
  <c r="BK90" i="3"/>
  <c r="J90" i="3" s="1"/>
  <c r="J60" i="3" s="1"/>
  <c r="R291" i="2"/>
  <c r="R109" i="2"/>
  <c r="R108" i="2" s="1"/>
  <c r="T85" i="4"/>
  <c r="T291" i="2"/>
  <c r="R108" i="3"/>
  <c r="R89" i="3" s="1"/>
  <c r="R90" i="3"/>
  <c r="P90" i="3"/>
  <c r="P89" i="3"/>
  <c r="AU56" i="1" s="1"/>
  <c r="T108" i="3"/>
  <c r="T89" i="3" s="1"/>
  <c r="BK108" i="3"/>
  <c r="J108" i="3"/>
  <c r="J64" i="3" s="1"/>
  <c r="P291" i="2"/>
  <c r="T109" i="2"/>
  <c r="T108" i="2"/>
  <c r="P109" i="2"/>
  <c r="P108" i="2" s="1"/>
  <c r="AU55" i="1" s="1"/>
  <c r="J109" i="3"/>
  <c r="J65" i="3"/>
  <c r="BK109" i="2"/>
  <c r="BK158" i="4"/>
  <c r="J158" i="4" s="1"/>
  <c r="J63" i="4" s="1"/>
  <c r="J91" i="3"/>
  <c r="J61" i="3"/>
  <c r="BK86" i="4"/>
  <c r="J86" i="4"/>
  <c r="J60" i="4"/>
  <c r="BK291" i="2"/>
  <c r="J291" i="2" s="1"/>
  <c r="J75" i="2" s="1"/>
  <c r="BK80" i="6"/>
  <c r="J80" i="6"/>
  <c r="BK83" i="5"/>
  <c r="J83" i="5"/>
  <c r="J60" i="5"/>
  <c r="F33" i="4"/>
  <c r="AZ57" i="1" s="1"/>
  <c r="F33" i="5"/>
  <c r="AZ58" i="1" s="1"/>
  <c r="BB54" i="1"/>
  <c r="W31" i="1" s="1"/>
  <c r="J33" i="5"/>
  <c r="AV58" i="1" s="1"/>
  <c r="AT58" i="1" s="1"/>
  <c r="F33" i="6"/>
  <c r="AZ59" i="1" s="1"/>
  <c r="J33" i="3"/>
  <c r="AV56" i="1"/>
  <c r="AT56" i="1"/>
  <c r="F33" i="3"/>
  <c r="AZ56" i="1" s="1"/>
  <c r="J30" i="6"/>
  <c r="AG59" i="1"/>
  <c r="J33" i="2"/>
  <c r="AV55" i="1" s="1"/>
  <c r="AT55" i="1" s="1"/>
  <c r="J33" i="6"/>
  <c r="AV59" i="1" s="1"/>
  <c r="AT59" i="1" s="1"/>
  <c r="J33" i="4"/>
  <c r="AV57" i="1"/>
  <c r="AT57" i="1" s="1"/>
  <c r="BC54" i="1"/>
  <c r="AY54" i="1" s="1"/>
  <c r="BD54" i="1"/>
  <c r="W33" i="1" s="1"/>
  <c r="F33" i="2"/>
  <c r="AZ55" i="1" s="1"/>
  <c r="BA54" i="1"/>
  <c r="W30" i="1" s="1"/>
  <c r="BK108" i="2" l="1"/>
  <c r="J108" i="2" s="1"/>
  <c r="J59" i="2" s="1"/>
  <c r="J39" i="6"/>
  <c r="J109" i="2"/>
  <c r="J60" i="2" s="1"/>
  <c r="BK89" i="3"/>
  <c r="J89" i="3"/>
  <c r="J59" i="3" s="1"/>
  <c r="BK85" i="4"/>
  <c r="J85" i="4"/>
  <c r="J59" i="6"/>
  <c r="BK82" i="5"/>
  <c r="J82" i="5"/>
  <c r="AN59" i="1"/>
  <c r="AU54" i="1"/>
  <c r="W32" i="1"/>
  <c r="AW54" i="1"/>
  <c r="AK30" i="1" s="1"/>
  <c r="AX54" i="1"/>
  <c r="AZ54" i="1"/>
  <c r="W29" i="1" s="1"/>
  <c r="J30" i="5"/>
  <c r="AG58" i="1"/>
  <c r="AN58" i="1" s="1"/>
  <c r="J30" i="4"/>
  <c r="AG57" i="1"/>
  <c r="AN57" i="1" s="1"/>
  <c r="J39" i="4" l="1"/>
  <c r="J59" i="4"/>
  <c r="J39" i="5"/>
  <c r="J59" i="5"/>
  <c r="J30" i="2"/>
  <c r="AG55" i="1" s="1"/>
  <c r="AN55" i="1" s="1"/>
  <c r="AV54" i="1"/>
  <c r="AK29" i="1" s="1"/>
  <c r="J30" i="3"/>
  <c r="AG56" i="1"/>
  <c r="AN56" i="1"/>
  <c r="J39" i="3" l="1"/>
  <c r="J39" i="2"/>
  <c r="AG54" i="1"/>
  <c r="AK26" i="1" s="1"/>
  <c r="AK35" i="1" s="1"/>
  <c r="AT54" i="1"/>
  <c r="AN54" i="1" l="1"/>
</calcChain>
</file>

<file path=xl/sharedStrings.xml><?xml version="1.0" encoding="utf-8"?>
<sst xmlns="http://schemas.openxmlformats.org/spreadsheetml/2006/main" count="8287" uniqueCount="1680">
  <si>
    <t>Export Komplet</t>
  </si>
  <si>
    <t>VZ</t>
  </si>
  <si>
    <t>2.0</t>
  </si>
  <si>
    <t>ZAMOK</t>
  </si>
  <si>
    <t>False</t>
  </si>
  <si>
    <t>{12f5550a-b3c0-4548-8fdb-0c7d967a9d8c}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</si>
  <si>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</si>
  <si>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</si>
  <si>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</si>
  <si>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</si>
  <si>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</si>
  <si>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</si>
  <si>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</si>
  <si>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</si>
  <si>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2021/015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</si>
  <si>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</si>
  <si>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</si>
  <si>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Veřejná WC - Květnové náměstí - Průhonice</t>
  </si>
  <si>
    <t>KSO:</t>
  </si>
  <si>
    <t/>
  </si>
  <si>
    <t>CC-CZ:</t>
  </si>
  <si>
    <t>Místo:</t>
  </si>
  <si>
    <t>Průhonice</t>
  </si>
  <si>
    <t>Datum:</t>
  </si>
  <si>
    <t>Zadavatel:</t>
  </si>
  <si>
    <t>IČ:</t>
  </si>
  <si>
    <t>OU Průhonice, Květnové náměstí 73</t>
  </si>
  <si>
    <t>DIČ:</t>
  </si>
  <si>
    <t>Uchazeč:</t>
  </si>
  <si>
    <t>Projektant:</t>
  </si>
  <si>
    <t>14803089</t>
  </si>
  <si>
    <t>SEA Architekt s.r.o. - Ing.arch. Petr Suske</t>
  </si>
  <si>
    <t>True</t>
  </si>
  <si>
    <t>Zpracovatel:</t>
  </si>
  <si>
    <t>Beneš Petr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</si>
  <si>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</si>
  <si>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</si>
  <si>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</si>
  <si>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</si>
  <si>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</si>
  <si>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</si>
  <si>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</si>
  <si>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</si>
  <si>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</si>
  <si>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</si>
  <si>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</si>
  <si>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</si>
  <si>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</si>
  <si>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</si>
  <si>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</si>
  <si>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</si>
  <si>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</si>
  <si>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</si>
  <si>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</si>
  <si>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</si>
  <si>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</si>
  <si>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</si>
  <si>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</si>
  <si>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</si>
  <si>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</si>
  <si>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</si>
  <si>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</si>
  <si>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</si>
  <si>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</si>
  <si>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</si>
  <si>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</si>
  <si>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</si>
  <si>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</si>
  <si>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</si>
  <si>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</si>
  <si>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</si>
  <si>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</si>
  <si>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</si>
  <si>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</si>
  <si>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</si>
  <si>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</si>
  <si>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01</t>
  </si>
  <si>
    <t>Architektonicko-stav...</t>
  </si>
  <si>
    <t>STA</t>
  </si>
  <si>
    <t>1</t>
  </si>
  <si>
    <t>{359c3396-439d-4a93-90f9-317a9c197f8a}</t>
  </si>
  <si>
    <t>2</t>
  </si>
  <si>
    <t>021</t>
  </si>
  <si>
    <t>Zdravotechnika</t>
  </si>
  <si>
    <t>{f59635a0-38cf-4358-a6e3-ee30c102fe38}</t>
  </si>
  <si>
    <t>022</t>
  </si>
  <si>
    <t>Elektroinstalace</t>
  </si>
  <si>
    <t>{041f4ce4-ca26-442b-810a-ecb407f4a9c3}</t>
  </si>
  <si>
    <t>023</t>
  </si>
  <si>
    <t>Vzduchotechnika</t>
  </si>
  <si>
    <t>{39be5ad8-ac10-4a71-a528-8f102c726913}</t>
  </si>
  <si>
    <t>03</t>
  </si>
  <si>
    <t>Vedlejší rozpočtové ...</t>
  </si>
  <si>
    <t>{b855a6bd-b35b-4dae-9839-3e65c642c5db}</t>
  </si>
  <si>
    <t>KRYCÍ LIST SOUPISU PRACÍ</t>
  </si>
  <si>
    <t>Objekt:</t>
  </si>
  <si>
    <t>01 - Architektonicko-stav...</t>
  </si>
  <si>
    <t xml:space="preserve"> 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</si>
  <si>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</si>
  <si>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</si>
  <si>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</si>
  <si>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</si>
  <si>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</si>
  <si>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</si>
  <si>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</si>
  <si>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</si>
  <si>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</si>
  <si>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</si>
  <si>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61 - Úprava povrchů vnitřních</t>
  </si>
  <si>
    <t xml:space="preserve">    62 - Úprava povrchů vnějších</t>
  </si>
  <si>
    <t xml:space="preserve">    63 - Podlahy a podlahové konstrukce</t>
  </si>
  <si>
    <t xml:space="preserve">    64 - Osazování výplní otvorů</t>
  </si>
  <si>
    <t xml:space="preserve">    94 - Lešení a stavební výtahy</t>
  </si>
  <si>
    <t xml:space="preserve">    95 - Různé dokončovací konstrukce a práce pozemních staveb</t>
  </si>
  <si>
    <t xml:space="preserve">    96 - Bourání konstrukcí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</si>
  <si>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</si>
  <si>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</si>
  <si>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</si>
  <si>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</si>
  <si>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</si>
  <si>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</si>
  <si>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</si>
  <si>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</si>
  <si>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</si>
  <si>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</si>
  <si>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</si>
  <si>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</si>
  <si>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777 - Podlahy lité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</si>
  <si>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</si>
  <si>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</si>
  <si>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</si>
  <si>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</si>
  <si>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</si>
  <si>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</si>
  <si>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</si>
  <si>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</si>
  <si>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</si>
  <si>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</si>
  <si>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</si>
  <si>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</si>
  <si>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</si>
  <si>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</si>
  <si>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</si>
  <si>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</si>
  <si>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</si>
  <si>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</si>
  <si>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</si>
  <si>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</si>
  <si>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</si>
  <si>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</si>
  <si>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</si>
  <si>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m2</t>
  </si>
  <si>
    <t>CS ÚRS 2021 01</t>
  </si>
  <si>
    <t>4</t>
  </si>
  <si>
    <t>113107211</t>
  </si>
  <si>
    <t>Odstranění podkladů nebo krytů strojně plochy jednotlivě přes 200 m2 s přemístěním hmot na skládku na vzdálenost do 20 m nebo s naložením na dopravní prostředek z kameniva těženého, o tl. vrstvy do 100 mm</t>
  </si>
  <si>
    <t>3</t>
  </si>
  <si>
    <t>113107223</t>
  </si>
  <si>
    <t>Odstranění podkladů nebo krytů strojně plochy jednotlivě přes 200 m2 s přemístěním hmot na skládku na vzdálenost do 20 m nebo s naložením na dopravní prostředek z kameniva hrubého drceného, o tl. vrstvy přes 200 do 300 mm</t>
  </si>
  <si>
    <t>6</t>
  </si>
  <si>
    <t>113201111</t>
  </si>
  <si>
    <t>Vytrhání obrub s vybouráním lože, s přemístěním hmot na skládku na vzdálenost do 3 m nebo s naložením na dopravní prostředek chodníkových ležatých</t>
  </si>
  <si>
    <t>m</t>
  </si>
  <si>
    <t>8</t>
  </si>
  <si>
    <t>5</t>
  </si>
  <si>
    <t>113202111</t>
  </si>
  <si>
    <t>Vytrhání obrub s vybouráním lože, s přemístěním hmot na skládku na vzdálenost do 3 m nebo s naložením na dopravní prostředek z krajníků nebo obrubníků stojatých</t>
  </si>
  <si>
    <t>10</t>
  </si>
  <si>
    <t>122251101</t>
  </si>
  <si>
    <t>Odkopávky a prokopávky nezapažené strojně v hornině třídy těžitelnosti I skupiny 3 do 20 m3</t>
  </si>
  <si>
    <t>m3</t>
  </si>
  <si>
    <t>824403301</t>
  </si>
  <si>
    <t>7</t>
  </si>
  <si>
    <t>131251100</t>
  </si>
  <si>
    <t>Hloubení nezapažených jam a zářezů strojně s urovnáním dna do předepsaného profilu a spádu v hornině třídy těžitelnosti I skupiny 3 do 20 m3</t>
  </si>
  <si>
    <t>525150461</t>
  </si>
  <si>
    <t>132212111</t>
  </si>
  <si>
    <t>Hloubení rýh šířky do 800 mm ručně zapažených i nezapažených, s urovnáním dna do předepsaného profilu a spádu v hornině třídy těžitelnosti I skupiny 3 soudržných</t>
  </si>
  <si>
    <t>990447373</t>
  </si>
  <si>
    <t>9</t>
  </si>
  <si>
    <t>132251101</t>
  </si>
  <si>
    <t>Hloubení nezapažených rýh šířky do 800 mm strojně s urovnáním dna do předepsaného profilu a spádu v hornině třídy těžitelnosti I skupiny 3 do 20 m3</t>
  </si>
  <si>
    <t>2048941285</t>
  </si>
  <si>
    <t>162251102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</si>
  <si>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</si>
  <si>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-230245003</t>
  </si>
  <si>
    <t>11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</si>
  <si>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</si>
  <si>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</si>
  <si>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-1112010435</t>
  </si>
  <si>
    <t>VV</t>
  </si>
  <si>
    <t>"přepodklad skládky 1km" 59,50</t>
  </si>
  <si>
    <t>12</t>
  </si>
  <si>
    <t>167151101</t>
  </si>
  <si>
    <t>Nakládání, skládání a překládání neulehlého výkopku nebo sypaniny strojně nakládání, množství do 100 m3, z horniny třídy těžitelnosti I, skupiny 1 až 3</t>
  </si>
  <si>
    <t>1615814691</t>
  </si>
  <si>
    <t>13</t>
  </si>
  <si>
    <t>171201221</t>
  </si>
  <si>
    <t>Poplatek za uložení stavebního odpadu na skládce (skládkovné) zeminy a kamení zatříděného do Katalogu odpadů pod kódem 17 05 04</t>
  </si>
  <si>
    <t>t</t>
  </si>
  <si>
    <t>1395898316</t>
  </si>
  <si>
    <t>"výkopy"10,692+1,194+10,143+5,13</t>
  </si>
  <si>
    <t>"zásyp" -13,942</t>
  </si>
  <si>
    <t>Součet</t>
  </si>
  <si>
    <t>13,217*1,6 'Přepočtené koeficientem množství</t>
  </si>
  <si>
    <t>14</t>
  </si>
  <si>
    <t>171201201</t>
  </si>
  <si>
    <t>Uložení sypaniny na skládky nebo meziskládky bez hutnění s upravením uložené sypaniny do předepsaného tvaru</t>
  </si>
  <si>
    <t>30</t>
  </si>
  <si>
    <t>174101101</t>
  </si>
  <si>
    <t>Zásyp sypaninou z jakékoliv horniny strojně s uložením výkopku ve vrstvách se zhutněním jam, šachet, rýh nebo kolem objektů v těchto vykopávkách</t>
  </si>
  <si>
    <t>34</t>
  </si>
  <si>
    <t>Zakládání</t>
  </si>
  <si>
    <t>16</t>
  </si>
  <si>
    <t>215901101</t>
  </si>
  <si>
    <t>Zhutnění podloží pod násypy z rostlé horniny třídy těžitelnosti I a II, skupiny 1 až 4 z hornin soudružných a nesoudržných</t>
  </si>
  <si>
    <t>36</t>
  </si>
  <si>
    <t>17</t>
  </si>
  <si>
    <t>271532212</t>
  </si>
  <si>
    <t>Podsyp pod základové konstrukce se zhutněním a urovnáním povrchu z kameniva hrubého, frakce 16 - 32 mm</t>
  </si>
  <si>
    <t>38</t>
  </si>
  <si>
    <t>23,70*0,08</t>
  </si>
  <si>
    <t>18</t>
  </si>
  <si>
    <t>273313711</t>
  </si>
  <si>
    <t>Základy z betonu prostého desky z betonu kamenem neprokládaného tř. C 20/25</t>
  </si>
  <si>
    <t>40</t>
  </si>
  <si>
    <t>7,81*2,65</t>
  </si>
  <si>
    <t>(12,645-7,81)*(2,65+2,060)/2</t>
  </si>
  <si>
    <t>Mezisoučet</t>
  </si>
  <si>
    <t>32,083*0,10</t>
  </si>
  <si>
    <t>19</t>
  </si>
  <si>
    <t>273351121</t>
  </si>
  <si>
    <t>Bednění základů desek zřízení</t>
  </si>
  <si>
    <t>1423101877</t>
  </si>
  <si>
    <t>(2,65+12,465+2,06+5,13+0,50)*0,10</t>
  </si>
  <si>
    <t>20</t>
  </si>
  <si>
    <t>273351122</t>
  </si>
  <si>
    <t>Bednění základů desek odstranění</t>
  </si>
  <si>
    <t>195015487</t>
  </si>
  <si>
    <t>274313711</t>
  </si>
  <si>
    <t>Základy z betonu prostého pasy betonu kamenem neprokládaného tř. C 20/25</t>
  </si>
  <si>
    <t>42</t>
  </si>
  <si>
    <t>(5,130+7,81+2,35+12,645+1,495)*0,30*0,70</t>
  </si>
  <si>
    <t>22</t>
  </si>
  <si>
    <t>274351121</t>
  </si>
  <si>
    <t>Bednění základů pasů rovné zřízení</t>
  </si>
  <si>
    <t>44</t>
  </si>
  <si>
    <t>(2,65+12,465+2,06+5,13++0,50)*0,26</t>
  </si>
  <si>
    <t>(2,35+12,08+1,495+4,81+7,49)*0,80</t>
  </si>
  <si>
    <t>23</t>
  </si>
  <si>
    <t>274351122</t>
  </si>
  <si>
    <t>Bednění základů pasů rovné odstranění</t>
  </si>
  <si>
    <t>46</t>
  </si>
  <si>
    <t>24</t>
  </si>
  <si>
    <t>275313711</t>
  </si>
  <si>
    <t>Základy z betonu prostého patky a bloky z betonu kamenem neprokládaného tř. C 20/25</t>
  </si>
  <si>
    <t>48</t>
  </si>
  <si>
    <t>10*0,30*0,30*0,80</t>
  </si>
  <si>
    <t>25</t>
  </si>
  <si>
    <t>275351121</t>
  </si>
  <si>
    <t>Bednění základů patek zřízení</t>
  </si>
  <si>
    <t>50</t>
  </si>
  <si>
    <t>10*0,30*4*0,41</t>
  </si>
  <si>
    <t>26</t>
  </si>
  <si>
    <t>275351122</t>
  </si>
  <si>
    <t>Bednění základů patek odstranění</t>
  </si>
  <si>
    <t>52</t>
  </si>
  <si>
    <t>Svislé a kompletní konstrukce</t>
  </si>
  <si>
    <t>27</t>
  </si>
  <si>
    <t>310235241</t>
  </si>
  <si>
    <t>Zazdívka otvorů ve zdivu nadzákladovém cihlami pálenými plochy do 0,0225 m2, ve zdi tl. do 300 mm</t>
  </si>
  <si>
    <t>kus</t>
  </si>
  <si>
    <t>54</t>
  </si>
  <si>
    <t>28</t>
  </si>
  <si>
    <t>311272031</t>
  </si>
  <si>
    <t>Zdivo z pórobetonových tvárnic na tenké maltové lože, tl. zdiva 200 mm pevnost tvárnic přes P2 do P4, objemová hmotnost přes 450 do 600 kg/m3 hladkých</t>
  </si>
  <si>
    <t>56</t>
  </si>
  <si>
    <t>29,92*(2,45+0,25)</t>
  </si>
  <si>
    <t>-2*0,85*2,02</t>
  </si>
  <si>
    <t>-3*0,75*2,02</t>
  </si>
  <si>
    <t>-0,95*2,02</t>
  </si>
  <si>
    <t>17,614</t>
  </si>
  <si>
    <t>29</t>
  </si>
  <si>
    <t>317321511</t>
  </si>
  <si>
    <t>Překlady z betonu železového (bez výztuže) tř. C 20/25</t>
  </si>
  <si>
    <t>-767427467</t>
  </si>
  <si>
    <t>6*1,20*0,20*0,10</t>
  </si>
  <si>
    <t>317351101</t>
  </si>
  <si>
    <t>Bednění klenbových pásů, říms nebo překladů klenbových pásů válcových včetně podpěrné konstrukce do výše 4 m zřízení</t>
  </si>
  <si>
    <t>786103255</t>
  </si>
  <si>
    <t>6*1,20*2*0,10</t>
  </si>
  <si>
    <t>31</t>
  </si>
  <si>
    <t>317351102</t>
  </si>
  <si>
    <t>Bednění klenbových pásů, říms nebo překladů klenbových pásů válcových včetně podpěrné konstrukce do výše 4 m odstranění</t>
  </si>
  <si>
    <t>35159265</t>
  </si>
  <si>
    <t>32</t>
  </si>
  <si>
    <t>317361821</t>
  </si>
  <si>
    <t>Výztuž překladů, říms, žlabů, žlabových říms, klenbových pásů z betonářské oceli 10 505 (R) nebo BSt 500</t>
  </si>
  <si>
    <t>1142348863</t>
  </si>
  <si>
    <t>0,144*60,00/100</t>
  </si>
  <si>
    <t>33</t>
  </si>
  <si>
    <t>342272225</t>
  </si>
  <si>
    <t>Příčky z pórobetonových tvárnic hladkých na tenké maltové lože objemová hmotnost do 500 kg/m3, tloušťka příčky 100 mm</t>
  </si>
  <si>
    <t>58</t>
  </si>
  <si>
    <t>(1,90+2,20*3)*2,45</t>
  </si>
  <si>
    <t>19,675</t>
  </si>
  <si>
    <t>342272245</t>
  </si>
  <si>
    <t>Příčky z pórobetonových tvárnic hladkých na tenké maltové lože objemová hmotnost do 500 kg/m3, tloušťka příčky 150 mm</t>
  </si>
  <si>
    <t>60</t>
  </si>
  <si>
    <t>2,20*2,45</t>
  </si>
  <si>
    <t>8,11</t>
  </si>
  <si>
    <t>Vodorovné konstrukce</t>
  </si>
  <si>
    <t>35</t>
  </si>
  <si>
    <t>411141523</t>
  </si>
  <si>
    <t>Stropy pórobetonové ze stropních pórobetonových panelů o objemové hmotnosti 700 kg/m3 se zalévacími drážkami, včetně výztuže a zalití styků betonem C 16/20, šířky panelu 625 mm tloušťky - 200 mm, délky přes 2000 do 3000 mm</t>
  </si>
  <si>
    <t>267674890</t>
  </si>
  <si>
    <t>"Dle PD" 31,10</t>
  </si>
  <si>
    <t>417321414</t>
  </si>
  <si>
    <t>Ztužující pásy a věnce z betonu železového (bez výztuže) tř. C 20/25</t>
  </si>
  <si>
    <t>64</t>
  </si>
  <si>
    <t>"věnec pod stropem"29,92*0,20*0,20</t>
  </si>
  <si>
    <t>"věnec atika"29,92*0,20*0,10</t>
  </si>
  <si>
    <t>37</t>
  </si>
  <si>
    <t>417351115</t>
  </si>
  <si>
    <t>Bednění bočnic ztužujících pásů a věnců včetně vzpěr zřízení</t>
  </si>
  <si>
    <t>66</t>
  </si>
  <si>
    <t>"věnec pod stropem"29,92*2*0,20</t>
  </si>
  <si>
    <t>"věnec atika"29,92*2*0,10</t>
  </si>
  <si>
    <t>417351116</t>
  </si>
  <si>
    <t>Bednění bočnic ztužujících pásů a věnců včetně vzpěr odstranění</t>
  </si>
  <si>
    <t>68</t>
  </si>
  <si>
    <t>39</t>
  </si>
  <si>
    <t>417361821</t>
  </si>
  <si>
    <t>Výztuž ztužujících pásů a věnců z betonářské oceli 10 505 (R) nebo BSt 500</t>
  </si>
  <si>
    <t>70</t>
  </si>
  <si>
    <t>1,795*90,0/1000</t>
  </si>
  <si>
    <t>Komunikace pozemní</t>
  </si>
  <si>
    <t>564861111</t>
  </si>
  <si>
    <t>Podklad ze štěrkodrti ŠD s rozprostřením a zhutněním, po zhutnění tl. 200 mm</t>
  </si>
  <si>
    <t>72</t>
  </si>
  <si>
    <t>41</t>
  </si>
  <si>
    <t>567122114</t>
  </si>
  <si>
    <t>Podklad ze směsi stmelené cementem SC bez dilatačních spár, s rozprostřením a zhutněním SC C 8/10 (KSC I), po zhutnění tl. 150 mm</t>
  </si>
  <si>
    <t>74</t>
  </si>
  <si>
    <t>596211112</t>
  </si>
  <si>
    <t>Kladení dlažby z betonových zámkových dlaždic komunikací pro pěší s ložem z kameniva těženého nebo drceného tl. do 40 mm, s vyplněním spár s dvojitým hutněním, vibrováním a se smetením přebytečného materiálu na krajnici tl. 60 mm skupiny A, pro plochy přes 100 do 300 m2</t>
  </si>
  <si>
    <t>76</t>
  </si>
  <si>
    <t>43</t>
  </si>
  <si>
    <t>M</t>
  </si>
  <si>
    <t>59245018</t>
  </si>
  <si>
    <t>dlažba tvar obdélník betonová 200x100x60mm přírodní</t>
  </si>
  <si>
    <t>78</t>
  </si>
  <si>
    <t>61</t>
  </si>
  <si>
    <t>Úprava povrchů vnitřních</t>
  </si>
  <si>
    <t>611142002</t>
  </si>
  <si>
    <t>Potažení vnitřních ploch pletivem v ploše nebo pruzích, na plném podkladu sklovláknitým provizorním přichycením stropů</t>
  </si>
  <si>
    <t>80</t>
  </si>
  <si>
    <t>4,20+5,31+2,20+5,28+3,63+3,63</t>
  </si>
  <si>
    <t>45</t>
  </si>
  <si>
    <t>611131111</t>
  </si>
  <si>
    <t>Podkladní a spojovací vrstva vnitřních omítaných ploch polymercementový spojovací můstek nanášený ručně stropů</t>
  </si>
  <si>
    <t>-21402795</t>
  </si>
  <si>
    <t>611311121</t>
  </si>
  <si>
    <t>Omítka vápenná vnitřních ploch nanášená ručně jednovrstvá hladká, tloušťky do 10 mm vodorovných konstrukcí stropů rovných</t>
  </si>
  <si>
    <t>-313045001</t>
  </si>
  <si>
    <t>47</t>
  </si>
  <si>
    <t>612142002</t>
  </si>
  <si>
    <t>Potažení vnitřních ploch pletivem v ploše nebo pruzích, na plném podkladu sklovláknitým provizorním přichycením stěn</t>
  </si>
  <si>
    <t>86</t>
  </si>
  <si>
    <t>"1.01"8,33*2,30</t>
  </si>
  <si>
    <t>-0,80*2,00</t>
  </si>
  <si>
    <t>"1.02"9,30*2,30</t>
  </si>
  <si>
    <t>"1.03"(1,00+2,20)*2*2,30</t>
  </si>
  <si>
    <t>-0,70*2,000</t>
  </si>
  <si>
    <t>"1.04" (2,40+2,20)*2*2,30</t>
  </si>
  <si>
    <t>-0,90*2,00</t>
  </si>
  <si>
    <t>"1.05"(1,65+2,20)*2*2,30</t>
  </si>
  <si>
    <t>-0,70*2,00</t>
  </si>
  <si>
    <t>"1.06"(1,65+2,20)*2*2,30</t>
  </si>
  <si>
    <t>612131111</t>
  </si>
  <si>
    <t>Podkladní a spojovací vrstva vnitřních omítaných ploch polymercementový spojovací můstek nanášený ručně stěn</t>
  </si>
  <si>
    <t>-870179055</t>
  </si>
  <si>
    <t>49</t>
  </si>
  <si>
    <t>612321121</t>
  </si>
  <si>
    <t>Omítka vápenocementová vnitřních ploch nanášená ručně jednovrstvá, tloušťky do 10 mm hladká svislých konstrukcí stěn</t>
  </si>
  <si>
    <t>-630333441</t>
  </si>
  <si>
    <t>612323111</t>
  </si>
  <si>
    <t>Omítka vápenocementová vnitřních ploch hladkých nanášená ručně jednovrstvá hladká, na neomítnutý bezesparý podklad, tloušťky do 5 mm stěn</t>
  </si>
  <si>
    <t>88</t>
  </si>
  <si>
    <t>102,649</t>
  </si>
  <si>
    <t>"odpočet obkladů" -65,30</t>
  </si>
  <si>
    <t>51</t>
  </si>
  <si>
    <t>612325221</t>
  </si>
  <si>
    <t>Vápenocementová omítka jednotlivých malých ploch štuková na stěnách, plochy jednotlivě do 0,09 m2</t>
  </si>
  <si>
    <t>92</t>
  </si>
  <si>
    <t>62</t>
  </si>
  <si>
    <t>Úprava povrchů vnějších</t>
  </si>
  <si>
    <t>622142001</t>
  </si>
  <si>
    <t>Potažení vnějších ploch pletivem v ploše nebo pruzích, na plném podkladu sklovláknitým vtlačením do tmelu stěn</t>
  </si>
  <si>
    <t>94</t>
  </si>
  <si>
    <t>22,60*2,80</t>
  </si>
  <si>
    <t>-2*0,80*2,00</t>
  </si>
  <si>
    <t>-3*0,70*2,0</t>
  </si>
  <si>
    <t>53</t>
  </si>
  <si>
    <t>629991011</t>
  </si>
  <si>
    <t>Zakrytí vnějších ploch před znečištěním včetně pozdějšího odkrytí výplní otvorů a svislých ploch fólií přilepenou lepící páskou</t>
  </si>
  <si>
    <t>96</t>
  </si>
  <si>
    <t>0,90*2,00</t>
  </si>
  <si>
    <t>2*0,80*2,00</t>
  </si>
  <si>
    <t>3*0,70*2,0</t>
  </si>
  <si>
    <t>63</t>
  </si>
  <si>
    <t>Podlahy a podlahové konstrukce</t>
  </si>
  <si>
    <t>631311114</t>
  </si>
  <si>
    <t>Mazanina z betonu prostého bez zvýšených nároků na prostředí tl. přes 50 do 80 mm tř. C 16/20</t>
  </si>
  <si>
    <t>100</t>
  </si>
  <si>
    <t>(2,20+5,28+3,63+3,63)*(0,04+0,07)/2</t>
  </si>
  <si>
    <t>(4,20+5,31)*0,05</t>
  </si>
  <si>
    <t>55</t>
  </si>
  <si>
    <t>631319011</t>
  </si>
  <si>
    <t>Příplatek k cenám mazanin za úpravu povrchu mazaniny přehlazením, mazanina tl. přes 50 do 80 mm</t>
  </si>
  <si>
    <t>318471981</t>
  </si>
  <si>
    <t>Osazování výplní otvorů</t>
  </si>
  <si>
    <t>642942611</t>
  </si>
  <si>
    <t>Osazování zárubní nebo rámů kovových dveřních lisovaných nebo z úhelníků bez dveřních křídel na montážní pěnu, plochy otvoru do 2,5 m2</t>
  </si>
  <si>
    <t>104</t>
  </si>
  <si>
    <t>57</t>
  </si>
  <si>
    <t>55331382</t>
  </si>
  <si>
    <t>zárubeň jednokřídlá ocelová pro zdění tl stěny 110-150mm rozměru 700/1970, 2100mm</t>
  </si>
  <si>
    <t>106</t>
  </si>
  <si>
    <t>55331384</t>
  </si>
  <si>
    <t>zárubeň jednokřídlá ocelová pro zdění tl stěny 110-150mm rozměru 800/1970, 2100mm</t>
  </si>
  <si>
    <t>108</t>
  </si>
  <si>
    <t>59</t>
  </si>
  <si>
    <t>55331386</t>
  </si>
  <si>
    <t>zárubeň jednokřídlá ocelová pro zdění tl stěny 110-150mm rozměru 900/1970, 2100mm</t>
  </si>
  <si>
    <t>110</t>
  </si>
  <si>
    <t>Lešení a stavební výtahy</t>
  </si>
  <si>
    <t>941211111</t>
  </si>
  <si>
    <t>Montáž lešení řadového rámového lehkého pracovního s podlahami s provozním zatížením tř. 3 do 200 kg/m2 šířky tř. SW06 přes 0,6 do 0,9 m, výšky do 10 m</t>
  </si>
  <si>
    <t>112</t>
  </si>
  <si>
    <t>(22,60+3*1,00)*2,80</t>
  </si>
  <si>
    <t>941211211</t>
  </si>
  <si>
    <t>Montáž lešení řadového rámového lehkého pracovního s podlahami s provozním zatížením tř. 3 do 200 kg/m2 Příplatek za první a každý další den použití lešení k ceně -1111 nebo -1112</t>
  </si>
  <si>
    <t>114</t>
  </si>
  <si>
    <t>71,68*30 'Přepočtené koeficientem množství</t>
  </si>
  <si>
    <t>941211811</t>
  </si>
  <si>
    <t>Demontáž lešení řadového rámového lehkého pracovního s provozním zatížením tř. 3 do 200 kg/m2 šířky tř. SW06 přes 0,6 do 0,9 m, výšky do 10 m</t>
  </si>
  <si>
    <t>116</t>
  </si>
  <si>
    <t>949101111</t>
  </si>
  <si>
    <t>Lešení pomocné pracovní pro objekty pozemních staveb pro zatížení do 150 kg/m2, o výšce lešeňové podlahy do 1,9 m</t>
  </si>
  <si>
    <t>118</t>
  </si>
  <si>
    <t>2,10+11,08</t>
  </si>
  <si>
    <t>95</t>
  </si>
  <si>
    <t>Různé dokončovací konstrukce a práce pozemních staveb</t>
  </si>
  <si>
    <t>952901111</t>
  </si>
  <si>
    <t>Vyčištění budov nebo objektů před předáním do užívání budov bytové nebo občanské výstavby, světlé výšky podlaží do 4 m</t>
  </si>
  <si>
    <t>120</t>
  </si>
  <si>
    <t>65</t>
  </si>
  <si>
    <t>953945113</t>
  </si>
  <si>
    <t>Kotvy mechanické s vyvrtáním otvoru do betonu, železobetonu nebo tvrdého kamene pro střední zatížení průvlekové, velikost M 8, délka 115 mm</t>
  </si>
  <si>
    <t>122</t>
  </si>
  <si>
    <t>953965115</t>
  </si>
  <si>
    <t>Kotvy chemické s vyvrtáním otvoru kotevní šrouby pro chemické kotvy, velikost M 10, délka 130 mm</t>
  </si>
  <si>
    <t>124</t>
  </si>
  <si>
    <t>67</t>
  </si>
  <si>
    <t>953312112</t>
  </si>
  <si>
    <t>Vložky svislé do dilatačních spár z polystyrenových desek fasádních včetně dodání a osazení, v jakémkoliv zdivu přes 10 do 20 mm</t>
  </si>
  <si>
    <t>-1223203772</t>
  </si>
  <si>
    <t>"dilatace mezi objekty"7,34*2,80</t>
  </si>
  <si>
    <t>953312122</t>
  </si>
  <si>
    <t>Vložky svislé do dilatačních spár z polystyrenových desek extrudovaných včetně dodání a osazení, v jakémkoliv zdivu přes 10 do 20 mm</t>
  </si>
  <si>
    <t>-918058714</t>
  </si>
  <si>
    <t>"dilatace mezi objekty - základy"7,34*0,95</t>
  </si>
  <si>
    <t>69</t>
  </si>
  <si>
    <t>953333515</t>
  </si>
  <si>
    <t>PVC těsnící pás do betonových konstrukcí uzavírací k povrchovému uzavření dilatačních spar rozměru 50/20 mm</t>
  </si>
  <si>
    <t>79773753</t>
  </si>
  <si>
    <t>"dilatace mezi objekty"2*2,80</t>
  </si>
  <si>
    <t>Bourání konstrukcí</t>
  </si>
  <si>
    <t>961044111</t>
  </si>
  <si>
    <t>Bourání základů z betonu prostého</t>
  </si>
  <si>
    <t>126</t>
  </si>
  <si>
    <t>71</t>
  </si>
  <si>
    <t>962033121</t>
  </si>
  <si>
    <t>Bourání zdiva nadzákladového z tvárnic ztraceného bednění včetně výplně z betonu a výztuže objemu přes 1 m3</t>
  </si>
  <si>
    <t>128</t>
  </si>
  <si>
    <t>964061321</t>
  </si>
  <si>
    <t>Uvolnění zhlaví trámu při jeho výměně pro jakoukoliv délku uložení, ze zdiva cihelného, o průřezu zhlaví do 0,03 m2</t>
  </si>
  <si>
    <t>130</t>
  </si>
  <si>
    <t>73</t>
  </si>
  <si>
    <t>965042241</t>
  </si>
  <si>
    <t>Bourání mazanin betonových nebo z litého asfaltu tl. přes 100 mm, plochy přes 4 m2</t>
  </si>
  <si>
    <t>132</t>
  </si>
  <si>
    <t>965082933</t>
  </si>
  <si>
    <t>Odstranění násypu pod podlahami nebo ochranného násypu na střechách tl. do 200 mm, plochy přes 2 m2</t>
  </si>
  <si>
    <t>134</t>
  </si>
  <si>
    <t>75</t>
  </si>
  <si>
    <t>966006211</t>
  </si>
  <si>
    <t>Odstranění (demontáž) svislých dopravních značek s odklizením materiálu na skládku na vzdálenost do 20 m nebo s naložením na dopravní prostředek ze sloupů, sloupků nebo konzol</t>
  </si>
  <si>
    <t>136</t>
  </si>
  <si>
    <t>968062455</t>
  </si>
  <si>
    <t>Vybourání dřevěných rámů oken s křídly, dveřních zárubní, vrat, stěn, ostění nebo obkladů dveřních zárubní, plochy do 2 m2</t>
  </si>
  <si>
    <t>138</t>
  </si>
  <si>
    <t>77</t>
  </si>
  <si>
    <t>977151121</t>
  </si>
  <si>
    <t>Jádrové vrty diamantovými korunkami do stavebních materiálů (železobetonu, betonu, cihel, obkladů, dlažeb, kamene) průměru přes 110 do 120 mm</t>
  </si>
  <si>
    <t>140</t>
  </si>
  <si>
    <t>977151123</t>
  </si>
  <si>
    <t>Jádrové vrty diamantovými korunkami do stavebních materiálů (železobetonu, betonu, cihel, obkladů, dlažeb, kamene) průměru přes 130 do 150 mm</t>
  </si>
  <si>
    <t>142</t>
  </si>
  <si>
    <t>997</t>
  </si>
  <si>
    <t>Přesun sutě</t>
  </si>
  <si>
    <t>79</t>
  </si>
  <si>
    <t>997013211</t>
  </si>
  <si>
    <t>Vnitrostaveništní doprava suti a vybouraných hmot vodorovně do 50 m svisle ručně pro budovy a haly výšky do 6 m</t>
  </si>
  <si>
    <t>-608674249</t>
  </si>
  <si>
    <t>997013501</t>
  </si>
  <si>
    <t>Odvoz suti a vybouraných hmot na skládku nebo meziskládku se složením, na vzdálenost do 1 km</t>
  </si>
  <si>
    <t>-518111139</t>
  </si>
  <si>
    <t>81</t>
  </si>
  <si>
    <t>997013631</t>
  </si>
  <si>
    <t>Poplatek za uložení stavebního odpadu na skládce (skládkovné) směsného stavebního a demoličního zatříděného do Katalogu odpadů pod kódem 17 09 04</t>
  </si>
  <si>
    <t>-1439536691</t>
  </si>
  <si>
    <t>207,939-(0,821+56,828+120,450)</t>
  </si>
  <si>
    <t>82</t>
  </si>
  <si>
    <t>997013811</t>
  </si>
  <si>
    <t>Poplatek za uložení stavebního odpadu na skládce (skládkovné) dřevěného zatříděného do Katalogu odpadů pod kódem 17 02 01</t>
  </si>
  <si>
    <t>-339184200</t>
  </si>
  <si>
    <t>83</t>
  </si>
  <si>
    <t>997221861</t>
  </si>
  <si>
    <t>Poplatek za uložení stavebního odpadu na recyklační skládce (skládkovné) z prostého betonu zatříděného do Katalogu odpadů pod kódem 17 01 01</t>
  </si>
  <si>
    <t>-816458867</t>
  </si>
  <si>
    <t>50,363+1,955+4,51</t>
  </si>
  <si>
    <t>84</t>
  </si>
  <si>
    <t>997221873</t>
  </si>
  <si>
    <t>Poplatek za uložení stavebního odpadu na recyklační skládce (skládkovné) zeminy a kamení zatříděného do Katalogu odpadů pod kódem 17 05 04</t>
  </si>
  <si>
    <t>1958724767</t>
  </si>
  <si>
    <t>33,55+86,90</t>
  </si>
  <si>
    <t>998</t>
  </si>
  <si>
    <t>Přesun hmot</t>
  </si>
  <si>
    <t>85</t>
  </si>
  <si>
    <t>998017001</t>
  </si>
  <si>
    <t>Přesun hmot pro budovy občanské výstavby, bydlení, výrobu a služby s omezením mechanizace vodorovná dopravní vzdálenost do 100 m pro budovy s jakoukoliv nosnou konstrukcí výšky do 6 m</t>
  </si>
  <si>
    <t>636565339</t>
  </si>
  <si>
    <t>176,605-119,548</t>
  </si>
  <si>
    <t>998223011</t>
  </si>
  <si>
    <t>Přesun hmot pro pozemní komunikace s krytem dlážděným dopravní vzdálenost do 200 m jakékoliv délky objektu</t>
  </si>
  <si>
    <t>162</t>
  </si>
  <si>
    <t>PSV</t>
  </si>
  <si>
    <t>Práce a dodávky PSV</t>
  </si>
  <si>
    <t>711</t>
  </si>
  <si>
    <t>Izolace proti vodě, vlhkosti a plynům</t>
  </si>
  <si>
    <t>87</t>
  </si>
  <si>
    <t>711111001</t>
  </si>
  <si>
    <t>Provedení izolace proti zemní vlhkosti natěradly a tmely za studena na ploše vodorovné V nátěrem penetračním</t>
  </si>
  <si>
    <t>164</t>
  </si>
  <si>
    <t>711112001</t>
  </si>
  <si>
    <t>Provedení izolace proti zemní vlhkosti natěradly a tmely za studena na ploše svislé S nátěrem penetračním</t>
  </si>
  <si>
    <t>166</t>
  </si>
  <si>
    <t>30,00*0,45</t>
  </si>
  <si>
    <t>89</t>
  </si>
  <si>
    <t>11163150</t>
  </si>
  <si>
    <t>lak penetrační asfaltový</t>
  </si>
  <si>
    <t>168</t>
  </si>
  <si>
    <t>31,31*0,33</t>
  </si>
  <si>
    <t>13,50*0,35</t>
  </si>
  <si>
    <t>15,056/1000</t>
  </si>
  <si>
    <t>90</t>
  </si>
  <si>
    <t>711141559</t>
  </si>
  <si>
    <t>Provedení izolace proti zemní vlhkosti pásy přitavením NAIP na ploše vodorovné V</t>
  </si>
  <si>
    <t>170</t>
  </si>
  <si>
    <t>91</t>
  </si>
  <si>
    <t>711142559</t>
  </si>
  <si>
    <t>Provedení izolace proti zemní vlhkosti pásy přitavením NAIP na ploše svislé S</t>
  </si>
  <si>
    <t>172</t>
  </si>
  <si>
    <t>62853004</t>
  </si>
  <si>
    <t>pás asfaltový natavitelný modifikovaný SBS tl 4,0mm s vložkou ze skleněné tkaniny a spalitelnou PE fólií nebo jemnozrnným minerálním posypem na horním povrchu</t>
  </si>
  <si>
    <t>174</t>
  </si>
  <si>
    <t>75,50*1,15</t>
  </si>
  <si>
    <t>20,50*1,20</t>
  </si>
  <si>
    <t>93</t>
  </si>
  <si>
    <t>998711101</t>
  </si>
  <si>
    <t>Přesun hmot pro izolace proti vodě, vlhkosti a plynům stanovený z hmotnosti přesunovaného materiálu vodorovná dopravní vzdálenost do 50 m v objektech výšky do 6 m</t>
  </si>
  <si>
    <t>267473885</t>
  </si>
  <si>
    <t>998711181</t>
  </si>
  <si>
    <t>Přesun hmot pro izolace proti vodě, vlhkosti a plynům stanovený z hmotnosti přesunovaného materiálu Příplatek k cenám za přesun prováděný bez použití mechanizace pro jakoukoliv výšku objektu</t>
  </si>
  <si>
    <t>430647597</t>
  </si>
  <si>
    <t>712</t>
  </si>
  <si>
    <t>Povlakové krytiny</t>
  </si>
  <si>
    <t>712311101</t>
  </si>
  <si>
    <t>Provedení povlakové krytiny střech plochých do 10° natěradly a tmely za studena nátěrem lakem penetračním nebo asfaltovým</t>
  </si>
  <si>
    <t>180</t>
  </si>
  <si>
    <t>31,30</t>
  </si>
  <si>
    <t>28,40*0,35</t>
  </si>
  <si>
    <t>11163153</t>
  </si>
  <si>
    <t>emulze asfaltová penetrační</t>
  </si>
  <si>
    <t>litr</t>
  </si>
  <si>
    <t>182</t>
  </si>
  <si>
    <t>41,24*0,33 'Přepočtené koeficientem množství</t>
  </si>
  <si>
    <t>97</t>
  </si>
  <si>
    <t>712331111</t>
  </si>
  <si>
    <t>Provedení povlakové krytiny střech plochých do 10° pásy na sucho podkladní samolepící asfaltový pás</t>
  </si>
  <si>
    <t>184</t>
  </si>
  <si>
    <t>98</t>
  </si>
  <si>
    <t>62866281</t>
  </si>
  <si>
    <t>pás asfaltový samolepicí modifikovaný SBS tl 3,0mm s vložkou ze skleněné tkaniny se spalitelnou fólií nebo jemnozrnným minerálním posypem nebo textilií na horním povrchu</t>
  </si>
  <si>
    <t>186</t>
  </si>
  <si>
    <t>31,3*1,15 'Přepočtené koeficientem množství</t>
  </si>
  <si>
    <t>99</t>
  </si>
  <si>
    <t>712341559</t>
  </si>
  <si>
    <t>Provedení povlakové krytiny střech plochých do 10° pásy přitavením NAIP v plné ploše</t>
  </si>
  <si>
    <t>188</t>
  </si>
  <si>
    <t>62855007</t>
  </si>
  <si>
    <t>pás asfaltový natavitelný modifikovaný SBS tl 4,5mm s vložkou z polyesterové vyztužené rohože a hrubozrnným břidličným posypem na horním povrchu</t>
  </si>
  <si>
    <t>190</t>
  </si>
  <si>
    <t>41,24*1,15 'Přepočtené koeficientem množství</t>
  </si>
  <si>
    <t>101</t>
  </si>
  <si>
    <t>712341659</t>
  </si>
  <si>
    <t>Provedení povlakové krytiny střech plochých do 10° pásy přitavením NAIP bodově</t>
  </si>
  <si>
    <t>192</t>
  </si>
  <si>
    <t>102</t>
  </si>
  <si>
    <t>62856011</t>
  </si>
  <si>
    <t>pás asfaltový natavitelný modifikovaný SBS tl 4,0mm s vložkou z hliníkové fólie, hliníkové fólie s textilií a spalitelnou PE fólií nebo jemnozrnným minerálním posypem na horním povrchu</t>
  </si>
  <si>
    <t>194</t>
  </si>
  <si>
    <t>103</t>
  </si>
  <si>
    <t>712391172</t>
  </si>
  <si>
    <t>Provedení povlakové krytiny střech plochých do 10° -ostatní práce provedení vrstvy textilní ochranné</t>
  </si>
  <si>
    <t>196</t>
  </si>
  <si>
    <t>69311082</t>
  </si>
  <si>
    <t>geotextilie netkaná separační, ochranná, filtrační, drenážní PP 500g/m2</t>
  </si>
  <si>
    <t>198</t>
  </si>
  <si>
    <t>315,3*1,15 'Přepočtené koeficientem množství</t>
  </si>
  <si>
    <t>105</t>
  </si>
  <si>
    <t>712391382</t>
  </si>
  <si>
    <t>Provedení povlakové krytiny střech plochých do 10° -ostatní práce dokončení izolace násypem z hrubého kameniva frakce 16 - 22, tl. 50 mm</t>
  </si>
  <si>
    <t>1591193892</t>
  </si>
  <si>
    <t>58343920</t>
  </si>
  <si>
    <t>kamenivo drcené hrubé frakce 16/22</t>
  </si>
  <si>
    <t>168273160</t>
  </si>
  <si>
    <t>31,3*0,0825 'Přepočtené koeficientem množství</t>
  </si>
  <si>
    <t>107</t>
  </si>
  <si>
    <t>712998202</t>
  </si>
  <si>
    <t>Provedení povlakové krytiny střech - ostatní práce montáž odvodňovacího prvku nouzového atikového přepadu z PVC na dešťovou vodu DN 125</t>
  </si>
  <si>
    <t>204</t>
  </si>
  <si>
    <t>28342773</t>
  </si>
  <si>
    <t>přepad bezpečnostní atikový DN 125 s manžetou pro hydroizolaci z PVC-P</t>
  </si>
  <si>
    <t>206</t>
  </si>
  <si>
    <t>109</t>
  </si>
  <si>
    <t>998712101</t>
  </si>
  <si>
    <t>Přesun hmot pro povlakové krytiny stanovený z hmotnosti přesunovaného materiálu vodorovná dopravní vzdálenost do 50 m v objektech výšky do 6 m</t>
  </si>
  <si>
    <t>-1913766106</t>
  </si>
  <si>
    <t>998712181</t>
  </si>
  <si>
    <t>Přesun hmot pro povlakové krytiny stanovený z hmotnosti přesunovaného materiálu Příplatek k cenám za přesun prováděný bez použití mechanizace pro jakoukoliv výšku objektu</t>
  </si>
  <si>
    <t>-1613557688</t>
  </si>
  <si>
    <t>713</t>
  </si>
  <si>
    <t>Izolace tepelné</t>
  </si>
  <si>
    <t>111</t>
  </si>
  <si>
    <t>713121111</t>
  </si>
  <si>
    <t>Montáž tepelné izolace podlah rohožemi, pásy, deskami, dílci, bloky (izolační materiál ve specifikaci) kladenými volně jednovrstvá</t>
  </si>
  <si>
    <t>212</t>
  </si>
  <si>
    <t>(2,20+5,28+3,63+3,63)</t>
  </si>
  <si>
    <t>(4,20+5,31)</t>
  </si>
  <si>
    <t>28372306</t>
  </si>
  <si>
    <t>deska EPS 100 do plochých střech a podlah λ=0,037 tl 60mm</t>
  </si>
  <si>
    <t>214</t>
  </si>
  <si>
    <t>24,25*1,02 'Přepočtené koeficientem množství</t>
  </si>
  <si>
    <t>113</t>
  </si>
  <si>
    <t>713131151</t>
  </si>
  <si>
    <t>Montáž tepelné izolace stěn rohožemi, pásy, deskami, dílci, bloky (izolační materiál ve specifikaci) vložením jednovrstvě</t>
  </si>
  <si>
    <t>216</t>
  </si>
  <si>
    <t>"překlady" 6*1,20*0,20</t>
  </si>
  <si>
    <t>"věnec pod stropem"29,92*0,20</t>
  </si>
  <si>
    <t>58,076</t>
  </si>
  <si>
    <t>28375933</t>
  </si>
  <si>
    <t>deska EPS 70 fasádní λ=0,039 tl 50mm</t>
  </si>
  <si>
    <t>218</t>
  </si>
  <si>
    <t>65,5*1,02 'Přepočtené koeficientem množství</t>
  </si>
  <si>
    <t>115</t>
  </si>
  <si>
    <t>713141136</t>
  </si>
  <si>
    <t>Montáž tepelné izolace střech plochých rohožemi, pásy, deskami, dílci, bloky (izolační materiál ve specifikaci) přilepenými za studena nízkoexpanzní (PUR) pěnou</t>
  </si>
  <si>
    <t>220</t>
  </si>
  <si>
    <t>28372309</t>
  </si>
  <si>
    <t>deska EPS 100 do plochých střech a podlah λ=0,037 tl 100mm</t>
  </si>
  <si>
    <t>222</t>
  </si>
  <si>
    <t>31,3*1,02 'Přepočtené koeficientem množství</t>
  </si>
  <si>
    <t>117</t>
  </si>
  <si>
    <t>713141336</t>
  </si>
  <si>
    <t>Montáž tepelné izolace střech plochých spádovými klíny v ploše přilepenými za studena nízkoexpanzní (PUR) pěnou</t>
  </si>
  <si>
    <t>224</t>
  </si>
  <si>
    <t>28376141</t>
  </si>
  <si>
    <t>klín izolační z pěnového polystyrenu EPS 100 spádový</t>
  </si>
  <si>
    <t>226</t>
  </si>
  <si>
    <t>31,30*(0,03+0,07)/2</t>
  </si>
  <si>
    <t>1,565*1,02 'Přepočtené koeficientem množství</t>
  </si>
  <si>
    <t>119</t>
  </si>
  <si>
    <t>713191114</t>
  </si>
  <si>
    <t>Montáž tepelné izolace stavebních konstrukcí - doplňky a konstrukční součásti podlah, stropů vrchem nebo střech překrytím pásem asfaltovým položeném volně</t>
  </si>
  <si>
    <t>228</t>
  </si>
  <si>
    <t>62811120</t>
  </si>
  <si>
    <t>asfaltový pás separační bez krycí vrstvy (impregnovaná vložka), typu A</t>
  </si>
  <si>
    <t>230</t>
  </si>
  <si>
    <t>24,25*1,15 'Přepočtené koeficientem množství</t>
  </si>
  <si>
    <t>121</t>
  </si>
  <si>
    <t>998713101</t>
  </si>
  <si>
    <t>Přesun hmot pro izolace tepelné stanovený z hmotnosti přesunovaného materiálu vodorovná dopravní vzdálenost do 50 m v objektech výšky do 6 m</t>
  </si>
  <si>
    <t>1275851862</t>
  </si>
  <si>
    <t>998713181</t>
  </si>
  <si>
    <t>Přesun hmot pro izolace tepelné stanovený z hmotnosti přesunovaného materiálu Příplatek k cenám za přesun prováděný bez použití mechanizace pro jakoukoliv výšku objektu</t>
  </si>
  <si>
    <t>-231945647</t>
  </si>
  <si>
    <t>762</t>
  </si>
  <si>
    <t>Konstrukce tesařské</t>
  </si>
  <si>
    <t>123</t>
  </si>
  <si>
    <t>762083122</t>
  </si>
  <si>
    <t>Práce společné pro tesařské konstrukce impregnace řeziva máčením proti dřevokaznému hmyzu, houbám a plísním, třída ohrožení 3 a 4 (dřevo v exteriéru)</t>
  </si>
  <si>
    <t>-1944398176</t>
  </si>
  <si>
    <t>762131811</t>
  </si>
  <si>
    <t>Demontáž bednění svislých stěn a nadstřešních stěn z hrubých prken, latí nebo tyčoviny</t>
  </si>
  <si>
    <t>236</t>
  </si>
  <si>
    <t>125</t>
  </si>
  <si>
    <t>762331811</t>
  </si>
  <si>
    <t>Demontáž vázaných konstrukcí krovů sklonu do 60° z hranolů, hranolků, fošen, průřezové plochy do 120 cm2</t>
  </si>
  <si>
    <t>244</t>
  </si>
  <si>
    <t>762331812</t>
  </si>
  <si>
    <t>Demontáž vázaných konstrukcí krovů sklonu do 60° z hranolů, hranolků, fošen, průřezové plochy přes 120 do 224 cm2</t>
  </si>
  <si>
    <t>246</t>
  </si>
  <si>
    <t>127</t>
  </si>
  <si>
    <t>762342812</t>
  </si>
  <si>
    <t>Demontáž bednění a laťování laťování střech sklonu do 60° se všemi nadstřešními konstrukcemi, z latí průřezové plochy do 25 cm2 při osové vzdálenosti přes 0,22 do 0,50 m</t>
  </si>
  <si>
    <t>248</t>
  </si>
  <si>
    <t>762136113</t>
  </si>
  <si>
    <t>Montáž bednění stěn z hoblovaných latí na sraz</t>
  </si>
  <si>
    <t>238</t>
  </si>
  <si>
    <t>"budova" 22,60*2,80</t>
  </si>
  <si>
    <t>" odpadky"( 1,00+1,65)*2,20</t>
  </si>
  <si>
    <t>129</t>
  </si>
  <si>
    <t>605R.pol.01</t>
  </si>
  <si>
    <t>lať hoblovaná 40/40 evropský modřín</t>
  </si>
  <si>
    <t>240</t>
  </si>
  <si>
    <t>59,91*0,04*0,04</t>
  </si>
  <si>
    <t>0,096*1,1 'Přepočtené koeficientem množství</t>
  </si>
  <si>
    <t>762361313</t>
  </si>
  <si>
    <t>Konstrukční vrstva pod klempířské prvky pro oplechování horních ploch zdí a nadezdívek (atik) z desek dřevoštěpkových šroubovaných do podkladu, tloušťky desky 25 mm</t>
  </si>
  <si>
    <t>-247305074</t>
  </si>
  <si>
    <t>"atika"29,60*0,20</t>
  </si>
  <si>
    <t>131</t>
  </si>
  <si>
    <t>762439001</t>
  </si>
  <si>
    <t>Obložení stěn montáž roštu podkladového</t>
  </si>
  <si>
    <t>250</t>
  </si>
  <si>
    <t>22,60/0,60*2,80</t>
  </si>
  <si>
    <t>-6*2,05</t>
  </si>
  <si>
    <t>(1,00+1,65)/0,60*2,20</t>
  </si>
  <si>
    <t>103,00</t>
  </si>
  <si>
    <t>60514114</t>
  </si>
  <si>
    <t>řezivo jehličnaté lať impregnovaná dl 4 m</t>
  </si>
  <si>
    <t>252</t>
  </si>
  <si>
    <t>103,00*0,06*0,04</t>
  </si>
  <si>
    <t>0,247*1,1 'Přepočtené koeficientem množství</t>
  </si>
  <si>
    <t>133</t>
  </si>
  <si>
    <t>762195000</t>
  </si>
  <si>
    <t>Spojovací prostředky stěn a příček hřebíky, svory, fixační prkna</t>
  </si>
  <si>
    <t>242</t>
  </si>
  <si>
    <t>0,106+0,272</t>
  </si>
  <si>
    <t>5,92*0,025</t>
  </si>
  <si>
    <t>998762101</t>
  </si>
  <si>
    <t>Přesun hmot pro konstrukce tesařské stanovený z hmotnosti přesunovaného materiálu vodorovná dopravní vzdálenost do 50 m v objektech výšky do 6 m</t>
  </si>
  <si>
    <t>-1647547921</t>
  </si>
  <si>
    <t>135</t>
  </si>
  <si>
    <t>998762181</t>
  </si>
  <si>
    <t>Přesun hmot pro konstrukce tesařské stanovený z hmotnosti přesunovaného materiálu Příplatek k cenám za přesun prováděný bez použití mechanizace pro jakoukoliv výšku objektu</t>
  </si>
  <si>
    <t>813034907</t>
  </si>
  <si>
    <t>764</t>
  </si>
  <si>
    <t>Konstrukce klempířské</t>
  </si>
  <si>
    <t>764002871</t>
  </si>
  <si>
    <t>Demontáž klempířských konstrukcí lemování zdí do suti</t>
  </si>
  <si>
    <t>258</t>
  </si>
  <si>
    <t>137</t>
  </si>
  <si>
    <t>764004801</t>
  </si>
  <si>
    <t>Demontáž klempířských konstrukcí žlabu podokapního do suti</t>
  </si>
  <si>
    <t>260</t>
  </si>
  <si>
    <t>764004861</t>
  </si>
  <si>
    <t>Demontáž klempířských konstrukcí svodu do suti</t>
  </si>
  <si>
    <t>262</t>
  </si>
  <si>
    <t>139</t>
  </si>
  <si>
    <t>764244406</t>
  </si>
  <si>
    <t>Oplechování horních ploch zdí a nadezdívek (atik) z titanzinkového předzvětralého plechu mechanicky kotvené rš 500 mm</t>
  </si>
  <si>
    <t>1912965678</t>
  </si>
  <si>
    <t>998764101</t>
  </si>
  <si>
    <t>Přesun hmot pro konstrukce klempířské stanovený z hmotnosti přesunovaného materiálu vodorovná dopravní vzdálenost do 50 m v objektech výšky do 6 m</t>
  </si>
  <si>
    <t>376116962</t>
  </si>
  <si>
    <t>141</t>
  </si>
  <si>
    <t>998764181</t>
  </si>
  <si>
    <t>Přesun hmot pro konstrukce klempířské stanovený z hmotnosti přesunovaného materiálu Příplatek k cenám za přesun prováděný bez použití mechanizace pro jakoukoliv výšku objektu</t>
  </si>
  <si>
    <t>538270489</t>
  </si>
  <si>
    <t>765</t>
  </si>
  <si>
    <t>Krytina skládaná</t>
  </si>
  <si>
    <t>765111801</t>
  </si>
  <si>
    <t>Demontáž krytiny keramické drážkové, sklonu do 30° na sucho do suti</t>
  </si>
  <si>
    <t>270</t>
  </si>
  <si>
    <t>766</t>
  </si>
  <si>
    <t>Konstrukce truhlářské</t>
  </si>
  <si>
    <t>143</t>
  </si>
  <si>
    <t>766660001</t>
  </si>
  <si>
    <t>Montáž dveřních křídel dřevěných nebo plastových otevíravých do ocelové zárubně povrchově upravených jednokřídlových, šířky do 800 mm</t>
  </si>
  <si>
    <t>272</t>
  </si>
  <si>
    <t>144</t>
  </si>
  <si>
    <t>611R.pol.01</t>
  </si>
  <si>
    <t>dveře dřevěné vchodové plné 1křídlé 700x1970mm zateplené, včetně povrchové úpravy, kování, zámku (provedení antivandal, mincovní)</t>
  </si>
  <si>
    <t>274</t>
  </si>
  <si>
    <t>P</t>
  </si>
  <si>
    <t>Poznámka k položce:_x000D_
Poznámka k položce: kompletní provedení prací, dodávek a výkonů dle specifikace projektové dokumentace, včetně detailů</t>
  </si>
  <si>
    <t>145</t>
  </si>
  <si>
    <t>611R.pol.02</t>
  </si>
  <si>
    <t>dveře dřevěné vchodové plné 1křídlé 800x1970mm zateplené, včetně povrchové úpravy, kování, zámku</t>
  </si>
  <si>
    <t>276</t>
  </si>
  <si>
    <t>146</t>
  </si>
  <si>
    <t>611R.pol.03</t>
  </si>
  <si>
    <t>dveře dřevěné vchodové plné 1křídlé 900x1970mm zateplené, včetně povrchové úpravy, kování, zámku (provedení antivandal, mincovní)</t>
  </si>
  <si>
    <t>278</t>
  </si>
  <si>
    <t>147</t>
  </si>
  <si>
    <t>766660732</t>
  </si>
  <si>
    <t>Montáž dveřních doplňků dveřního kování bezpečnostního přídavného zámku</t>
  </si>
  <si>
    <t>280</t>
  </si>
  <si>
    <t>148</t>
  </si>
  <si>
    <t>554R.pol.01</t>
  </si>
  <si>
    <t>zámek mincovní na 10 Kč pro otevírání dveří WC</t>
  </si>
  <si>
    <t>282</t>
  </si>
  <si>
    <t>149</t>
  </si>
  <si>
    <t>766-R.pol.01</t>
  </si>
  <si>
    <t>Přístavek pro popelnice s nosnou sloupkovou konstrukcí z dřevěných trámků, rozměry 6850x1900mm v.2310mm, obvodový plášť z prken tl.19mm, posuvné dřevěné panely na kolejnici, pozinkované plotové pletivo na dřevěnou konstrukci v.2,0m, včetně povrchové úpravy všech materiálů, kotvení konstrukce, spojovacího materiálu a detailů</t>
  </si>
  <si>
    <t>284</t>
  </si>
  <si>
    <t>150</t>
  </si>
  <si>
    <t>998766101</t>
  </si>
  <si>
    <t>Přesun hmot pro konstrukce truhlářské stanovený z hmotnosti přesunovaného materiálu vodorovná dopravní vzdálenost do 50 m v objektech výšky do 6 m</t>
  </si>
  <si>
    <t>-1352032914</t>
  </si>
  <si>
    <t>151</t>
  </si>
  <si>
    <t>998766181</t>
  </si>
  <si>
    <t>Přesun hmot pro konstrukce truhlářské stanovený z hmotnosti přesunovaného materiálu Příplatek k ceně za přesun prováděný bez použití mechanizace pro jakoukoliv výšku objektu</t>
  </si>
  <si>
    <t>-1995595918</t>
  </si>
  <si>
    <t>767</t>
  </si>
  <si>
    <t>Konstrukce zámečnické</t>
  </si>
  <si>
    <t>152</t>
  </si>
  <si>
    <t>145R.pol.02</t>
  </si>
  <si>
    <t>tabule, reklamní panely. označení budovy nápisem "WC".  Nerezový plech tl. 1,5 mm. Včetně kotvení 6x do fasády a montáže</t>
  </si>
  <si>
    <t>294</t>
  </si>
  <si>
    <t>771</t>
  </si>
  <si>
    <t>Podlahy z dlaždic</t>
  </si>
  <si>
    <t>153</t>
  </si>
  <si>
    <t>771111011</t>
  </si>
  <si>
    <t>Příprava podkladu před provedením dlažby vysátí podlah</t>
  </si>
  <si>
    <t>300</t>
  </si>
  <si>
    <t>2,20+5,28+3,63+3,63</t>
  </si>
  <si>
    <t>154</t>
  </si>
  <si>
    <t>771121011</t>
  </si>
  <si>
    <t>Příprava podkladu před provedením dlažby nátěr penetrační na podlahu</t>
  </si>
  <si>
    <t>302</t>
  </si>
  <si>
    <t>155</t>
  </si>
  <si>
    <t>771151011</t>
  </si>
  <si>
    <t>Příprava podkladu před provedením dlažby samonivelační stěrka min.pevnosti 20 MPa, tloušťky do 3 mm</t>
  </si>
  <si>
    <t>304</t>
  </si>
  <si>
    <t>156</t>
  </si>
  <si>
    <t>771574112</t>
  </si>
  <si>
    <t>Montáž podlah z dlaždic keramických lepených flexibilním lepidlem maloformátových hladkých přes 9 do 12 ks/m2</t>
  </si>
  <si>
    <t>306</t>
  </si>
  <si>
    <t>157</t>
  </si>
  <si>
    <t>59761434</t>
  </si>
  <si>
    <t>dlažba keramická slinutá hladká do interiéru i exteriéru pro vysoké mechanické namáhání přes 9 do 12ks/m2</t>
  </si>
  <si>
    <t>308</t>
  </si>
  <si>
    <t>14,74*1,1 'Přepočtené koeficientem množství</t>
  </si>
  <si>
    <t>158</t>
  </si>
  <si>
    <t>771577111</t>
  </si>
  <si>
    <t>Montáž podlah z dlaždic keramických lepených flexibilním lepidlem Příplatek k cenám za plochu do 5 m2 jednotlivě</t>
  </si>
  <si>
    <t>310</t>
  </si>
  <si>
    <t>2,20+3,63+3,63</t>
  </si>
  <si>
    <t>159</t>
  </si>
  <si>
    <t>771591112</t>
  </si>
  <si>
    <t>Izolace podlahy pod dlažbu nátěrem nebo stěrkou ve dvou vrstvách</t>
  </si>
  <si>
    <t>312</t>
  </si>
  <si>
    <t>160</t>
  </si>
  <si>
    <t>998771101</t>
  </si>
  <si>
    <t>Přesun hmot pro podlahy z dlaždic stanovený z hmotnosti přesunovaného materiálu vodorovná dopravní vzdálenost do 50 m v objektech výšky do 6 m</t>
  </si>
  <si>
    <t>-846607743</t>
  </si>
  <si>
    <t>161</t>
  </si>
  <si>
    <t>998771181</t>
  </si>
  <si>
    <t>Přesun hmot pro podlahy z dlaždic stanovený z hmotnosti přesunovaného materiálu Příplatek k ceně za přesun prováděný bez použití mechanizace pro jakoukoliv výšku objektu</t>
  </si>
  <si>
    <t>2117124881</t>
  </si>
  <si>
    <t>777</t>
  </si>
  <si>
    <t>Podlahy lité</t>
  </si>
  <si>
    <t>777111101</t>
  </si>
  <si>
    <t>Příprava podkladu před provedením litých podlah zametení</t>
  </si>
  <si>
    <t>318</t>
  </si>
  <si>
    <t>4,20+5,31</t>
  </si>
  <si>
    <t>163</t>
  </si>
  <si>
    <t>777111111</t>
  </si>
  <si>
    <t>Příprava podkladu před provedením litých podlah vysátí</t>
  </si>
  <si>
    <t>320</t>
  </si>
  <si>
    <t>777131101</t>
  </si>
  <si>
    <t>Penetrační nátěr podlahy epoxidový na podklad suchý a vyzrálý</t>
  </si>
  <si>
    <t>322</t>
  </si>
  <si>
    <t>165</t>
  </si>
  <si>
    <t>777511125</t>
  </si>
  <si>
    <t>Krycí stěrka průmyslová epoxidová, tloušťky přes 2 do 3 mm</t>
  </si>
  <si>
    <t>324</t>
  </si>
  <si>
    <t>777612101</t>
  </si>
  <si>
    <t>Uzavírací nátěr podlahy epoxidový barevný</t>
  </si>
  <si>
    <t>326</t>
  </si>
  <si>
    <t>167</t>
  </si>
  <si>
    <t>777911111</t>
  </si>
  <si>
    <t>Napojení na stěnu nebo sokl fabionem z epoxidové stěrky plněné pískem tuhé</t>
  </si>
  <si>
    <t>328</t>
  </si>
  <si>
    <t>998777101</t>
  </si>
  <si>
    <t>Přesun hmot pro podlahy lité stanovený z hmotnosti přesunovaného materiálu vodorovná dopravní vzdálenost do 50 m v objektech výšky do 6 m</t>
  </si>
  <si>
    <t>810567996</t>
  </si>
  <si>
    <t>169</t>
  </si>
  <si>
    <t>998777181</t>
  </si>
  <si>
    <t>Přesun hmot pro podlahy lité stanovený z hmotnosti přesunovaného materiálu Příplatek k cenám za přesun prováděný bez použití mechanizace pro jakoukoliv výšku objektu</t>
  </si>
  <si>
    <t>703528929</t>
  </si>
  <si>
    <t>781</t>
  </si>
  <si>
    <t>Dokončovací práce - obklady</t>
  </si>
  <si>
    <t>781111011</t>
  </si>
  <si>
    <t>Příprava podkladu před provedením obkladu oprášení (ometení) stěny</t>
  </si>
  <si>
    <t>334</t>
  </si>
  <si>
    <t>171</t>
  </si>
  <si>
    <t>781121011</t>
  </si>
  <si>
    <t>Příprava podkladu před provedením obkladu nátěr penetrační na stěnu</t>
  </si>
  <si>
    <t>336</t>
  </si>
  <si>
    <t>781131112</t>
  </si>
  <si>
    <t>Izolace stěny pod obklad izolace nátěrem nebo stěrkou ve dvou vrstvách</t>
  </si>
  <si>
    <t>338</t>
  </si>
  <si>
    <t>173</t>
  </si>
  <si>
    <t>781474113</t>
  </si>
  <si>
    <t>Montáž obkladů vnitřních stěn z dlaždic keramických lepených flexibilním lepidlem maloformátových hladkých přes 12 do 19 ks/m2</t>
  </si>
  <si>
    <t>342</t>
  </si>
  <si>
    <t>59761071</t>
  </si>
  <si>
    <t>obklad keramický hladký přes 12 do 19ks/m2</t>
  </si>
  <si>
    <t>344</t>
  </si>
  <si>
    <t>65,3*1,1 'Přepočtené koeficientem množství</t>
  </si>
  <si>
    <t>175</t>
  </si>
  <si>
    <t>998781101</t>
  </si>
  <si>
    <t>Přesun hmot pro obklady keramické stanovený z hmotnosti přesunovaného materiálu vodorovná dopravní vzdálenost do 50 m v objektech výšky do 6 m</t>
  </si>
  <si>
    <t>1293787871</t>
  </si>
  <si>
    <t>176</t>
  </si>
  <si>
    <t>998781181</t>
  </si>
  <si>
    <t>Přesun hmot pro obklady keramické stanovený z hmotnosti přesunovaného materiálu Příplatek k cenám za přesun prováděný bez použití mechanizace pro jakoukoliv výšku objektu</t>
  </si>
  <si>
    <t>-657306602</t>
  </si>
  <si>
    <t>783</t>
  </si>
  <si>
    <t>Dokončovací práce - nátěry</t>
  </si>
  <si>
    <t>177</t>
  </si>
  <si>
    <t>783101203</t>
  </si>
  <si>
    <t>Příprava podkladu truhlářských konstrukcí před provedením nátěru broušení smirkovým papírem nebo plátnem jemné</t>
  </si>
  <si>
    <t>354</t>
  </si>
  <si>
    <t>178</t>
  </si>
  <si>
    <t>783101403</t>
  </si>
  <si>
    <t>Příprava podkladu truhlářských konstrukcí před provedením nátěru oprášení</t>
  </si>
  <si>
    <t>356</t>
  </si>
  <si>
    <t>179</t>
  </si>
  <si>
    <t>783163101</t>
  </si>
  <si>
    <t>Napouštěcí nátěr truhlářských konstrukcí jednonásobný olejový</t>
  </si>
  <si>
    <t>358</t>
  </si>
  <si>
    <t>59,91*2</t>
  </si>
  <si>
    <t>784</t>
  </si>
  <si>
    <t>Dokončovací práce - malby a tapety</t>
  </si>
  <si>
    <t>784111001</t>
  </si>
  <si>
    <t>Oprášení (ometení) podkladu v místnostech výšky do 3,80 m</t>
  </si>
  <si>
    <t>360</t>
  </si>
  <si>
    <t>"stropy"34,25</t>
  </si>
  <si>
    <t>"stěny"37,349</t>
  </si>
  <si>
    <t>181</t>
  </si>
  <si>
    <t>784171101</t>
  </si>
  <si>
    <t>Zakrytí nemalovaných ploch (materiál ve specifikaci) včetně pozdějšího odkrytí podlah</t>
  </si>
  <si>
    <t>362</t>
  </si>
  <si>
    <t>784171111</t>
  </si>
  <si>
    <t>Zakrytí nemalovaných ploch (materiál ve specifikaci) včetně pozdějšího odkrytí svislých ploch např. stěn, oken, dveří v místnostech výšky do 3,80</t>
  </si>
  <si>
    <t>364</t>
  </si>
  <si>
    <t>183</t>
  </si>
  <si>
    <t>58124844</t>
  </si>
  <si>
    <t>fólie pro malířské potřeby zakrývací tl 25µ 4x5m</t>
  </si>
  <si>
    <t>366</t>
  </si>
  <si>
    <t>784181101</t>
  </si>
  <si>
    <t>Penetrace podkladu jednonásobná základní akrylátová bezbarvá v místnostech výšky do 3,80 m</t>
  </si>
  <si>
    <t>368</t>
  </si>
  <si>
    <t>185</t>
  </si>
  <si>
    <t>784221101</t>
  </si>
  <si>
    <t>Malby z malířských směsí otěruvzdorných za sucha dvojnásobné, bílé za sucha otěruvzdorné dobře v místnostech výšky do 3,80 m</t>
  </si>
  <si>
    <t>370</t>
  </si>
  <si>
    <t>021 - Zdravotechnika</t>
  </si>
  <si>
    <t xml:space="preserve">    8 - Trubní vedení</t>
  </si>
  <si>
    <t xml:space="preserve">    721 - Zdravotechnika - vnitřní kanalizace</t>
  </si>
  <si>
    <t xml:space="preserve">    722 - Zdravotechnika - vnitřní vodovod</t>
  </si>
  <si>
    <t xml:space="preserve">    726 - Zdravotechnika - předstěnové instalace</t>
  </si>
  <si>
    <t>725 - Zdravotechnika - zařizovací předměty</t>
  </si>
  <si>
    <t>HZS - Hodinové zúčtovací sazby</t>
  </si>
  <si>
    <t>122351102</t>
  </si>
  <si>
    <t>Odkopávky a prokopávky nezapažené strojně v hornině třídy těžitelnosti II skupiny 4 přes 20 do 50 m3</t>
  </si>
  <si>
    <t>1129523788</t>
  </si>
  <si>
    <t>123352104</t>
  </si>
  <si>
    <t>Vykopávky zářezů se šikmými stěnami pro podzemní vedení strojně v hornině třídy těžitelnosti II skupiny 4 přes 100 do 500 m3</t>
  </si>
  <si>
    <t>-13720950</t>
  </si>
  <si>
    <t>162651132</t>
  </si>
  <si>
    <t>Vodorovné přemístění výkopku nebo sypaniny po suchu na obvyklém dopravním prostředku, bez naložení výkopku, avšak se složením bez rozhrnutí z horniny třídy těžitelnosti II skupiny 4 a 5 na vzdálenost přes 4 000 do 5 000 m</t>
  </si>
  <si>
    <t>-84428523</t>
  </si>
  <si>
    <t>171251201</t>
  </si>
  <si>
    <t>-1943029592</t>
  </si>
  <si>
    <t>174151101</t>
  </si>
  <si>
    <t>1544843659</t>
  </si>
  <si>
    <t>1776626462</t>
  </si>
  <si>
    <t>58331200</t>
  </si>
  <si>
    <t>štěrkopísek netříděný zásypový</t>
  </si>
  <si>
    <t>-1663854231</t>
  </si>
  <si>
    <t>27*1,7 'Přepočtené koeficientem množství</t>
  </si>
  <si>
    <t>Trubní vedení</t>
  </si>
  <si>
    <t>891219111</t>
  </si>
  <si>
    <t>Montáž vodovodních armatur na potrubí navrtávacích pasů s ventilem Jt 1 MPa, na potrubí z trub litinových, ocelových nebo plastických hmot DN 50</t>
  </si>
  <si>
    <t>911828644</t>
  </si>
  <si>
    <t>42273457</t>
  </si>
  <si>
    <t>pás navrtávací z tvárné litiny DN 150, univerzální, se závitovým výstupem 5/4"</t>
  </si>
  <si>
    <t>-577469897</t>
  </si>
  <si>
    <t>893811113</t>
  </si>
  <si>
    <t>Osazení vodoměrné šachty z polypropylenu PP samonosné pro běžné zatížení hranaté, půdorysné plochy do 1,1 m2, světlé hloubky od 1,4 m do 1,6 m</t>
  </si>
  <si>
    <t>-186966527</t>
  </si>
  <si>
    <t>56230555</t>
  </si>
  <si>
    <t>šachta vodoměrná samonosná hranatá 0,9/1,2/1,6 m</t>
  </si>
  <si>
    <t>-2039017009</t>
  </si>
  <si>
    <t>899722113</t>
  </si>
  <si>
    <t>Krytí potrubí z plastů výstražnou fólií z PVC šířky 34 cm</t>
  </si>
  <si>
    <t>-1593009665</t>
  </si>
  <si>
    <t>998276101</t>
  </si>
  <si>
    <t>Přesun hmot pro trubní vedení hloubené z trub z plastických hmot nebo sklolaminátových pro vodovody nebo kanalizace v otevřeném výkopu dopravní vzdálenost do 15 m</t>
  </si>
  <si>
    <t>354568387</t>
  </si>
  <si>
    <t>721</t>
  </si>
  <si>
    <t>Zdravotechnika - vnitřní kanalizace</t>
  </si>
  <si>
    <t>721173401</t>
  </si>
  <si>
    <t>Potrubí z trub PVC SN4 svodné (ležaté) DN 110</t>
  </si>
  <si>
    <t>-195573860</t>
  </si>
  <si>
    <t>721173402</t>
  </si>
  <si>
    <t>Potrubí z trub PVC SN4 svodné (ležaté) DN 125</t>
  </si>
  <si>
    <t>-1538384195</t>
  </si>
  <si>
    <t>721173403</t>
  </si>
  <si>
    <t>Potrubí z trub PVC SN4 svodné (ležaté) DN 160</t>
  </si>
  <si>
    <t>-1515332479</t>
  </si>
  <si>
    <t>721174005</t>
  </si>
  <si>
    <t>Potrubí z trub polypropylenových svodné (ležaté) DN 110</t>
  </si>
  <si>
    <t>553026972</t>
  </si>
  <si>
    <t>28615659</t>
  </si>
  <si>
    <t>instalační objímka pevná dvoušroubová HTPO DN 110</t>
  </si>
  <si>
    <t>581827047</t>
  </si>
  <si>
    <t>721174042</t>
  </si>
  <si>
    <t>Potrubí z trub polypropylenových připojovací DN 40</t>
  </si>
  <si>
    <t>724911013</t>
  </si>
  <si>
    <t>721211421</t>
  </si>
  <si>
    <t>Podlahové vpusti se svislým odtokem DN 50/75/110 mřížka nerez 115x115</t>
  </si>
  <si>
    <t>337260380</t>
  </si>
  <si>
    <t>28615651</t>
  </si>
  <si>
    <t>čistící kus kanalizační PP DN 110</t>
  </si>
  <si>
    <t>-1935741087</t>
  </si>
  <si>
    <t>721239114</t>
  </si>
  <si>
    <t>Střešní vtoky (vpusti) montáž střešních vtoků ostatních typů se svislým odtokem do DN 160 - střecha</t>
  </si>
  <si>
    <t>-809787614</t>
  </si>
  <si>
    <t>56231112</t>
  </si>
  <si>
    <t>vtok střešní svislý pro PVC-P hydroizolaci plochých střech s vyhříváním DN 75, DN 110, DN 125, DN 160</t>
  </si>
  <si>
    <t>779176056</t>
  </si>
  <si>
    <t>721279153</t>
  </si>
  <si>
    <t>Ventilační hlavice montáž ventilační hlavice z polypropylenu (PP) ostatních typů DN 110</t>
  </si>
  <si>
    <t>1524056550</t>
  </si>
  <si>
    <t>56231222</t>
  </si>
  <si>
    <t>souprava ventilační střešní PP DN 110  s manžetou PVC-P</t>
  </si>
  <si>
    <t>-1066305411</t>
  </si>
  <si>
    <t>721290111</t>
  </si>
  <si>
    <t>Zkouška těsnosti kanalizace v objektech vodou do DN 125</t>
  </si>
  <si>
    <t>-1246416357</t>
  </si>
  <si>
    <t>721-R.pol.01</t>
  </si>
  <si>
    <t>Montáž čistící tvarovky DN 110</t>
  </si>
  <si>
    <t>1482670149</t>
  </si>
  <si>
    <t>28611944</t>
  </si>
  <si>
    <t>čistící kus kanalizační PVC DN 110</t>
  </si>
  <si>
    <t>1261426358</t>
  </si>
  <si>
    <t>998721101</t>
  </si>
  <si>
    <t>Přesun hmot pro vnitřní kanalizace stanovený z hmotnosti přesunovaného materiálu vodorovná dopravní vzdálenost do 50 m v objektech výšky do 6 m</t>
  </si>
  <si>
    <t>-1174013479</t>
  </si>
  <si>
    <t>722</t>
  </si>
  <si>
    <t>Zdravotechnika - vnitřní vodovod</t>
  </si>
  <si>
    <t>722174021</t>
  </si>
  <si>
    <t>Potrubí z plastových trubek z polypropylenu PPR svařovaných polyfúzně PN 20 (SDR 6) D 16 x 2,7</t>
  </si>
  <si>
    <t>-224006785</t>
  </si>
  <si>
    <t>722174022</t>
  </si>
  <si>
    <t>Potrubí z plastových trubek z polypropylenu PPR svařovaných polyfúzně PN 20 (SDR 6) D 20 x 3,4</t>
  </si>
  <si>
    <t>1111042430</t>
  </si>
  <si>
    <t>722174023</t>
  </si>
  <si>
    <t>Potrubí z plastových trubek z polypropylenu PPR svařovaných polyfúzně PN 20 (SDR 6) D 25 x 4,2</t>
  </si>
  <si>
    <t>1076685264</t>
  </si>
  <si>
    <t>28615657</t>
  </si>
  <si>
    <t>instalační objímka pevná dvoušroubová HTPO DN 50</t>
  </si>
  <si>
    <t>1593957479</t>
  </si>
  <si>
    <t>722174024</t>
  </si>
  <si>
    <t>Potrubí z plastových trubek z polypropylenu PPR svařovaných polyfúzně PN 20 (SDR 6) D 32 x 5,4</t>
  </si>
  <si>
    <t>1618893366</t>
  </si>
  <si>
    <t>722181231</t>
  </si>
  <si>
    <t>Ochrana potrubí termoizolačními trubicemi z pěnového polyetylenu PE přilepenými v příčných a podélných spojích, tloušťky izolace přes 9 do 13 mm, vnitřního průměru izolace DN do 22 mm</t>
  </si>
  <si>
    <t>-1541695312</t>
  </si>
  <si>
    <t>12+4</t>
  </si>
  <si>
    <t>722181232</t>
  </si>
  <si>
    <t>Ochrana potrubí termoizolačními trubicemi z pěnového polyetylenu PE přilepenými v příčných a podélných spojích, tloušťky izolace přes 9 do 13 mm, vnitřního průměru izolace DN přes 22 do 45 mm</t>
  </si>
  <si>
    <t>-292568432</t>
  </si>
  <si>
    <t>7+5</t>
  </si>
  <si>
    <t>722230103</t>
  </si>
  <si>
    <t>Armatury se dvěma závity ventily přímé G 1"</t>
  </si>
  <si>
    <t>2071085494</t>
  </si>
  <si>
    <t>722230104</t>
  </si>
  <si>
    <t>Armatury se dvěma závity ventily přímé G 5/4"</t>
  </si>
  <si>
    <t>-118311613</t>
  </si>
  <si>
    <t>722231074</t>
  </si>
  <si>
    <t>Armatury se dvěma závity ventily zpětné mosazné PN 10 do 110°C G 1"</t>
  </si>
  <si>
    <t>-1791433761</t>
  </si>
  <si>
    <t>722231075</t>
  </si>
  <si>
    <t>Armatury se dvěma závity ventily zpětné mosazné PN 10 do 110°C G 5/4"</t>
  </si>
  <si>
    <t>699893700</t>
  </si>
  <si>
    <t>722231222</t>
  </si>
  <si>
    <t>Armatury se dvěma závity ventily pojistné k bojleru mosazné PN 6 do 100°C G 3/4"</t>
  </si>
  <si>
    <t>-1238491668</t>
  </si>
  <si>
    <t>722262162</t>
  </si>
  <si>
    <t>Vodoměry pro vodu do 40°C přírubové šroubové horizontální DN 20 x 190 mm Qn 2,5</t>
  </si>
  <si>
    <t>1384933293</t>
  </si>
  <si>
    <t>722270101</t>
  </si>
  <si>
    <t>Vodoměrové sestavy závitové G 3/4"</t>
  </si>
  <si>
    <t>soubor</t>
  </si>
  <si>
    <t>-2042519725</t>
  </si>
  <si>
    <t>722290234</t>
  </si>
  <si>
    <t>Zkoušky, proplach a desinfekce vodovodního potrubí proplach a desinfekce vodovodního potrubí do DN 80</t>
  </si>
  <si>
    <t>743592112</t>
  </si>
  <si>
    <t>12+4+7+39</t>
  </si>
  <si>
    <t>722-R.pol.01</t>
  </si>
  <si>
    <t>Orientační štítky potrubí a armatur</t>
  </si>
  <si>
    <t>-2000326200</t>
  </si>
  <si>
    <t>892241111</t>
  </si>
  <si>
    <t>Tlakové zkoušky vodou na potrubí DN do 80</t>
  </si>
  <si>
    <t>182281871</t>
  </si>
  <si>
    <t>998722101</t>
  </si>
  <si>
    <t>Přesun hmot pro vnitřní vodovod stanovený z hmotnosti přesunovaného materiálu vodorovná dopravní vzdálenost do 50 m v objektech výšky do 6 m</t>
  </si>
  <si>
    <t>-1994054104</t>
  </si>
  <si>
    <t>726</t>
  </si>
  <si>
    <t>Zdravotechnika - předstěnové instalace</t>
  </si>
  <si>
    <t>726111203</t>
  </si>
  <si>
    <t>Předstěnové instalační systémy pro zazdění do masivních zděných konstrukcí montáž ostatních typů pisoárů</t>
  </si>
  <si>
    <t>-1672298846</t>
  </si>
  <si>
    <t>55281757</t>
  </si>
  <si>
    <t>montážní prvek pro pisoár do zděných konstrukcí hl 80-120mm</t>
  </si>
  <si>
    <t>-918416151</t>
  </si>
  <si>
    <t>726111204</t>
  </si>
  <si>
    <t>Předstěnové instalační systémy pro zazdění do masivních zděných konstrukcí montáž ostatních typů klozetů</t>
  </si>
  <si>
    <t>710991211</t>
  </si>
  <si>
    <t>55281700</t>
  </si>
  <si>
    <t>montážní prvek pro závěsné WC do zděných konstrukcí ovládání zepředu hl 120mm stavební v 1080mm</t>
  </si>
  <si>
    <t>-807550536</t>
  </si>
  <si>
    <t>726191002</t>
  </si>
  <si>
    <t>Ostatní příslušenství instalačních systémů souprava pro předstěnovou montáž</t>
  </si>
  <si>
    <t>2135152668</t>
  </si>
  <si>
    <t>998726111</t>
  </si>
  <si>
    <t>Přesun hmot pro instalační prefabrikáty stanovený z hmotnosti přesunovaného materiálu vodorovná dopravní vzdálenost do 50 m v objektech výšky do 6 m</t>
  </si>
  <si>
    <t>1464924347</t>
  </si>
  <si>
    <t>725</t>
  </si>
  <si>
    <t>Zdravotechnika - zařizovací předměty</t>
  </si>
  <si>
    <t>725119124</t>
  </si>
  <si>
    <t>Zařízení záchodů montáž klozetových mís nerezových</t>
  </si>
  <si>
    <t>647304527</t>
  </si>
  <si>
    <t>55231003</t>
  </si>
  <si>
    <t>klozet nerezový závěsný hluboké splachování se sedátkem 360x530x355mm</t>
  </si>
  <si>
    <t>-1332314019</t>
  </si>
  <si>
    <t>55281792</t>
  </si>
  <si>
    <t>tlačítko pro ovládání WC zepředu, chrom, Stop splachování, 246x164mm</t>
  </si>
  <si>
    <t>-721007723</t>
  </si>
  <si>
    <t>725129102</t>
  </si>
  <si>
    <t>Pisoárové záchodky montáž ostatních typů automatických</t>
  </si>
  <si>
    <t>-1062726360</t>
  </si>
  <si>
    <t>55231382</t>
  </si>
  <si>
    <t>pisoár nerez závěsný teflonový povrch automatické splachování a bateriové napájení</t>
  </si>
  <si>
    <t>1485089598</t>
  </si>
  <si>
    <t>725219102</t>
  </si>
  <si>
    <t>Umyvadla montáž umyvadel ostatních typů na šrouby</t>
  </si>
  <si>
    <t>-2079520234</t>
  </si>
  <si>
    <t>55231001</t>
  </si>
  <si>
    <t>umyvadlo nerezové komplet s automatickou baterií 560x435x185mm</t>
  </si>
  <si>
    <t>1008556095</t>
  </si>
  <si>
    <t>725331211</t>
  </si>
  <si>
    <t>Výlevky bez výtokových armatur a splachovací nádrže nerezové připevněné na zeď konzolou 450 x 550 x 300 mm</t>
  </si>
  <si>
    <t>-722553338</t>
  </si>
  <si>
    <t>725532116</t>
  </si>
  <si>
    <t>Elektrické ohřívače zásobníkové beztlakové přepadové akumulační s pojistným ventilem závěsné svislé objem nádrže (příkon) 100 l (2,0 kW)</t>
  </si>
  <si>
    <t>-604365697</t>
  </si>
  <si>
    <t>725819401</t>
  </si>
  <si>
    <t>Ventily montáž ventilů ostatních typů rohových s připojovací trubičkou G 1/2"</t>
  </si>
  <si>
    <t>-1721089123</t>
  </si>
  <si>
    <t>55141001</t>
  </si>
  <si>
    <t>kohout kulový rohový mosazný R 1/2"x3/8"</t>
  </si>
  <si>
    <t>2136288105</t>
  </si>
  <si>
    <t>725819402</t>
  </si>
  <si>
    <t>Ventily montáž ventilů ostatních typů rohových bez připojovací trubičky G 1/2"</t>
  </si>
  <si>
    <t>161820430</t>
  </si>
  <si>
    <t>88378230</t>
  </si>
  <si>
    <t>725821321</t>
  </si>
  <si>
    <t>Baterie dřezové nástěnné klasické s otáčivým kulatým ústím a délkou ramínka 200 mm - výlevka</t>
  </si>
  <si>
    <t>1100090428</t>
  </si>
  <si>
    <t>725865501</t>
  </si>
  <si>
    <t>Zápachové uzávěrky zařizovacích předmětů odpadní soupravy se zápachovou uzávěrkou DN 40/50</t>
  </si>
  <si>
    <t>1349635677</t>
  </si>
  <si>
    <t>725-R.pol.01</t>
  </si>
  <si>
    <t>Revizní dvířka plná 100/300mm</t>
  </si>
  <si>
    <t>-125441524</t>
  </si>
  <si>
    <t>725-R.pol.02</t>
  </si>
  <si>
    <t>Doplňky zařízení koupelen a záchodů - držák toal.papíru, zásobník papír.ručníků, zrcadla apod.</t>
  </si>
  <si>
    <t>1132138164</t>
  </si>
  <si>
    <t>998725101</t>
  </si>
  <si>
    <t>Přesun hmot pro zařizovací předměty stanovený z hmotnosti přesunovaného materiálu vodorovná dopravní vzdálenost do 50 m v objektech výšky do 6 m</t>
  </si>
  <si>
    <t>-291233794</t>
  </si>
  <si>
    <t>998725181</t>
  </si>
  <si>
    <t>Přesun hmot pro zařizovací předměty stanovený z hmotnosti přesunovaného materiálu Příplatek k cenám za přesun prováděný bez použití mechanizace pro jakoukoliv výšku objektu</t>
  </si>
  <si>
    <t>-123024168</t>
  </si>
  <si>
    <t>HZS</t>
  </si>
  <si>
    <t>Hodinové zúčtovací sazby</t>
  </si>
  <si>
    <t>HZS2491</t>
  </si>
  <si>
    <t>Hodinové zúčtovací sazby profesí PSV zednické výpomoci a pomocné práce PSV dělník zednických výpomocí</t>
  </si>
  <si>
    <t>hod</t>
  </si>
  <si>
    <t>512</t>
  </si>
  <si>
    <t>-1414828183</t>
  </si>
  <si>
    <t>022 - Elektroinstalace</t>
  </si>
  <si>
    <t xml:space="preserve">    735 - Ústřední vytápění - otopná tělesa</t>
  </si>
  <si>
    <t xml:space="preserve">    741 - Elektroinstalace - silnoproud</t>
  </si>
  <si>
    <t>M - Práce a dodávky M</t>
  </si>
  <si>
    <t xml:space="preserve">    21-M - Elektromontáže</t>
  </si>
  <si>
    <t>735</t>
  </si>
  <si>
    <t>Ústřední vytápění - otopná tělesa</t>
  </si>
  <si>
    <t>735419115</t>
  </si>
  <si>
    <t>Konvektory montáž konvektorů s osazením na hmoždinky, stavební délky do 1600 mm</t>
  </si>
  <si>
    <t>1897515567</t>
  </si>
  <si>
    <t>484R.pol.01</t>
  </si>
  <si>
    <t>Elektrický konvektor -500W</t>
  </si>
  <si>
    <t>1673599948</t>
  </si>
  <si>
    <t>998735101</t>
  </si>
  <si>
    <t>Přesun hmot pro otopná tělesa stanovený z hmotnosti přesunovaného materiálu vodorovná dopravní vzdálenost do 50 m v objektech výšky do 6 m</t>
  </si>
  <si>
    <t>513147165</t>
  </si>
  <si>
    <t>998735181</t>
  </si>
  <si>
    <t>Přesun hmot pro otopná tělesa stanovený z hmotnosti přesunovaného materiálu Příplatek k cenám za přesun prováděný bez použití mechanizace pro jakoukoliv výšku objektu</t>
  </si>
  <si>
    <t>1991419016</t>
  </si>
  <si>
    <t>741</t>
  </si>
  <si>
    <t>Elektroinstalace - silnoproud</t>
  </si>
  <si>
    <t>741110002</t>
  </si>
  <si>
    <t>Montáž trubek elektroinstalačních s nasunutím nebo našroubováním do krabic plastových tuhých, uložených pevně, vnější Ø přes 23 do 35 mm</t>
  </si>
  <si>
    <t>-1157252246</t>
  </si>
  <si>
    <t>34571360</t>
  </si>
  <si>
    <t>trubka elektroinstalační HDPE tuhá dvouplášťová korugovaná D 32/40mm</t>
  </si>
  <si>
    <t>1113807464</t>
  </si>
  <si>
    <t>80*1,05 'Přepočtené koeficientem množství</t>
  </si>
  <si>
    <t>741112001</t>
  </si>
  <si>
    <t>Montáž krabic elektroinstalačních bez napojení na trubky a lišty, demontáže a montáže víčka a přístroje protahovacích nebo odbočných zapuštěných plastových kruhových</t>
  </si>
  <si>
    <t>373703160</t>
  </si>
  <si>
    <t>34571457</t>
  </si>
  <si>
    <t>krabice pod omítku PVC odbočná kruhová D 70mm s víčkem</t>
  </si>
  <si>
    <t>-432750207</t>
  </si>
  <si>
    <t>408564285</t>
  </si>
  <si>
    <t>34571454</t>
  </si>
  <si>
    <t>krabice pod omítku PVC přístrojová kruhová D 70mm čtyřnásobná</t>
  </si>
  <si>
    <t>850830530</t>
  </si>
  <si>
    <t>741112021</t>
  </si>
  <si>
    <t>Montáž krabic elektroinstalačních bez napojení na trubky a lišty, demontáže a montáže víčka a přístroje protahovacích nebo odbočných nástěnných plastových čtyřhranných, vel. do 100x100 mm</t>
  </si>
  <si>
    <t>-194106455</t>
  </si>
  <si>
    <t>34571479</t>
  </si>
  <si>
    <t>krabice v uzavřeném provedení PP s krytím IP 66 čtvercová 100x100mm</t>
  </si>
  <si>
    <t>82486018</t>
  </si>
  <si>
    <t>-1426105596</t>
  </si>
  <si>
    <t>34571478</t>
  </si>
  <si>
    <t>krabice v uzavřeném provedení PP s krytím IP 66 čtvercová 80x80mm</t>
  </si>
  <si>
    <t>-2038623649</t>
  </si>
  <si>
    <t>741122011</t>
  </si>
  <si>
    <t>Montáž kabelů měděných bez ukončení uložených pod omítku plných kulatých (např. CYKY), počtu a průřezu žil 2x1,5 až 2,5 mm2</t>
  </si>
  <si>
    <t>702162713</t>
  </si>
  <si>
    <t>34111005</t>
  </si>
  <si>
    <t>kabel instalační jádro Cu plné izolace PVC plášť PVC 450/750V (CYKY) 2x1,5mm2</t>
  </si>
  <si>
    <t>61842989</t>
  </si>
  <si>
    <t>30*1,15 'Přepočtené koeficientem množství</t>
  </si>
  <si>
    <t>741122015</t>
  </si>
  <si>
    <t>Montáž kabelů měděných bez ukončení uložených pod omítku plných kulatých (např. CYKY), počtu a průřezu žil 3x1,5 mm2</t>
  </si>
  <si>
    <t>-482133148</t>
  </si>
  <si>
    <t>34111030</t>
  </si>
  <si>
    <t>kabel instalační jádro Cu plné izolace PVC plášť PVC 450/750V (CYKY) 3x1,5mm2</t>
  </si>
  <si>
    <t>-1577093200</t>
  </si>
  <si>
    <t>10*1,15 'Přepočtené koeficientem množství</t>
  </si>
  <si>
    <t>1549038068</t>
  </si>
  <si>
    <t>-1912909534</t>
  </si>
  <si>
    <t>140*1,15 'Přepočtené koeficientem množství</t>
  </si>
  <si>
    <t>741122016</t>
  </si>
  <si>
    <t>Montáž kabelů měděných bez ukončení uložených pod omítku plných kulatých (např. CYKY), počtu a průřezu žil 3x2,5 až 6 mm2</t>
  </si>
  <si>
    <t>-545772062</t>
  </si>
  <si>
    <t>34111036</t>
  </si>
  <si>
    <t>kabel instalační jádro Cu plné izolace PVC plášť PVC 450/750V (CYKY) 3x2,5mm2</t>
  </si>
  <si>
    <t>1130888084</t>
  </si>
  <si>
    <t>120*1,15 'Přepočtené koeficientem množství</t>
  </si>
  <si>
    <t>741122021</t>
  </si>
  <si>
    <t>Montáž kabelů měděných bez ukončení uložených pod omítku plných kulatých (např. CYKY), počtu a průřezu žil 4x1,5 mm2</t>
  </si>
  <si>
    <t>2123471808</t>
  </si>
  <si>
    <t>34111060</t>
  </si>
  <si>
    <t>kabel instalační jádro Cu plné izolace PVC plášť PVC 450/750V (CYKY) 4x1,5mm2</t>
  </si>
  <si>
    <t>215236321</t>
  </si>
  <si>
    <t>25*1,15 'Přepočtené koeficientem množství</t>
  </si>
  <si>
    <t>741122032</t>
  </si>
  <si>
    <t>Montáž kabelů měděných bez ukončení uložených pod omítku plných kulatých (např. CYKY), počtu a průřezu žil 5x4 až 6 mm2</t>
  </si>
  <si>
    <t>1915903876</t>
  </si>
  <si>
    <t>34111098</t>
  </si>
  <si>
    <t>kabel instalační jádro Cu plné izolace PVC plášť PVC 450/750V (CYKY) 5x4mm2</t>
  </si>
  <si>
    <t>594556540</t>
  </si>
  <si>
    <t>18*1,15 'Přepočtené koeficientem množství</t>
  </si>
  <si>
    <t>741122033</t>
  </si>
  <si>
    <t>Montáž kabelů měděných bez ukončení uložených pod omítku plných kulatých (např. CYKY), počtu a průřezu žil 5x10 mm2</t>
  </si>
  <si>
    <t>2071187713</t>
  </si>
  <si>
    <t>34113034</t>
  </si>
  <si>
    <t>kabel instalační jádro Cu plné izolace PVC plášť PVC 450/750V (CYKY) 5x10mm2</t>
  </si>
  <si>
    <t>-1986555003</t>
  </si>
  <si>
    <t>741-R.pol.10</t>
  </si>
  <si>
    <t xml:space="preserve">Montáž rozváděčů </t>
  </si>
  <si>
    <t>kompl</t>
  </si>
  <si>
    <t>-1951750207</t>
  </si>
  <si>
    <t>357R.pol.01</t>
  </si>
  <si>
    <t>Typ U36C, 36 modulů</t>
  </si>
  <si>
    <t>357R.pol.02</t>
  </si>
  <si>
    <t>ASN 40/3</t>
  </si>
  <si>
    <t>357R.pol.03</t>
  </si>
  <si>
    <t>Stykač R40/40</t>
  </si>
  <si>
    <t>357R.pol.04</t>
  </si>
  <si>
    <t>LS-FI 16/2/0,003</t>
  </si>
  <si>
    <t>741310001</t>
  </si>
  <si>
    <t>Montáž spínačů jedno nebo dvoupólových nástěnných se zapojením vodičů, pro prostředí normální vypínačů, řazení 1-jednopólových</t>
  </si>
  <si>
    <t>-1170337859</t>
  </si>
  <si>
    <t>34535000</t>
  </si>
  <si>
    <t>spínač jednopólový, řazení 1</t>
  </si>
  <si>
    <t>-1957476876</t>
  </si>
  <si>
    <t>741311004</t>
  </si>
  <si>
    <t>Montáž spínačů speciálních se zapojením vodičů čidla pohybu nástěnného</t>
  </si>
  <si>
    <t>-1478792670</t>
  </si>
  <si>
    <t>345R.pol.01</t>
  </si>
  <si>
    <t xml:space="preserve">pohybové čidlo </t>
  </si>
  <si>
    <t>-753884729</t>
  </si>
  <si>
    <t>741313031</t>
  </si>
  <si>
    <t>Montáž zásuvek domovních se zapojením vodičů šroubové připojení vestavných 10 popř. 16 A bez odvrtání profilovaného otvoru, provedení 1P zdířka</t>
  </si>
  <si>
    <t>-337174433</t>
  </si>
  <si>
    <t>34555101</t>
  </si>
  <si>
    <t>zásuvka 1násobná 16A bílý</t>
  </si>
  <si>
    <t>832047885</t>
  </si>
  <si>
    <t>741313141</t>
  </si>
  <si>
    <t>Montáž zásuvek průmyslových se zapojením vodičů spojovacích, provedení IP 44 3P+PE 16 A</t>
  </si>
  <si>
    <t>-146587907</t>
  </si>
  <si>
    <t>35811476</t>
  </si>
  <si>
    <t>zásuvka nástěnná 16A - 4pól, řazení 3P+PE IP44, šroubové svorky</t>
  </si>
  <si>
    <t>1324571697</t>
  </si>
  <si>
    <t>741320101</t>
  </si>
  <si>
    <t>Montáž jističů se zapojením vodičů jednopólových nn do 25</t>
  </si>
  <si>
    <t>1730703780</t>
  </si>
  <si>
    <t>35822109</t>
  </si>
  <si>
    <t>jistič 1pólový-charakteristika B 10</t>
  </si>
  <si>
    <t>1319624130</t>
  </si>
  <si>
    <t>35822111</t>
  </si>
  <si>
    <t>jistič 1pólový-charakteristika B 16</t>
  </si>
  <si>
    <t>598671406</t>
  </si>
  <si>
    <t>35822402</t>
  </si>
  <si>
    <t>jistič 3pólový-charakteristika B 20</t>
  </si>
  <si>
    <t>-1717739869</t>
  </si>
  <si>
    <t>741331032</t>
  </si>
  <si>
    <t>Montáž měřicích přístrojů bez zapojení vodičů elektroměru třífázového</t>
  </si>
  <si>
    <t>-1192772511</t>
  </si>
  <si>
    <t>358R.pol.01</t>
  </si>
  <si>
    <t>elektroměr 3f/dvoutarifový</t>
  </si>
  <si>
    <t>-2022474396</t>
  </si>
  <si>
    <t>741371002</t>
  </si>
  <si>
    <t>Montáž svítidel zářivkových se zapojením vodičů bytových nebo společenských místností stropních přisazených 1 zdroj s krytem</t>
  </si>
  <si>
    <t>499777526</t>
  </si>
  <si>
    <t>347R.pol.01</t>
  </si>
  <si>
    <t>Přisazené LED svítidlo 1x10W (E27), ozn. A</t>
  </si>
  <si>
    <t>347R.pol.02</t>
  </si>
  <si>
    <t>Přisazené LED svítidlo 2x6W (E27), ozn. B</t>
  </si>
  <si>
    <t>347R.pol.03</t>
  </si>
  <si>
    <t>Přisazené LED svítidlo 1x6W (E27), ozn.C</t>
  </si>
  <si>
    <t>741371031</t>
  </si>
  <si>
    <t>Montáž svítidel zářivkových se zapojením vodičů bytových nebo společenských místností nástěnných přisazených 1 zdroj</t>
  </si>
  <si>
    <t>204104431</t>
  </si>
  <si>
    <t>347R.pol.04</t>
  </si>
  <si>
    <t>Nástěnné ven. LED svítidlo 1x8W, IP54 ozn.D</t>
  </si>
  <si>
    <t>347R.pol.05</t>
  </si>
  <si>
    <t>Nástěnné ven. LED svítidlo 1x10W, IP54 ozn.E</t>
  </si>
  <si>
    <t>741410001</t>
  </si>
  <si>
    <t>Montáž uzemňovacího vedení s upevněním, propojením a připojením pomocí svorek na povrchu pásku průřezu do 120 mm2</t>
  </si>
  <si>
    <t>92004115</t>
  </si>
  <si>
    <t>35442062</t>
  </si>
  <si>
    <t>pás zemnící 30x4mm FeZn</t>
  </si>
  <si>
    <t>kg</t>
  </si>
  <si>
    <t>-331483746</t>
  </si>
  <si>
    <t>20*1,05 'Přepočtené koeficientem množství</t>
  </si>
  <si>
    <t>741-R.pol.01</t>
  </si>
  <si>
    <t>Montáž bleskopojistek</t>
  </si>
  <si>
    <t>1561083409</t>
  </si>
  <si>
    <t>358R.pol.02</t>
  </si>
  <si>
    <t>Bleskojistky SVL 275-třída B</t>
  </si>
  <si>
    <t>ks</t>
  </si>
  <si>
    <t>741-R.pol.02</t>
  </si>
  <si>
    <t>Ostatní montážní materiál</t>
  </si>
  <si>
    <t>110896505</t>
  </si>
  <si>
    <t>998741101</t>
  </si>
  <si>
    <t>Přesun hmot pro silnoproud stanovený z hmotnosti přesunovaného materiálu vodorovná dopravní vzdálenost do 50 m v objektech výšky do 6 m</t>
  </si>
  <si>
    <t>-462423342</t>
  </si>
  <si>
    <t>Práce a dodávky M</t>
  </si>
  <si>
    <t>21-M</t>
  </si>
  <si>
    <t>Elektromontáže</t>
  </si>
  <si>
    <t>210051111</t>
  </si>
  <si>
    <t>Montáž vodičů samonosného dielektrického optického kabelu (SDOK) tažením</t>
  </si>
  <si>
    <t>420429371</t>
  </si>
  <si>
    <t>34121263</t>
  </si>
  <si>
    <t>kabel datový jádro Cu plné plášť PVC (U/UTP) kat. 6</t>
  </si>
  <si>
    <t>1883961327</t>
  </si>
  <si>
    <t>70*1,15 'Přepočtené koeficientem množství</t>
  </si>
  <si>
    <t>210160711</t>
  </si>
  <si>
    <t xml:space="preserve">Montáž měřících přístrojů, bez zapojení vodičů hodin součtových </t>
  </si>
  <si>
    <t>1757330436</t>
  </si>
  <si>
    <t>35889830</t>
  </si>
  <si>
    <t>hodiny spínací týdenní 1 kanál, záloha baterie</t>
  </si>
  <si>
    <t>-222328644</t>
  </si>
  <si>
    <t>210220301</t>
  </si>
  <si>
    <t>Montáž hromosvodného vedení svorek se 2 šrouby</t>
  </si>
  <si>
    <t>-1492105668</t>
  </si>
  <si>
    <t>354R.pol.02</t>
  </si>
  <si>
    <t>Zemnící svorka AB</t>
  </si>
  <si>
    <t>-1650307436</t>
  </si>
  <si>
    <t>210800411</t>
  </si>
  <si>
    <t>Montáž izolovaných vodičů měděných do 1 kV bez ukončení uložených v trubkách nebo lištách zatažených plných a laněných s PVC pláštěm, bezhalogenových, ohniodolných (např. CY, CHAH-V) průřezu žíly 0,5 až 16 mm2</t>
  </si>
  <si>
    <t>799542204</t>
  </si>
  <si>
    <t>34141027</t>
  </si>
  <si>
    <t>vodič propojovací flexibilní jádro Cu lanované izolace PVC 450/750V (H07V-K) 1x6mm2</t>
  </si>
  <si>
    <t>-1139079004</t>
  </si>
  <si>
    <t>210-R.pol.01</t>
  </si>
  <si>
    <t>PPV (z odd.Nosný materiál + Montáže) 6%</t>
  </si>
  <si>
    <t>210-R.pol.02</t>
  </si>
  <si>
    <t>Doprava materiálu</t>
  </si>
  <si>
    <t>-1175751196</t>
  </si>
  <si>
    <t>1083129629</t>
  </si>
  <si>
    <t>023 - Vzduchotechnika</t>
  </si>
  <si>
    <t xml:space="preserve">    751 - Vzduchotechnika</t>
  </si>
  <si>
    <t>751</t>
  </si>
  <si>
    <t>751111052</t>
  </si>
  <si>
    <t>Montáž ventilátoru axiálního nízkotlakého podhledového, průměru přes 100 do 200 mm</t>
  </si>
  <si>
    <t>1394953771</t>
  </si>
  <si>
    <t>42914506</t>
  </si>
  <si>
    <t>ventilátor axiální tichý malý plastový s nastavitelným doběhem IP45 výkon 15-20W D 200mm</t>
  </si>
  <si>
    <t>235201410</t>
  </si>
  <si>
    <t>751526712</t>
  </si>
  <si>
    <t>Montáž protidešťové stříšky nebo výfukové hlavice do plastového potrubí čtyřhranné s přírubou, průřezu přes 0,01 do 0,03 m2</t>
  </si>
  <si>
    <t>-978955985</t>
  </si>
  <si>
    <t>55341412</t>
  </si>
  <si>
    <t>průvětrník mřížový s klapkami 150x300mm</t>
  </si>
  <si>
    <t>-1038878755</t>
  </si>
  <si>
    <t>751537012</t>
  </si>
  <si>
    <t>Montáž potrubí ohebného kruhového neizolovaného z Al laminátové hadice, průměru přes 100 do 200 mm</t>
  </si>
  <si>
    <t>635301420</t>
  </si>
  <si>
    <t>42981098</t>
  </si>
  <si>
    <t>trouba spirálně vinutá Pz D 150mm, l=3000mm</t>
  </si>
  <si>
    <t>-734497369</t>
  </si>
  <si>
    <t>998751101</t>
  </si>
  <si>
    <t>Přesun hmot pro vzduchotechniku stanovený z hmotnosti přesunovaného materiálu vodorovná dopravní vzdálenost do 100 m v objektech výšky do 12 m</t>
  </si>
  <si>
    <t>1892860995</t>
  </si>
  <si>
    <t>998751181</t>
  </si>
  <si>
    <t>Přesun hmot pro vzduchotechniku stanovený z hmotnosti přesunovaného materiálu Příplatek k cenám za přesun prováděný bez použití mechanizace pro jakoukoliv výšku objektu</t>
  </si>
  <si>
    <t>-1088600433</t>
  </si>
  <si>
    <t>HZS2492</t>
  </si>
  <si>
    <t>Hodinové zúčtovací sazby profesí PSV zednické výpomoci a pomocné práce PSV pomocný dělník PSV</t>
  </si>
  <si>
    <t>-1310255863</t>
  </si>
  <si>
    <t>03 - Vedlejší rozpočtové ...</t>
  </si>
  <si>
    <t>VRN - Vedlejší rozpočtové náklady</t>
  </si>
  <si>
    <t>VRN</t>
  </si>
  <si>
    <t>Vedlejší rozpočtové náklady</t>
  </si>
  <si>
    <t>012002000</t>
  </si>
  <si>
    <t>Geodetické práce, , vytyčení stavby oprávněným geodetem, geodetická dokumentace skutečného stavu</t>
  </si>
  <si>
    <t>013294000</t>
  </si>
  <si>
    <t>Ostatní dokumentace - výrobní a prováděcí</t>
  </si>
  <si>
    <t>013254000</t>
  </si>
  <si>
    <t>Dokumentace skutečného provedení stavby</t>
  </si>
  <si>
    <t>030001000</t>
  </si>
  <si>
    <t>Zařízení staveniště</t>
  </si>
  <si>
    <t>045002000</t>
  </si>
  <si>
    <t>Kompletační a koordinační činnost</t>
  </si>
  <si>
    <t>070001000</t>
  </si>
  <si>
    <t>Provozní vlivy</t>
  </si>
  <si>
    <t>034103000</t>
  </si>
  <si>
    <t>Oplocení staveniště</t>
  </si>
  <si>
    <t>034303000</t>
  </si>
  <si>
    <t>Dopravní značení na staveništi</t>
  </si>
  <si>
    <t>044002000</t>
  </si>
  <si>
    <t>Revize</t>
  </si>
  <si>
    <t>043103000</t>
  </si>
  <si>
    <t>Zkoušky bez rozlišení, tlakové zkoušky, el.revize</t>
  </si>
  <si>
    <t>1024</t>
  </si>
  <si>
    <t>-1982862814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</si>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</sst>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6" fillId="0" borderId="0" applyNumberFormat="0" applyFill="0" applyBorder="0" applyAlignment="0" applyProtection="0"/>
  </cellStyleXfs>
  <cellXfs count="37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15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4" fillId="0" borderId="23" xfId="0" applyFont="1" applyBorder="1" applyAlignment="1" applyProtection="1">
      <alignment horizontal="center" vertical="center"/>
    </xf>
    <xf numFmtId="49" fontId="34" fillId="0" borderId="23" xfId="0" applyNumberFormat="1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left" vertical="center" wrapText="1"/>
    </xf>
    <xf numFmtId="0" fontId="34" fillId="0" borderId="23" xfId="0" applyFont="1" applyBorder="1" applyAlignment="1" applyProtection="1">
      <alignment horizontal="center" vertical="center" wrapText="1"/>
    </xf>
    <xf numFmtId="167" fontId="34" fillId="0" borderId="23" xfId="0" applyNumberFormat="1" applyFont="1" applyBorder="1" applyAlignment="1" applyProtection="1">
      <alignment vertical="center"/>
    </xf>
    <xf numFmtId="4" fontId="34" fillId="2" borderId="23" xfId="0" applyNumberFormat="1" applyFont="1" applyFill="1" applyBorder="1" applyAlignment="1" applyProtection="1">
      <alignment vertical="center"/>
      <protection locked="0"/>
    </xf>
    <xf numFmtId="4" fontId="34" fillId="0" borderId="23" xfId="0" applyNumberFormat="1" applyFont="1" applyBorder="1" applyAlignment="1" applyProtection="1">
      <alignment vertical="center"/>
    </xf>
    <xf numFmtId="0" fontId="35" fillId="0" borderId="4" xfId="0" applyFont="1" applyBorder="1" applyAlignment="1">
      <alignment vertical="center"/>
    </xf>
    <xf numFmtId="0" fontId="34" fillId="2" borderId="15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left" vertical="center" wrapText="1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8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left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left" vertical="center" wrapText="1"/>
    </xf>
    <xf numFmtId="0" fontId="39" fillId="0" borderId="29" xfId="0" applyFont="1" applyBorder="1" applyAlignment="1">
      <alignment horizontal="left" wrapText="1"/>
    </xf>
    <xf numFmtId="49" fontId="40" fillId="0" borderId="1" xfId="0" applyNumberFormat="1" applyFont="1" applyBorder="1" applyAlignment="1">
      <alignment horizontal="left" vertical="center" wrapText="1"/>
    </xf>
    <xf numFmtId="165" fontId="2" fillId="5" borderId="0" xfId="0" applyNumberFormat="1" applyFont="1" applyFill="1" applyAlignment="1" applyProtection="1">
      <alignment horizontal="left" vertical="center"/>
    </xf>
    <xf numFmtId="165" fontId="2" fillId="5" borderId="0" xfId="0" applyNumberFormat="1" applyFont="1" applyFill="1" applyAlignment="1">
      <alignment horizontal="left" vertical="center"/>
    </xf>
    <xf numFmtId="165" fontId="2" fillId="5" borderId="0" xfId="0" applyNumberFormat="1" applyFont="1" applyFill="1" applyAlignment="1" applyProtection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1"/>
  <sheetViews>
    <sheetView showGridLines="0" topLeftCell="A30" workbookViewId="0">
      <selection activeCell="AQ63" sqref="AQ63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s="1" customFormat="1" ht="36.950000000000003" customHeight="1">
      <c r="AR2" s="357"/>
      <c r="AS2" s="357"/>
      <c r="AT2" s="357"/>
      <c r="AU2" s="357"/>
      <c r="AV2" s="357"/>
      <c r="AW2" s="357"/>
      <c r="AX2" s="357"/>
      <c r="AY2" s="357"/>
      <c r="AZ2" s="357"/>
      <c r="BA2" s="357"/>
      <c r="BB2" s="357"/>
      <c r="BC2" s="357"/>
      <c r="BD2" s="357"/>
      <c r="BE2" s="357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s="1" customFormat="1" ht="24.95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pans="1:74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341" t="s">
        <v>14</v>
      </c>
      <c r="L5" s="342"/>
      <c r="M5" s="342"/>
      <c r="N5" s="342"/>
      <c r="O5" s="342"/>
      <c r="P5" s="342"/>
      <c r="Q5" s="342"/>
      <c r="R5" s="342"/>
      <c r="S5" s="342"/>
      <c r="T5" s="342"/>
      <c r="U5" s="342"/>
      <c r="V5" s="342"/>
      <c r="W5" s="342"/>
      <c r="X5" s="342"/>
      <c r="Y5" s="342"/>
      <c r="Z5" s="342"/>
      <c r="AA5" s="342"/>
      <c r="AB5" s="342"/>
      <c r="AC5" s="342"/>
      <c r="AD5" s="342"/>
      <c r="AE5" s="342"/>
      <c r="AF5" s="342"/>
      <c r="AG5" s="342"/>
      <c r="AH5" s="342"/>
      <c r="AI5" s="342"/>
      <c r="AJ5" s="342"/>
      <c r="AK5" s="342"/>
      <c r="AL5" s="342"/>
      <c r="AM5" s="342"/>
      <c r="AN5" s="342"/>
      <c r="AO5" s="342"/>
      <c r="AP5" s="23"/>
      <c r="AQ5" s="23"/>
      <c r="AR5" s="21"/>
      <c r="BE5" s="338" t="s">
        <v>15</v>
      </c>
      <c r="BS5" s="18" t="s">
        <v>6</v>
      </c>
    </row>
    <row r="6" spans="1:74" s="1" customFormat="1" ht="36.950000000000003" customHeight="1">
      <c r="B6" s="22"/>
      <c r="C6" s="23"/>
      <c r="D6" s="29" t="s">
        <v>16</v>
      </c>
      <c r="E6" s="23"/>
      <c r="F6" s="23"/>
      <c r="G6" s="23"/>
      <c r="H6" s="23"/>
      <c r="I6" s="23"/>
      <c r="J6" s="23"/>
      <c r="K6" s="343" t="s">
        <v>17</v>
      </c>
      <c r="L6" s="342"/>
      <c r="M6" s="342"/>
      <c r="N6" s="342"/>
      <c r="O6" s="342"/>
      <c r="P6" s="342"/>
      <c r="Q6" s="342"/>
      <c r="R6" s="342"/>
      <c r="S6" s="342"/>
      <c r="T6" s="342"/>
      <c r="U6" s="342"/>
      <c r="V6" s="342"/>
      <c r="W6" s="342"/>
      <c r="X6" s="342"/>
      <c r="Y6" s="342"/>
      <c r="Z6" s="342"/>
      <c r="AA6" s="342"/>
      <c r="AB6" s="342"/>
      <c r="AC6" s="342"/>
      <c r="AD6" s="342"/>
      <c r="AE6" s="342"/>
      <c r="AF6" s="342"/>
      <c r="AG6" s="342"/>
      <c r="AH6" s="342"/>
      <c r="AI6" s="342"/>
      <c r="AJ6" s="342"/>
      <c r="AK6" s="342"/>
      <c r="AL6" s="342"/>
      <c r="AM6" s="342"/>
      <c r="AN6" s="342"/>
      <c r="AO6" s="342"/>
      <c r="AP6" s="23"/>
      <c r="AQ6" s="23"/>
      <c r="AR6" s="21"/>
      <c r="BE6" s="339"/>
      <c r="BS6" s="18" t="s">
        <v>6</v>
      </c>
    </row>
    <row r="7" spans="1:74" s="1" customFormat="1" ht="12" customHeight="1">
      <c r="B7" s="22"/>
      <c r="C7" s="23"/>
      <c r="D7" s="30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0" t="s">
        <v>20</v>
      </c>
      <c r="AL7" s="23"/>
      <c r="AM7" s="23"/>
      <c r="AN7" s="28" t="s">
        <v>19</v>
      </c>
      <c r="AO7" s="23"/>
      <c r="AP7" s="23"/>
      <c r="AQ7" s="23"/>
      <c r="AR7" s="21"/>
      <c r="BE7" s="339"/>
      <c r="BS7" s="18" t="s">
        <v>6</v>
      </c>
    </row>
    <row r="8" spans="1:74" s="1" customFormat="1" ht="12" customHeight="1">
      <c r="B8" s="22"/>
      <c r="C8" s="23"/>
      <c r="D8" s="30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0" t="s">
        <v>23</v>
      </c>
      <c r="AL8" s="23"/>
      <c r="AM8" s="23"/>
      <c r="AN8" s="31"/>
      <c r="AO8" s="23"/>
      <c r="AP8" s="23"/>
      <c r="AQ8" s="23"/>
      <c r="AR8" s="21"/>
      <c r="BE8" s="339"/>
      <c r="BS8" s="18" t="s">
        <v>6</v>
      </c>
    </row>
    <row r="9" spans="1:74" s="1" customFormat="1" ht="14.45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39"/>
      <c r="BS9" s="18" t="s">
        <v>6</v>
      </c>
    </row>
    <row r="10" spans="1:74" s="1" customFormat="1" ht="12" customHeight="1">
      <c r="B10" s="22"/>
      <c r="C10" s="23"/>
      <c r="D10" s="30" t="s">
        <v>24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0" t="s">
        <v>25</v>
      </c>
      <c r="AL10" s="23"/>
      <c r="AM10" s="23"/>
      <c r="AN10" s="28" t="s">
        <v>19</v>
      </c>
      <c r="AO10" s="23"/>
      <c r="AP10" s="23"/>
      <c r="AQ10" s="23"/>
      <c r="AR10" s="21"/>
      <c r="BE10" s="339"/>
      <c r="BS10" s="18" t="s">
        <v>6</v>
      </c>
    </row>
    <row r="11" spans="1:74" s="1" customFormat="1" ht="18.399999999999999" customHeight="1">
      <c r="B11" s="22"/>
      <c r="C11" s="23"/>
      <c r="D11" s="23"/>
      <c r="E11" s="28" t="s">
        <v>26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0" t="s">
        <v>27</v>
      </c>
      <c r="AL11" s="23"/>
      <c r="AM11" s="23"/>
      <c r="AN11" s="28" t="s">
        <v>19</v>
      </c>
      <c r="AO11" s="23"/>
      <c r="AP11" s="23"/>
      <c r="AQ11" s="23"/>
      <c r="AR11" s="21"/>
      <c r="BE11" s="339"/>
      <c r="BS11" s="18" t="s">
        <v>6</v>
      </c>
    </row>
    <row r="12" spans="1:74" s="1" customFormat="1" ht="6.95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39"/>
      <c r="BS12" s="18" t="s">
        <v>6</v>
      </c>
    </row>
    <row r="13" spans="1:74" s="1" customFormat="1" ht="12" customHeight="1">
      <c r="B13" s="22"/>
      <c r="C13" s="23"/>
      <c r="D13" s="30" t="s">
        <v>28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0" t="s">
        <v>25</v>
      </c>
      <c r="AL13" s="23"/>
      <c r="AM13" s="23"/>
      <c r="AN13" s="32"/>
      <c r="AO13" s="23"/>
      <c r="AP13" s="23"/>
      <c r="AQ13" s="23"/>
      <c r="AR13" s="21"/>
      <c r="BE13" s="339"/>
      <c r="BS13" s="18" t="s">
        <v>6</v>
      </c>
    </row>
    <row r="14" spans="1:74" ht="12.75">
      <c r="B14" s="22"/>
      <c r="C14" s="23"/>
      <c r="D14" s="23"/>
      <c r="E14" s="344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  <c r="Q14" s="345"/>
      <c r="R14" s="345"/>
      <c r="S14" s="345"/>
      <c r="T14" s="345"/>
      <c r="U14" s="345"/>
      <c r="V14" s="345"/>
      <c r="W14" s="345"/>
      <c r="X14" s="345"/>
      <c r="Y14" s="345"/>
      <c r="Z14" s="345"/>
      <c r="AA14" s="345"/>
      <c r="AB14" s="345"/>
      <c r="AC14" s="345"/>
      <c r="AD14" s="345"/>
      <c r="AE14" s="345"/>
      <c r="AF14" s="345"/>
      <c r="AG14" s="345"/>
      <c r="AH14" s="345"/>
      <c r="AI14" s="345"/>
      <c r="AJ14" s="345"/>
      <c r="AK14" s="30" t="s">
        <v>27</v>
      </c>
      <c r="AL14" s="23"/>
      <c r="AM14" s="23"/>
      <c r="AN14" s="32"/>
      <c r="AO14" s="23"/>
      <c r="AP14" s="23"/>
      <c r="AQ14" s="23"/>
      <c r="AR14" s="21"/>
      <c r="BE14" s="339"/>
      <c r="BS14" s="18" t="s">
        <v>6</v>
      </c>
    </row>
    <row r="15" spans="1:74" s="1" customFormat="1" ht="6.95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39"/>
      <c r="BS15" s="18" t="s">
        <v>4</v>
      </c>
    </row>
    <row r="16" spans="1:74" s="1" customFormat="1" ht="12" customHeight="1">
      <c r="B16" s="22"/>
      <c r="C16" s="23"/>
      <c r="D16" s="30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0" t="s">
        <v>25</v>
      </c>
      <c r="AL16" s="23"/>
      <c r="AM16" s="23"/>
      <c r="AN16" s="28" t="s">
        <v>30</v>
      </c>
      <c r="AO16" s="23"/>
      <c r="AP16" s="23"/>
      <c r="AQ16" s="23"/>
      <c r="AR16" s="21"/>
      <c r="BE16" s="339"/>
      <c r="BS16" s="18" t="s">
        <v>4</v>
      </c>
    </row>
    <row r="17" spans="1:71" s="1" customFormat="1" ht="18.399999999999999" customHeight="1">
      <c r="B17" s="22"/>
      <c r="C17" s="23"/>
      <c r="D17" s="23"/>
      <c r="E17" s="28" t="s">
        <v>31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0" t="s">
        <v>27</v>
      </c>
      <c r="AL17" s="23"/>
      <c r="AM17" s="23"/>
      <c r="AN17" s="28" t="s">
        <v>19</v>
      </c>
      <c r="AO17" s="23"/>
      <c r="AP17" s="23"/>
      <c r="AQ17" s="23"/>
      <c r="AR17" s="21"/>
      <c r="BE17" s="339"/>
      <c r="BS17" s="18" t="s">
        <v>32</v>
      </c>
    </row>
    <row r="18" spans="1:71" s="1" customFormat="1" ht="6.95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39"/>
      <c r="BS18" s="18" t="s">
        <v>6</v>
      </c>
    </row>
    <row r="19" spans="1:71" s="1" customFormat="1" ht="12" customHeight="1">
      <c r="B19" s="22"/>
      <c r="C19" s="23"/>
      <c r="D19" s="30" t="s">
        <v>33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0" t="s">
        <v>25</v>
      </c>
      <c r="AL19" s="23"/>
      <c r="AM19" s="23"/>
      <c r="AN19" s="28" t="s">
        <v>19</v>
      </c>
      <c r="AO19" s="23"/>
      <c r="AP19" s="23"/>
      <c r="AQ19" s="23"/>
      <c r="AR19" s="21"/>
      <c r="BE19" s="339"/>
      <c r="BS19" s="18" t="s">
        <v>6</v>
      </c>
    </row>
    <row r="20" spans="1:71" s="1" customFormat="1" ht="18.399999999999999" customHeight="1">
      <c r="B20" s="22"/>
      <c r="C20" s="23"/>
      <c r="D20" s="23"/>
      <c r="E20" s="28" t="s">
        <v>34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0" t="s">
        <v>27</v>
      </c>
      <c r="AL20" s="23"/>
      <c r="AM20" s="23"/>
      <c r="AN20" s="28" t="s">
        <v>19</v>
      </c>
      <c r="AO20" s="23"/>
      <c r="AP20" s="23"/>
      <c r="AQ20" s="23"/>
      <c r="AR20" s="21"/>
      <c r="BE20" s="339"/>
      <c r="BS20" s="18" t="s">
        <v>4</v>
      </c>
    </row>
    <row r="21" spans="1:71" s="1" customFormat="1" ht="6.95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39"/>
    </row>
    <row r="22" spans="1:71" s="1" customFormat="1" ht="12" customHeight="1">
      <c r="B22" s="22"/>
      <c r="C22" s="23"/>
      <c r="D22" s="30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39"/>
    </row>
    <row r="23" spans="1:71" s="1" customFormat="1" ht="47.25" customHeight="1">
      <c r="B23" s="22"/>
      <c r="C23" s="23"/>
      <c r="D23" s="23"/>
      <c r="E23" s="346" t="s">
        <v>36</v>
      </c>
      <c r="F23" s="346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46"/>
      <c r="T23" s="346"/>
      <c r="U23" s="346"/>
      <c r="V23" s="346"/>
      <c r="W23" s="346"/>
      <c r="X23" s="346"/>
      <c r="Y23" s="346"/>
      <c r="Z23" s="346"/>
      <c r="AA23" s="346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23"/>
      <c r="AP23" s="23"/>
      <c r="AQ23" s="23"/>
      <c r="AR23" s="21"/>
      <c r="BE23" s="339"/>
    </row>
    <row r="24" spans="1:71" s="1" customFormat="1" ht="6.95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39"/>
    </row>
    <row r="25" spans="1:71" s="1" customFormat="1" ht="6.95" customHeight="1">
      <c r="B25" s="22"/>
      <c r="C25" s="23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23"/>
      <c r="AQ25" s="23"/>
      <c r="AR25" s="21"/>
      <c r="BE25" s="339"/>
    </row>
    <row r="26" spans="1:71" s="2" customFormat="1" ht="25.9" customHeight="1">
      <c r="A26" s="35"/>
      <c r="B26" s="36"/>
      <c r="C26" s="37"/>
      <c r="D26" s="38" t="s">
        <v>37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47">
        <f>ROUND(AG54,2)</f>
        <v>0</v>
      </c>
      <c r="AL26" s="348"/>
      <c r="AM26" s="348"/>
      <c r="AN26" s="348"/>
      <c r="AO26" s="348"/>
      <c r="AP26" s="37"/>
      <c r="AQ26" s="37"/>
      <c r="AR26" s="40"/>
      <c r="BE26" s="339"/>
    </row>
    <row r="27" spans="1:71" s="2" customFormat="1" ht="6.95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0"/>
      <c r="BE27" s="339"/>
    </row>
    <row r="28" spans="1:71" s="2" customFormat="1" ht="12.75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49" t="s">
        <v>38</v>
      </c>
      <c r="M28" s="349"/>
      <c r="N28" s="349"/>
      <c r="O28" s="349"/>
      <c r="P28" s="349"/>
      <c r="Q28" s="37"/>
      <c r="R28" s="37"/>
      <c r="S28" s="37"/>
      <c r="T28" s="37"/>
      <c r="U28" s="37"/>
      <c r="V28" s="37"/>
      <c r="W28" s="349" t="s">
        <v>39</v>
      </c>
      <c r="X28" s="349"/>
      <c r="Y28" s="349"/>
      <c r="Z28" s="349"/>
      <c r="AA28" s="349"/>
      <c r="AB28" s="349"/>
      <c r="AC28" s="349"/>
      <c r="AD28" s="349"/>
      <c r="AE28" s="349"/>
      <c r="AF28" s="37"/>
      <c r="AG28" s="37"/>
      <c r="AH28" s="37"/>
      <c r="AI28" s="37"/>
      <c r="AJ28" s="37"/>
      <c r="AK28" s="349" t="s">
        <v>40</v>
      </c>
      <c r="AL28" s="349"/>
      <c r="AM28" s="349"/>
      <c r="AN28" s="349"/>
      <c r="AO28" s="349"/>
      <c r="AP28" s="37"/>
      <c r="AQ28" s="37"/>
      <c r="AR28" s="40"/>
      <c r="BE28" s="339"/>
    </row>
    <row r="29" spans="1:71" s="3" customFormat="1" ht="14.45" customHeight="1">
      <c r="B29" s="41"/>
      <c r="C29" s="42"/>
      <c r="D29" s="30" t="s">
        <v>41</v>
      </c>
      <c r="E29" s="42"/>
      <c r="F29" s="30" t="s">
        <v>42</v>
      </c>
      <c r="G29" s="42"/>
      <c r="H29" s="42"/>
      <c r="I29" s="42"/>
      <c r="J29" s="42"/>
      <c r="K29" s="42"/>
      <c r="L29" s="352">
        <v>0.21</v>
      </c>
      <c r="M29" s="351"/>
      <c r="N29" s="351"/>
      <c r="O29" s="351"/>
      <c r="P29" s="351"/>
      <c r="Q29" s="42"/>
      <c r="R29" s="42"/>
      <c r="S29" s="42"/>
      <c r="T29" s="42"/>
      <c r="U29" s="42"/>
      <c r="V29" s="42"/>
      <c r="W29" s="350">
        <f>ROUND(AZ54, 2)</f>
        <v>0</v>
      </c>
      <c r="X29" s="351"/>
      <c r="Y29" s="351"/>
      <c r="Z29" s="351"/>
      <c r="AA29" s="351"/>
      <c r="AB29" s="351"/>
      <c r="AC29" s="351"/>
      <c r="AD29" s="351"/>
      <c r="AE29" s="351"/>
      <c r="AF29" s="42"/>
      <c r="AG29" s="42"/>
      <c r="AH29" s="42"/>
      <c r="AI29" s="42"/>
      <c r="AJ29" s="42"/>
      <c r="AK29" s="350">
        <f>ROUND(AV54, 2)</f>
        <v>0</v>
      </c>
      <c r="AL29" s="351"/>
      <c r="AM29" s="351"/>
      <c r="AN29" s="351"/>
      <c r="AO29" s="351"/>
      <c r="AP29" s="42"/>
      <c r="AQ29" s="42"/>
      <c r="AR29" s="43"/>
      <c r="BE29" s="340"/>
    </row>
    <row r="30" spans="1:71" s="3" customFormat="1" ht="14.45" customHeight="1">
      <c r="B30" s="41"/>
      <c r="C30" s="42"/>
      <c r="D30" s="42"/>
      <c r="E30" s="42"/>
      <c r="F30" s="30" t="s">
        <v>43</v>
      </c>
      <c r="G30" s="42"/>
      <c r="H30" s="42"/>
      <c r="I30" s="42"/>
      <c r="J30" s="42"/>
      <c r="K30" s="42"/>
      <c r="L30" s="352">
        <v>0.15</v>
      </c>
      <c r="M30" s="351"/>
      <c r="N30" s="351"/>
      <c r="O30" s="351"/>
      <c r="P30" s="351"/>
      <c r="Q30" s="42"/>
      <c r="R30" s="42"/>
      <c r="S30" s="42"/>
      <c r="T30" s="42"/>
      <c r="U30" s="42"/>
      <c r="V30" s="42"/>
      <c r="W30" s="350">
        <f>ROUND(BA54, 2)</f>
        <v>0</v>
      </c>
      <c r="X30" s="351"/>
      <c r="Y30" s="351"/>
      <c r="Z30" s="351"/>
      <c r="AA30" s="351"/>
      <c r="AB30" s="351"/>
      <c r="AC30" s="351"/>
      <c r="AD30" s="351"/>
      <c r="AE30" s="351"/>
      <c r="AF30" s="42"/>
      <c r="AG30" s="42"/>
      <c r="AH30" s="42"/>
      <c r="AI30" s="42"/>
      <c r="AJ30" s="42"/>
      <c r="AK30" s="350">
        <f>ROUND(AW54, 2)</f>
        <v>0</v>
      </c>
      <c r="AL30" s="351"/>
      <c r="AM30" s="351"/>
      <c r="AN30" s="351"/>
      <c r="AO30" s="351"/>
      <c r="AP30" s="42"/>
      <c r="AQ30" s="42"/>
      <c r="AR30" s="43"/>
      <c r="BE30" s="340"/>
    </row>
    <row r="31" spans="1:71" s="3" customFormat="1" ht="14.45" hidden="1" customHeight="1">
      <c r="B31" s="41"/>
      <c r="C31" s="42"/>
      <c r="D31" s="42"/>
      <c r="E31" s="42"/>
      <c r="F31" s="30" t="s">
        <v>44</v>
      </c>
      <c r="G31" s="42"/>
      <c r="H31" s="42"/>
      <c r="I31" s="42"/>
      <c r="J31" s="42"/>
      <c r="K31" s="42"/>
      <c r="L31" s="352">
        <v>0.21</v>
      </c>
      <c r="M31" s="351"/>
      <c r="N31" s="351"/>
      <c r="O31" s="351"/>
      <c r="P31" s="351"/>
      <c r="Q31" s="42"/>
      <c r="R31" s="42"/>
      <c r="S31" s="42"/>
      <c r="T31" s="42"/>
      <c r="U31" s="42"/>
      <c r="V31" s="42"/>
      <c r="W31" s="350">
        <f>ROUND(BB54, 2)</f>
        <v>0</v>
      </c>
      <c r="X31" s="351"/>
      <c r="Y31" s="351"/>
      <c r="Z31" s="351"/>
      <c r="AA31" s="351"/>
      <c r="AB31" s="351"/>
      <c r="AC31" s="351"/>
      <c r="AD31" s="351"/>
      <c r="AE31" s="351"/>
      <c r="AF31" s="42"/>
      <c r="AG31" s="42"/>
      <c r="AH31" s="42"/>
      <c r="AI31" s="42"/>
      <c r="AJ31" s="42"/>
      <c r="AK31" s="350">
        <v>0</v>
      </c>
      <c r="AL31" s="351"/>
      <c r="AM31" s="351"/>
      <c r="AN31" s="351"/>
      <c r="AO31" s="351"/>
      <c r="AP31" s="42"/>
      <c r="AQ31" s="42"/>
      <c r="AR31" s="43"/>
      <c r="BE31" s="340"/>
    </row>
    <row r="32" spans="1:71" s="3" customFormat="1" ht="14.45" hidden="1" customHeight="1">
      <c r="B32" s="41"/>
      <c r="C32" s="42"/>
      <c r="D32" s="42"/>
      <c r="E32" s="42"/>
      <c r="F32" s="30" t="s">
        <v>45</v>
      </c>
      <c r="G32" s="42"/>
      <c r="H32" s="42"/>
      <c r="I32" s="42"/>
      <c r="J32" s="42"/>
      <c r="K32" s="42"/>
      <c r="L32" s="352">
        <v>0.15</v>
      </c>
      <c r="M32" s="351"/>
      <c r="N32" s="351"/>
      <c r="O32" s="351"/>
      <c r="P32" s="351"/>
      <c r="Q32" s="42"/>
      <c r="R32" s="42"/>
      <c r="S32" s="42"/>
      <c r="T32" s="42"/>
      <c r="U32" s="42"/>
      <c r="V32" s="42"/>
      <c r="W32" s="350">
        <f>ROUND(BC54, 2)</f>
        <v>0</v>
      </c>
      <c r="X32" s="351"/>
      <c r="Y32" s="351"/>
      <c r="Z32" s="351"/>
      <c r="AA32" s="351"/>
      <c r="AB32" s="351"/>
      <c r="AC32" s="351"/>
      <c r="AD32" s="351"/>
      <c r="AE32" s="351"/>
      <c r="AF32" s="42"/>
      <c r="AG32" s="42"/>
      <c r="AH32" s="42"/>
      <c r="AI32" s="42"/>
      <c r="AJ32" s="42"/>
      <c r="AK32" s="350">
        <v>0</v>
      </c>
      <c r="AL32" s="351"/>
      <c r="AM32" s="351"/>
      <c r="AN32" s="351"/>
      <c r="AO32" s="351"/>
      <c r="AP32" s="42"/>
      <c r="AQ32" s="42"/>
      <c r="AR32" s="43"/>
      <c r="BE32" s="340"/>
    </row>
    <row r="33" spans="1:57" s="3" customFormat="1" ht="14.45" hidden="1" customHeight="1">
      <c r="B33" s="41"/>
      <c r="C33" s="42"/>
      <c r="D33" s="42"/>
      <c r="E33" s="42"/>
      <c r="F33" s="30" t="s">
        <v>46</v>
      </c>
      <c r="G33" s="42"/>
      <c r="H33" s="42"/>
      <c r="I33" s="42"/>
      <c r="J33" s="42"/>
      <c r="K33" s="42"/>
      <c r="L33" s="352">
        <v>0</v>
      </c>
      <c r="M33" s="351"/>
      <c r="N33" s="351"/>
      <c r="O33" s="351"/>
      <c r="P33" s="351"/>
      <c r="Q33" s="42"/>
      <c r="R33" s="42"/>
      <c r="S33" s="42"/>
      <c r="T33" s="42"/>
      <c r="U33" s="42"/>
      <c r="V33" s="42"/>
      <c r="W33" s="350">
        <f>ROUND(BD54, 2)</f>
        <v>0</v>
      </c>
      <c r="X33" s="351"/>
      <c r="Y33" s="351"/>
      <c r="Z33" s="351"/>
      <c r="AA33" s="351"/>
      <c r="AB33" s="351"/>
      <c r="AC33" s="351"/>
      <c r="AD33" s="351"/>
      <c r="AE33" s="351"/>
      <c r="AF33" s="42"/>
      <c r="AG33" s="42"/>
      <c r="AH33" s="42"/>
      <c r="AI33" s="42"/>
      <c r="AJ33" s="42"/>
      <c r="AK33" s="350">
        <v>0</v>
      </c>
      <c r="AL33" s="351"/>
      <c r="AM33" s="351"/>
      <c r="AN33" s="351"/>
      <c r="AO33" s="351"/>
      <c r="AP33" s="42"/>
      <c r="AQ33" s="42"/>
      <c r="AR33" s="43"/>
    </row>
    <row r="34" spans="1:57" s="2" customFormat="1" ht="6.95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0"/>
      <c r="BE34" s="35"/>
    </row>
    <row r="35" spans="1:57" s="2" customFormat="1" ht="25.9" customHeight="1">
      <c r="A35" s="35"/>
      <c r="B35" s="36"/>
      <c r="C35" s="44"/>
      <c r="D35" s="45" t="s">
        <v>47</v>
      </c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7" t="s">
        <v>48</v>
      </c>
      <c r="U35" s="46"/>
      <c r="V35" s="46"/>
      <c r="W35" s="46"/>
      <c r="X35" s="356" t="s">
        <v>49</v>
      </c>
      <c r="Y35" s="354"/>
      <c r="Z35" s="354"/>
      <c r="AA35" s="354"/>
      <c r="AB35" s="354"/>
      <c r="AC35" s="46"/>
      <c r="AD35" s="46"/>
      <c r="AE35" s="46"/>
      <c r="AF35" s="46"/>
      <c r="AG35" s="46"/>
      <c r="AH35" s="46"/>
      <c r="AI35" s="46"/>
      <c r="AJ35" s="46"/>
      <c r="AK35" s="353">
        <f>SUM(AK26:AK33)</f>
        <v>0</v>
      </c>
      <c r="AL35" s="354"/>
      <c r="AM35" s="354"/>
      <c r="AN35" s="354"/>
      <c r="AO35" s="355"/>
      <c r="AP35" s="44"/>
      <c r="AQ35" s="44"/>
      <c r="AR35" s="40"/>
      <c r="BE35" s="35"/>
    </row>
    <row r="36" spans="1:57" s="2" customFormat="1" ht="6.95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0"/>
      <c r="BE36" s="35"/>
    </row>
    <row r="37" spans="1:57" s="2" customFormat="1" ht="6.95" customHeight="1">
      <c r="A37" s="35"/>
      <c r="B37" s="48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0"/>
      <c r="BE37" s="35"/>
    </row>
    <row r="41" spans="1:57" s="2" customFormat="1" ht="6.95" customHeight="1">
      <c r="A41" s="35"/>
      <c r="B41" s="50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40"/>
      <c r="BE41" s="35"/>
    </row>
    <row r="42" spans="1:57" s="2" customFormat="1" ht="24.95" customHeight="1">
      <c r="A42" s="35"/>
      <c r="B42" s="36"/>
      <c r="C42" s="24" t="s">
        <v>50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40"/>
      <c r="BE42" s="35"/>
    </row>
    <row r="43" spans="1:57" s="2" customFormat="1" ht="6.95" customHeight="1">
      <c r="A43" s="35"/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40"/>
      <c r="BE43" s="35"/>
    </row>
    <row r="44" spans="1:57" s="4" customFormat="1" ht="12" customHeight="1">
      <c r="B44" s="52"/>
      <c r="C44" s="30" t="s">
        <v>13</v>
      </c>
      <c r="D44" s="53"/>
      <c r="E44" s="53"/>
      <c r="F44" s="53"/>
      <c r="G44" s="53"/>
      <c r="H44" s="53"/>
      <c r="I44" s="53"/>
      <c r="J44" s="53"/>
      <c r="K44" s="53"/>
      <c r="L44" s="53" t="str">
        <f>K5</f>
        <v>2021/015</v>
      </c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4"/>
    </row>
    <row r="45" spans="1:57" s="5" customFormat="1" ht="36.950000000000003" customHeight="1">
      <c r="B45" s="55"/>
      <c r="C45" s="56" t="s">
        <v>16</v>
      </c>
      <c r="D45" s="57"/>
      <c r="E45" s="57"/>
      <c r="F45" s="57"/>
      <c r="G45" s="57"/>
      <c r="H45" s="57"/>
      <c r="I45" s="57"/>
      <c r="J45" s="57"/>
      <c r="K45" s="57"/>
      <c r="L45" s="319" t="str">
        <f>K6</f>
        <v>Veřejná WC - Květnové náměstí - Průhonice</v>
      </c>
      <c r="M45" s="320"/>
      <c r="N45" s="320"/>
      <c r="O45" s="320"/>
      <c r="P45" s="320"/>
      <c r="Q45" s="320"/>
      <c r="R45" s="320"/>
      <c r="S45" s="320"/>
      <c r="T45" s="320"/>
      <c r="U45" s="320"/>
      <c r="V45" s="320"/>
      <c r="W45" s="320"/>
      <c r="X45" s="320"/>
      <c r="Y45" s="320"/>
      <c r="Z45" s="320"/>
      <c r="AA45" s="320"/>
      <c r="AB45" s="320"/>
      <c r="AC45" s="320"/>
      <c r="AD45" s="320"/>
      <c r="AE45" s="320"/>
      <c r="AF45" s="320"/>
      <c r="AG45" s="320"/>
      <c r="AH45" s="320"/>
      <c r="AI45" s="320"/>
      <c r="AJ45" s="320"/>
      <c r="AK45" s="320"/>
      <c r="AL45" s="320"/>
      <c r="AM45" s="320"/>
      <c r="AN45" s="320"/>
      <c r="AO45" s="320"/>
      <c r="AP45" s="57"/>
      <c r="AQ45" s="57"/>
      <c r="AR45" s="58"/>
    </row>
    <row r="46" spans="1:57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40"/>
      <c r="BE46" s="35"/>
    </row>
    <row r="47" spans="1:57" s="2" customFormat="1" ht="12" customHeight="1">
      <c r="A47" s="35"/>
      <c r="B47" s="36"/>
      <c r="C47" s="30" t="s">
        <v>21</v>
      </c>
      <c r="D47" s="37"/>
      <c r="E47" s="37"/>
      <c r="F47" s="37"/>
      <c r="G47" s="37"/>
      <c r="H47" s="37"/>
      <c r="I47" s="37"/>
      <c r="J47" s="37"/>
      <c r="K47" s="37"/>
      <c r="L47" s="59" t="str">
        <f>IF(K8="","",K8)</f>
        <v>Průhonice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0" t="s">
        <v>23</v>
      </c>
      <c r="AJ47" s="37"/>
      <c r="AK47" s="37"/>
      <c r="AL47" s="37"/>
      <c r="AM47" s="376" t="str">
        <f>IF(AN8= "","",AN8)</f>
        <v/>
      </c>
      <c r="AN47" s="376"/>
      <c r="AO47" s="37"/>
      <c r="AP47" s="37"/>
      <c r="AQ47" s="37"/>
      <c r="AR47" s="40"/>
      <c r="BE47" s="35"/>
    </row>
    <row r="48" spans="1:57" s="2" customFormat="1" ht="6.95" customHeight="1">
      <c r="A48" s="35"/>
      <c r="B48" s="36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40"/>
      <c r="BE48" s="35"/>
    </row>
    <row r="49" spans="1:91" s="2" customFormat="1" ht="25.7" customHeight="1">
      <c r="A49" s="35"/>
      <c r="B49" s="36"/>
      <c r="C49" s="30" t="s">
        <v>24</v>
      </c>
      <c r="D49" s="37"/>
      <c r="E49" s="37"/>
      <c r="F49" s="37"/>
      <c r="G49" s="37"/>
      <c r="H49" s="37"/>
      <c r="I49" s="37"/>
      <c r="J49" s="37"/>
      <c r="K49" s="37"/>
      <c r="L49" s="53" t="str">
        <f>IF(E11= "","",E11)</f>
        <v>OU Průhonice, Květnové náměstí 73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0" t="s">
        <v>29</v>
      </c>
      <c r="AJ49" s="37"/>
      <c r="AK49" s="37"/>
      <c r="AL49" s="37"/>
      <c r="AM49" s="321" t="str">
        <f>IF(E17="","",E17)</f>
        <v>SEA Architekt s.r.o. - Ing.arch. Petr Suske</v>
      </c>
      <c r="AN49" s="322"/>
      <c r="AO49" s="322"/>
      <c r="AP49" s="322"/>
      <c r="AQ49" s="37"/>
      <c r="AR49" s="40"/>
      <c r="AS49" s="323" t="s">
        <v>51</v>
      </c>
      <c r="AT49" s="324"/>
      <c r="AU49" s="60"/>
      <c r="AV49" s="60"/>
      <c r="AW49" s="60"/>
      <c r="AX49" s="60"/>
      <c r="AY49" s="60"/>
      <c r="AZ49" s="60"/>
      <c r="BA49" s="60"/>
      <c r="BB49" s="60"/>
      <c r="BC49" s="60"/>
      <c r="BD49" s="61"/>
      <c r="BE49" s="35"/>
    </row>
    <row r="50" spans="1:91" s="2" customFormat="1" ht="15.2" customHeight="1">
      <c r="A50" s="35"/>
      <c r="B50" s="36"/>
      <c r="C50" s="30" t="s">
        <v>28</v>
      </c>
      <c r="D50" s="37"/>
      <c r="E50" s="37"/>
      <c r="F50" s="37"/>
      <c r="G50" s="37"/>
      <c r="H50" s="37"/>
      <c r="I50" s="37"/>
      <c r="J50" s="37"/>
      <c r="K50" s="37"/>
      <c r="L50" s="53">
        <f>IF(E14= "Vyplň údaj","",E14)</f>
        <v>0</v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0" t="s">
        <v>33</v>
      </c>
      <c r="AJ50" s="37"/>
      <c r="AK50" s="37"/>
      <c r="AL50" s="37"/>
      <c r="AM50" s="321" t="str">
        <f>IF(E20="","",E20)</f>
        <v>Beneš Petr</v>
      </c>
      <c r="AN50" s="322"/>
      <c r="AO50" s="322"/>
      <c r="AP50" s="322"/>
      <c r="AQ50" s="37"/>
      <c r="AR50" s="40"/>
      <c r="AS50" s="325"/>
      <c r="AT50" s="326"/>
      <c r="AU50" s="62"/>
      <c r="AV50" s="62"/>
      <c r="AW50" s="62"/>
      <c r="AX50" s="62"/>
      <c r="AY50" s="62"/>
      <c r="AZ50" s="62"/>
      <c r="BA50" s="62"/>
      <c r="BB50" s="62"/>
      <c r="BC50" s="62"/>
      <c r="BD50" s="63"/>
      <c r="BE50" s="35"/>
    </row>
    <row r="51" spans="1:91" s="2" customFormat="1" ht="10.9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40"/>
      <c r="AS51" s="327"/>
      <c r="AT51" s="328"/>
      <c r="AU51" s="64"/>
      <c r="AV51" s="64"/>
      <c r="AW51" s="64"/>
      <c r="AX51" s="64"/>
      <c r="AY51" s="64"/>
      <c r="AZ51" s="64"/>
      <c r="BA51" s="64"/>
      <c r="BB51" s="64"/>
      <c r="BC51" s="64"/>
      <c r="BD51" s="65"/>
      <c r="BE51" s="35"/>
    </row>
    <row r="52" spans="1:91" s="2" customFormat="1" ht="29.25" customHeight="1">
      <c r="A52" s="35"/>
      <c r="B52" s="36"/>
      <c r="C52" s="329" t="s">
        <v>52</v>
      </c>
      <c r="D52" s="330"/>
      <c r="E52" s="330"/>
      <c r="F52" s="330"/>
      <c r="G52" s="330"/>
      <c r="H52" s="66"/>
      <c r="I52" s="332" t="s">
        <v>53</v>
      </c>
      <c r="J52" s="330"/>
      <c r="K52" s="330"/>
      <c r="L52" s="330"/>
      <c r="M52" s="330"/>
      <c r="N52" s="330"/>
      <c r="O52" s="330"/>
      <c r="P52" s="330"/>
      <c r="Q52" s="330"/>
      <c r="R52" s="330"/>
      <c r="S52" s="330"/>
      <c r="T52" s="330"/>
      <c r="U52" s="330"/>
      <c r="V52" s="330"/>
      <c r="W52" s="330"/>
      <c r="X52" s="330"/>
      <c r="Y52" s="330"/>
      <c r="Z52" s="330"/>
      <c r="AA52" s="330"/>
      <c r="AB52" s="330"/>
      <c r="AC52" s="330"/>
      <c r="AD52" s="330"/>
      <c r="AE52" s="330"/>
      <c r="AF52" s="330"/>
      <c r="AG52" s="331" t="s">
        <v>54</v>
      </c>
      <c r="AH52" s="330"/>
      <c r="AI52" s="330"/>
      <c r="AJ52" s="330"/>
      <c r="AK52" s="330"/>
      <c r="AL52" s="330"/>
      <c r="AM52" s="330"/>
      <c r="AN52" s="332" t="s">
        <v>55</v>
      </c>
      <c r="AO52" s="330"/>
      <c r="AP52" s="330"/>
      <c r="AQ52" s="67" t="s">
        <v>56</v>
      </c>
      <c r="AR52" s="40"/>
      <c r="AS52" s="68" t="s">
        <v>57</v>
      </c>
      <c r="AT52" s="69" t="s">
        <v>58</v>
      </c>
      <c r="AU52" s="69" t="s">
        <v>59</v>
      </c>
      <c r="AV52" s="69" t="s">
        <v>60</v>
      </c>
      <c r="AW52" s="69" t="s">
        <v>61</v>
      </c>
      <c r="AX52" s="69" t="s">
        <v>62</v>
      </c>
      <c r="AY52" s="69" t="s">
        <v>63</v>
      </c>
      <c r="AZ52" s="69" t="s">
        <v>64</v>
      </c>
      <c r="BA52" s="69" t="s">
        <v>65</v>
      </c>
      <c r="BB52" s="69" t="s">
        <v>66</v>
      </c>
      <c r="BC52" s="69" t="s">
        <v>67</v>
      </c>
      <c r="BD52" s="70" t="s">
        <v>68</v>
      </c>
      <c r="BE52" s="35"/>
    </row>
    <row r="53" spans="1:91" s="2" customFormat="1" ht="10.9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40"/>
      <c r="AS53" s="71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3"/>
      <c r="BE53" s="35"/>
    </row>
    <row r="54" spans="1:91" s="6" customFormat="1" ht="32.450000000000003" customHeight="1">
      <c r="B54" s="74"/>
      <c r="C54" s="75" t="s">
        <v>69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336">
        <f>ROUND(SUM(AG55:AG59),2)</f>
        <v>0</v>
      </c>
      <c r="AH54" s="336"/>
      <c r="AI54" s="336"/>
      <c r="AJ54" s="336"/>
      <c r="AK54" s="336"/>
      <c r="AL54" s="336"/>
      <c r="AM54" s="336"/>
      <c r="AN54" s="337">
        <f t="shared" ref="AN54:AN59" si="0">SUM(AG54,AT54)</f>
        <v>0</v>
      </c>
      <c r="AO54" s="337"/>
      <c r="AP54" s="337"/>
      <c r="AQ54" s="78" t="s">
        <v>19</v>
      </c>
      <c r="AR54" s="79"/>
      <c r="AS54" s="80">
        <f>ROUND(SUM(AS55:AS59),2)</f>
        <v>0</v>
      </c>
      <c r="AT54" s="81">
        <f t="shared" ref="AT54:AT59" si="1">ROUND(SUM(AV54:AW54),2)</f>
        <v>0</v>
      </c>
      <c r="AU54" s="82">
        <f>ROUND(SUM(AU55:AU59),5)</f>
        <v>0</v>
      </c>
      <c r="AV54" s="81">
        <f>ROUND(AZ54*L29,2)</f>
        <v>0</v>
      </c>
      <c r="AW54" s="81">
        <f>ROUND(BA54*L30,2)</f>
        <v>0</v>
      </c>
      <c r="AX54" s="81">
        <f>ROUND(BB54*L29,2)</f>
        <v>0</v>
      </c>
      <c r="AY54" s="81">
        <f>ROUND(BC54*L30,2)</f>
        <v>0</v>
      </c>
      <c r="AZ54" s="81">
        <f>ROUND(SUM(AZ55:AZ59),2)</f>
        <v>0</v>
      </c>
      <c r="BA54" s="81">
        <f>ROUND(SUM(BA55:BA59),2)</f>
        <v>0</v>
      </c>
      <c r="BB54" s="81">
        <f>ROUND(SUM(BB55:BB59),2)</f>
        <v>0</v>
      </c>
      <c r="BC54" s="81">
        <f>ROUND(SUM(BC55:BC59),2)</f>
        <v>0</v>
      </c>
      <c r="BD54" s="83">
        <f>ROUND(SUM(BD55:BD59),2)</f>
        <v>0</v>
      </c>
      <c r="BS54" s="84" t="s">
        <v>70</v>
      </c>
      <c r="BT54" s="84" t="s">
        <v>71</v>
      </c>
      <c r="BU54" s="85" t="s">
        <v>72</v>
      </c>
      <c r="BV54" s="84" t="s">
        <v>73</v>
      </c>
      <c r="BW54" s="84" t="s">
        <v>5</v>
      </c>
      <c r="BX54" s="84" t="s">
        <v>74</v>
      </c>
      <c r="CL54" s="84" t="s">
        <v>19</v>
      </c>
    </row>
    <row r="55" spans="1:91" s="7" customFormat="1" ht="16.5" customHeight="1">
      <c r="A55" s="86" t="s">
        <v>75</v>
      </c>
      <c r="B55" s="87"/>
      <c r="C55" s="88"/>
      <c r="D55" s="333" t="s">
        <v>76</v>
      </c>
      <c r="E55" s="333"/>
      <c r="F55" s="333"/>
      <c r="G55" s="333"/>
      <c r="H55" s="333"/>
      <c r="I55" s="89"/>
      <c r="J55" s="333" t="s">
        <v>77</v>
      </c>
      <c r="K55" s="333"/>
      <c r="L55" s="333"/>
      <c r="M55" s="333"/>
      <c r="N55" s="333"/>
      <c r="O55" s="333"/>
      <c r="P55" s="333"/>
      <c r="Q55" s="333"/>
      <c r="R55" s="333"/>
      <c r="S55" s="333"/>
      <c r="T55" s="333"/>
      <c r="U55" s="333"/>
      <c r="V55" s="333"/>
      <c r="W55" s="333"/>
      <c r="X55" s="333"/>
      <c r="Y55" s="333"/>
      <c r="Z55" s="333"/>
      <c r="AA55" s="333"/>
      <c r="AB55" s="333"/>
      <c r="AC55" s="333"/>
      <c r="AD55" s="333"/>
      <c r="AE55" s="333"/>
      <c r="AF55" s="333"/>
      <c r="AG55" s="334">
        <f>'01 - Architektonicko-stav...'!J30</f>
        <v>0</v>
      </c>
      <c r="AH55" s="335"/>
      <c r="AI55" s="335"/>
      <c r="AJ55" s="335"/>
      <c r="AK55" s="335"/>
      <c r="AL55" s="335"/>
      <c r="AM55" s="335"/>
      <c r="AN55" s="334">
        <f t="shared" si="0"/>
        <v>0</v>
      </c>
      <c r="AO55" s="335"/>
      <c r="AP55" s="335"/>
      <c r="AQ55" s="90" t="s">
        <v>78</v>
      </c>
      <c r="AR55" s="91"/>
      <c r="AS55" s="92">
        <v>0</v>
      </c>
      <c r="AT55" s="93">
        <f t="shared" si="1"/>
        <v>0</v>
      </c>
      <c r="AU55" s="94">
        <f>'01 - Architektonicko-stav...'!P108</f>
        <v>0</v>
      </c>
      <c r="AV55" s="93">
        <f>'01 - Architektonicko-stav...'!J33</f>
        <v>0</v>
      </c>
      <c r="AW55" s="93">
        <f>'01 - Architektonicko-stav...'!J34</f>
        <v>0</v>
      </c>
      <c r="AX55" s="93">
        <f>'01 - Architektonicko-stav...'!J35</f>
        <v>0</v>
      </c>
      <c r="AY55" s="93">
        <f>'01 - Architektonicko-stav...'!J36</f>
        <v>0</v>
      </c>
      <c r="AZ55" s="93">
        <f>'01 - Architektonicko-stav...'!F33</f>
        <v>0</v>
      </c>
      <c r="BA55" s="93">
        <f>'01 - Architektonicko-stav...'!F34</f>
        <v>0</v>
      </c>
      <c r="BB55" s="93">
        <f>'01 - Architektonicko-stav...'!F35</f>
        <v>0</v>
      </c>
      <c r="BC55" s="93">
        <f>'01 - Architektonicko-stav...'!F36</f>
        <v>0</v>
      </c>
      <c r="BD55" s="95">
        <f>'01 - Architektonicko-stav...'!F37</f>
        <v>0</v>
      </c>
      <c r="BT55" s="96" t="s">
        <v>79</v>
      </c>
      <c r="BV55" s="96" t="s">
        <v>73</v>
      </c>
      <c r="BW55" s="96" t="s">
        <v>80</v>
      </c>
      <c r="BX55" s="96" t="s">
        <v>5</v>
      </c>
      <c r="CL55" s="96" t="s">
        <v>19</v>
      </c>
      <c r="CM55" s="96" t="s">
        <v>81</v>
      </c>
    </row>
    <row r="56" spans="1:91" s="7" customFormat="1" ht="16.5" customHeight="1">
      <c r="A56" s="86" t="s">
        <v>75</v>
      </c>
      <c r="B56" s="87"/>
      <c r="C56" s="88"/>
      <c r="D56" s="333" t="s">
        <v>82</v>
      </c>
      <c r="E56" s="333"/>
      <c r="F56" s="333"/>
      <c r="G56" s="333"/>
      <c r="H56" s="333"/>
      <c r="I56" s="89"/>
      <c r="J56" s="333" t="s">
        <v>83</v>
      </c>
      <c r="K56" s="333"/>
      <c r="L56" s="333"/>
      <c r="M56" s="333"/>
      <c r="N56" s="333"/>
      <c r="O56" s="333"/>
      <c r="P56" s="333"/>
      <c r="Q56" s="333"/>
      <c r="R56" s="333"/>
      <c r="S56" s="333"/>
      <c r="T56" s="333"/>
      <c r="U56" s="333"/>
      <c r="V56" s="333"/>
      <c r="W56" s="333"/>
      <c r="X56" s="333"/>
      <c r="Y56" s="333"/>
      <c r="Z56" s="333"/>
      <c r="AA56" s="333"/>
      <c r="AB56" s="333"/>
      <c r="AC56" s="333"/>
      <c r="AD56" s="333"/>
      <c r="AE56" s="333"/>
      <c r="AF56" s="333"/>
      <c r="AG56" s="334">
        <f>'021 - Zdravotechnika'!J30</f>
        <v>0</v>
      </c>
      <c r="AH56" s="335"/>
      <c r="AI56" s="335"/>
      <c r="AJ56" s="335"/>
      <c r="AK56" s="335"/>
      <c r="AL56" s="335"/>
      <c r="AM56" s="335"/>
      <c r="AN56" s="334">
        <f t="shared" si="0"/>
        <v>0</v>
      </c>
      <c r="AO56" s="335"/>
      <c r="AP56" s="335"/>
      <c r="AQ56" s="90" t="s">
        <v>78</v>
      </c>
      <c r="AR56" s="91"/>
      <c r="AS56" s="92">
        <v>0</v>
      </c>
      <c r="AT56" s="93">
        <f t="shared" si="1"/>
        <v>0</v>
      </c>
      <c r="AU56" s="94">
        <f>'021 - Zdravotechnika'!P89</f>
        <v>0</v>
      </c>
      <c r="AV56" s="93">
        <f>'021 - Zdravotechnika'!J33</f>
        <v>0</v>
      </c>
      <c r="AW56" s="93">
        <f>'021 - Zdravotechnika'!J34</f>
        <v>0</v>
      </c>
      <c r="AX56" s="93">
        <f>'021 - Zdravotechnika'!J35</f>
        <v>0</v>
      </c>
      <c r="AY56" s="93">
        <f>'021 - Zdravotechnika'!J36</f>
        <v>0</v>
      </c>
      <c r="AZ56" s="93">
        <f>'021 - Zdravotechnika'!F33</f>
        <v>0</v>
      </c>
      <c r="BA56" s="93">
        <f>'021 - Zdravotechnika'!F34</f>
        <v>0</v>
      </c>
      <c r="BB56" s="93">
        <f>'021 - Zdravotechnika'!F35</f>
        <v>0</v>
      </c>
      <c r="BC56" s="93">
        <f>'021 - Zdravotechnika'!F36</f>
        <v>0</v>
      </c>
      <c r="BD56" s="95">
        <f>'021 - Zdravotechnika'!F37</f>
        <v>0</v>
      </c>
      <c r="BT56" s="96" t="s">
        <v>79</v>
      </c>
      <c r="BV56" s="96" t="s">
        <v>73</v>
      </c>
      <c r="BW56" s="96" t="s">
        <v>84</v>
      </c>
      <c r="BX56" s="96" t="s">
        <v>5</v>
      </c>
      <c r="CL56" s="96" t="s">
        <v>19</v>
      </c>
      <c r="CM56" s="96" t="s">
        <v>81</v>
      </c>
    </row>
    <row r="57" spans="1:91" s="7" customFormat="1" ht="16.5" customHeight="1">
      <c r="A57" s="86" t="s">
        <v>75</v>
      </c>
      <c r="B57" s="87"/>
      <c r="C57" s="88"/>
      <c r="D57" s="333" t="s">
        <v>85</v>
      </c>
      <c r="E57" s="333"/>
      <c r="F57" s="333"/>
      <c r="G57" s="333"/>
      <c r="H57" s="333"/>
      <c r="I57" s="89"/>
      <c r="J57" s="333" t="s">
        <v>86</v>
      </c>
      <c r="K57" s="333"/>
      <c r="L57" s="333"/>
      <c r="M57" s="333"/>
      <c r="N57" s="333"/>
      <c r="O57" s="333"/>
      <c r="P57" s="333"/>
      <c r="Q57" s="333"/>
      <c r="R57" s="333"/>
      <c r="S57" s="333"/>
      <c r="T57" s="333"/>
      <c r="U57" s="333"/>
      <c r="V57" s="333"/>
      <c r="W57" s="333"/>
      <c r="X57" s="333"/>
      <c r="Y57" s="333"/>
      <c r="Z57" s="333"/>
      <c r="AA57" s="333"/>
      <c r="AB57" s="333"/>
      <c r="AC57" s="333"/>
      <c r="AD57" s="333"/>
      <c r="AE57" s="333"/>
      <c r="AF57" s="333"/>
      <c r="AG57" s="334">
        <f>'022 - Elektroinstalace'!J30</f>
        <v>0</v>
      </c>
      <c r="AH57" s="335"/>
      <c r="AI57" s="335"/>
      <c r="AJ57" s="335"/>
      <c r="AK57" s="335"/>
      <c r="AL57" s="335"/>
      <c r="AM57" s="335"/>
      <c r="AN57" s="334">
        <f t="shared" si="0"/>
        <v>0</v>
      </c>
      <c r="AO57" s="335"/>
      <c r="AP57" s="335"/>
      <c r="AQ57" s="90" t="s">
        <v>78</v>
      </c>
      <c r="AR57" s="91"/>
      <c r="AS57" s="92">
        <v>0</v>
      </c>
      <c r="AT57" s="93">
        <f t="shared" si="1"/>
        <v>0</v>
      </c>
      <c r="AU57" s="94">
        <f>'022 - Elektroinstalace'!P85</f>
        <v>0</v>
      </c>
      <c r="AV57" s="93">
        <f>'022 - Elektroinstalace'!J33</f>
        <v>0</v>
      </c>
      <c r="AW57" s="93">
        <f>'022 - Elektroinstalace'!J34</f>
        <v>0</v>
      </c>
      <c r="AX57" s="93">
        <f>'022 - Elektroinstalace'!J35</f>
        <v>0</v>
      </c>
      <c r="AY57" s="93">
        <f>'022 - Elektroinstalace'!J36</f>
        <v>0</v>
      </c>
      <c r="AZ57" s="93">
        <f>'022 - Elektroinstalace'!F33</f>
        <v>0</v>
      </c>
      <c r="BA57" s="93">
        <f>'022 - Elektroinstalace'!F34</f>
        <v>0</v>
      </c>
      <c r="BB57" s="93">
        <f>'022 - Elektroinstalace'!F35</f>
        <v>0</v>
      </c>
      <c r="BC57" s="93">
        <f>'022 - Elektroinstalace'!F36</f>
        <v>0</v>
      </c>
      <c r="BD57" s="95">
        <f>'022 - Elektroinstalace'!F37</f>
        <v>0</v>
      </c>
      <c r="BT57" s="96" t="s">
        <v>79</v>
      </c>
      <c r="BV57" s="96" t="s">
        <v>73</v>
      </c>
      <c r="BW57" s="96" t="s">
        <v>87</v>
      </c>
      <c r="BX57" s="96" t="s">
        <v>5</v>
      </c>
      <c r="CL57" s="96" t="s">
        <v>19</v>
      </c>
      <c r="CM57" s="96" t="s">
        <v>81</v>
      </c>
    </row>
    <row r="58" spans="1:91" s="7" customFormat="1" ht="16.5" customHeight="1">
      <c r="A58" s="86" t="s">
        <v>75</v>
      </c>
      <c r="B58" s="87"/>
      <c r="C58" s="88"/>
      <c r="D58" s="333" t="s">
        <v>88</v>
      </c>
      <c r="E58" s="333"/>
      <c r="F58" s="333"/>
      <c r="G58" s="333"/>
      <c r="H58" s="333"/>
      <c r="I58" s="89"/>
      <c r="J58" s="333" t="s">
        <v>89</v>
      </c>
      <c r="K58" s="333"/>
      <c r="L58" s="333"/>
      <c r="M58" s="333"/>
      <c r="N58" s="333"/>
      <c r="O58" s="333"/>
      <c r="P58" s="333"/>
      <c r="Q58" s="333"/>
      <c r="R58" s="333"/>
      <c r="S58" s="333"/>
      <c r="T58" s="333"/>
      <c r="U58" s="333"/>
      <c r="V58" s="333"/>
      <c r="W58" s="333"/>
      <c r="X58" s="333"/>
      <c r="Y58" s="333"/>
      <c r="Z58" s="333"/>
      <c r="AA58" s="333"/>
      <c r="AB58" s="333"/>
      <c r="AC58" s="333"/>
      <c r="AD58" s="333"/>
      <c r="AE58" s="333"/>
      <c r="AF58" s="333"/>
      <c r="AG58" s="334">
        <f>'023 - Vzduchotechnika'!J30</f>
        <v>0</v>
      </c>
      <c r="AH58" s="335"/>
      <c r="AI58" s="335"/>
      <c r="AJ58" s="335"/>
      <c r="AK58" s="335"/>
      <c r="AL58" s="335"/>
      <c r="AM58" s="335"/>
      <c r="AN58" s="334">
        <f t="shared" si="0"/>
        <v>0</v>
      </c>
      <c r="AO58" s="335"/>
      <c r="AP58" s="335"/>
      <c r="AQ58" s="90" t="s">
        <v>78</v>
      </c>
      <c r="AR58" s="91"/>
      <c r="AS58" s="92">
        <v>0</v>
      </c>
      <c r="AT58" s="93">
        <f t="shared" si="1"/>
        <v>0</v>
      </c>
      <c r="AU58" s="94">
        <f>'023 - Vzduchotechnika'!P82</f>
        <v>0</v>
      </c>
      <c r="AV58" s="93">
        <f>'023 - Vzduchotechnika'!J33</f>
        <v>0</v>
      </c>
      <c r="AW58" s="93">
        <f>'023 - Vzduchotechnika'!J34</f>
        <v>0</v>
      </c>
      <c r="AX58" s="93">
        <f>'023 - Vzduchotechnika'!J35</f>
        <v>0</v>
      </c>
      <c r="AY58" s="93">
        <f>'023 - Vzduchotechnika'!J36</f>
        <v>0</v>
      </c>
      <c r="AZ58" s="93">
        <f>'023 - Vzduchotechnika'!F33</f>
        <v>0</v>
      </c>
      <c r="BA58" s="93">
        <f>'023 - Vzduchotechnika'!F34</f>
        <v>0</v>
      </c>
      <c r="BB58" s="93">
        <f>'023 - Vzduchotechnika'!F35</f>
        <v>0</v>
      </c>
      <c r="BC58" s="93">
        <f>'023 - Vzduchotechnika'!F36</f>
        <v>0</v>
      </c>
      <c r="BD58" s="95">
        <f>'023 - Vzduchotechnika'!F37</f>
        <v>0</v>
      </c>
      <c r="BT58" s="96" t="s">
        <v>79</v>
      </c>
      <c r="BV58" s="96" t="s">
        <v>73</v>
      </c>
      <c r="BW58" s="96" t="s">
        <v>90</v>
      </c>
      <c r="BX58" s="96" t="s">
        <v>5</v>
      </c>
      <c r="CL58" s="96" t="s">
        <v>19</v>
      </c>
      <c r="CM58" s="96" t="s">
        <v>81</v>
      </c>
    </row>
    <row r="59" spans="1:91" s="7" customFormat="1" ht="16.5" customHeight="1">
      <c r="A59" s="86" t="s">
        <v>75</v>
      </c>
      <c r="B59" s="87"/>
      <c r="C59" s="88"/>
      <c r="D59" s="333" t="s">
        <v>91</v>
      </c>
      <c r="E59" s="333"/>
      <c r="F59" s="333"/>
      <c r="G59" s="333"/>
      <c r="H59" s="333"/>
      <c r="I59" s="89"/>
      <c r="J59" s="333" t="s">
        <v>92</v>
      </c>
      <c r="K59" s="333"/>
      <c r="L59" s="333"/>
      <c r="M59" s="333"/>
      <c r="N59" s="333"/>
      <c r="O59" s="333"/>
      <c r="P59" s="333"/>
      <c r="Q59" s="333"/>
      <c r="R59" s="333"/>
      <c r="S59" s="333"/>
      <c r="T59" s="333"/>
      <c r="U59" s="333"/>
      <c r="V59" s="333"/>
      <c r="W59" s="333"/>
      <c r="X59" s="333"/>
      <c r="Y59" s="333"/>
      <c r="Z59" s="333"/>
      <c r="AA59" s="333"/>
      <c r="AB59" s="333"/>
      <c r="AC59" s="333"/>
      <c r="AD59" s="333"/>
      <c r="AE59" s="333"/>
      <c r="AF59" s="333"/>
      <c r="AG59" s="334">
        <f>'03 - Vedlejší rozpočtové ...'!J30</f>
        <v>0</v>
      </c>
      <c r="AH59" s="335"/>
      <c r="AI59" s="335"/>
      <c r="AJ59" s="335"/>
      <c r="AK59" s="335"/>
      <c r="AL59" s="335"/>
      <c r="AM59" s="335"/>
      <c r="AN59" s="334">
        <f t="shared" si="0"/>
        <v>0</v>
      </c>
      <c r="AO59" s="335"/>
      <c r="AP59" s="335"/>
      <c r="AQ59" s="90" t="s">
        <v>78</v>
      </c>
      <c r="AR59" s="91"/>
      <c r="AS59" s="97">
        <v>0</v>
      </c>
      <c r="AT59" s="98">
        <f t="shared" si="1"/>
        <v>0</v>
      </c>
      <c r="AU59" s="99">
        <f>'03 - Vedlejší rozpočtové ...'!P80</f>
        <v>0</v>
      </c>
      <c r="AV59" s="98">
        <f>'03 - Vedlejší rozpočtové ...'!J33</f>
        <v>0</v>
      </c>
      <c r="AW59" s="98">
        <f>'03 - Vedlejší rozpočtové ...'!J34</f>
        <v>0</v>
      </c>
      <c r="AX59" s="98">
        <f>'03 - Vedlejší rozpočtové ...'!J35</f>
        <v>0</v>
      </c>
      <c r="AY59" s="98">
        <f>'03 - Vedlejší rozpočtové ...'!J36</f>
        <v>0</v>
      </c>
      <c r="AZ59" s="98">
        <f>'03 - Vedlejší rozpočtové ...'!F33</f>
        <v>0</v>
      </c>
      <c r="BA59" s="98">
        <f>'03 - Vedlejší rozpočtové ...'!F34</f>
        <v>0</v>
      </c>
      <c r="BB59" s="98">
        <f>'03 - Vedlejší rozpočtové ...'!F35</f>
        <v>0</v>
      </c>
      <c r="BC59" s="98">
        <f>'03 - Vedlejší rozpočtové ...'!F36</f>
        <v>0</v>
      </c>
      <c r="BD59" s="100">
        <f>'03 - Vedlejší rozpočtové ...'!F37</f>
        <v>0</v>
      </c>
      <c r="BT59" s="96" t="s">
        <v>79</v>
      </c>
      <c r="BV59" s="96" t="s">
        <v>73</v>
      </c>
      <c r="BW59" s="96" t="s">
        <v>93</v>
      </c>
      <c r="BX59" s="96" t="s">
        <v>5</v>
      </c>
      <c r="CL59" s="96" t="s">
        <v>19</v>
      </c>
      <c r="CM59" s="96" t="s">
        <v>81</v>
      </c>
    </row>
    <row r="60" spans="1:91" s="2" customFormat="1" ht="30" customHeight="1">
      <c r="A60" s="35"/>
      <c r="B60" s="36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40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91" s="2" customFormat="1" ht="6.95" customHeight="1">
      <c r="A61" s="35"/>
      <c r="B61" s="48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0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</sheetData>
  <sheetProtection formatColumns="0" formatRows="0"/>
  <mergeCells count="58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L45:AO45"/>
    <mergeCell ref="AM47:AN47"/>
    <mergeCell ref="AM49:AP49"/>
    <mergeCell ref="AS49:AT51"/>
    <mergeCell ref="AM50:AP50"/>
  </mergeCells>
  <hyperlinks>
    <hyperlink ref="A55" location="'01 - Architektonicko-stav...'!C2" display="/" xr:uid="{00000000-0004-0000-0000-000000000000}"/>
    <hyperlink ref="A56" location="'021 - Zdravotechnika'!C2" display="/" xr:uid="{00000000-0004-0000-0000-000001000000}"/>
    <hyperlink ref="A57" location="'022 - Elektroinstalace'!C2" display="/" xr:uid="{00000000-0004-0000-0000-000002000000}"/>
    <hyperlink ref="A58" location="'023 - Vzduchotechnika'!C2" display="/" xr:uid="{00000000-0004-0000-0000-000003000000}"/>
    <hyperlink ref="A59" location="'03 - Vedlejší rozpočtové 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488"/>
  <sheetViews>
    <sheetView showGridLines="0" topLeftCell="A13" workbookViewId="0">
      <selection activeCell="J116" sqref="J11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AT2" s="18" t="s">
        <v>80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1"/>
      <c r="AT3" s="18" t="s">
        <v>81</v>
      </c>
    </row>
    <row r="4" spans="1:46" s="1" customFormat="1" ht="24.95" customHeight="1">
      <c r="B4" s="21"/>
      <c r="D4" s="103" t="s">
        <v>94</v>
      </c>
      <c r="L4" s="21"/>
      <c r="M4" s="104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5" t="s">
        <v>16</v>
      </c>
      <c r="L6" s="21"/>
    </row>
    <row r="7" spans="1:46" s="1" customFormat="1" ht="16.5" customHeight="1">
      <c r="B7" s="21"/>
      <c r="E7" s="358" t="str">
        <f>'Rekapitulace stavby'!K6</f>
        <v>Veřejná WC - Květnové náměstí - Průhonice</v>
      </c>
      <c r="F7" s="359"/>
      <c r="G7" s="359"/>
      <c r="H7" s="359"/>
      <c r="L7" s="21"/>
    </row>
    <row r="8" spans="1:46" s="2" customFormat="1" ht="12" customHeight="1">
      <c r="A8" s="35"/>
      <c r="B8" s="40"/>
      <c r="C8" s="35"/>
      <c r="D8" s="105" t="s">
        <v>95</v>
      </c>
      <c r="E8" s="35"/>
      <c r="F8" s="35"/>
      <c r="G8" s="35"/>
      <c r="H8" s="35"/>
      <c r="I8" s="35"/>
      <c r="J8" s="35"/>
      <c r="K8" s="35"/>
      <c r="L8" s="10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60" t="s">
        <v>96</v>
      </c>
      <c r="F9" s="361"/>
      <c r="G9" s="361"/>
      <c r="H9" s="361"/>
      <c r="I9" s="35"/>
      <c r="J9" s="35"/>
      <c r="K9" s="35"/>
      <c r="L9" s="10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5" t="s">
        <v>18</v>
      </c>
      <c r="E11" s="35"/>
      <c r="F11" s="107" t="s">
        <v>19</v>
      </c>
      <c r="G11" s="35"/>
      <c r="H11" s="35"/>
      <c r="I11" s="105" t="s">
        <v>20</v>
      </c>
      <c r="J11" s="107" t="s">
        <v>19</v>
      </c>
      <c r="K11" s="35"/>
      <c r="L11" s="10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5" t="s">
        <v>21</v>
      </c>
      <c r="E12" s="35"/>
      <c r="F12" s="107" t="s">
        <v>97</v>
      </c>
      <c r="G12" s="35"/>
      <c r="H12" s="35"/>
      <c r="I12" s="105" t="s">
        <v>23</v>
      </c>
      <c r="J12" s="377"/>
      <c r="K12" s="35"/>
      <c r="L12" s="10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5" t="s">
        <v>24</v>
      </c>
      <c r="E14" s="35"/>
      <c r="F14" s="35"/>
      <c r="G14" s="35"/>
      <c r="H14" s="35"/>
      <c r="I14" s="105" t="s">
        <v>25</v>
      </c>
      <c r="J14" s="107" t="s">
        <v>19</v>
      </c>
      <c r="K14" s="35"/>
      <c r="L14" s="10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7" t="s">
        <v>26</v>
      </c>
      <c r="F15" s="35"/>
      <c r="G15" s="35"/>
      <c r="H15" s="35"/>
      <c r="I15" s="105" t="s">
        <v>27</v>
      </c>
      <c r="J15" s="107" t="s">
        <v>19</v>
      </c>
      <c r="K15" s="35"/>
      <c r="L15" s="10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5" t="s">
        <v>28</v>
      </c>
      <c r="E17" s="35"/>
      <c r="F17" s="35"/>
      <c r="G17" s="35"/>
      <c r="H17" s="35"/>
      <c r="I17" s="105" t="s">
        <v>25</v>
      </c>
      <c r="J17" s="31">
        <f>'Rekapitulace stavby'!AN13</f>
        <v>0</v>
      </c>
      <c r="K17" s="35"/>
      <c r="L17" s="10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62">
        <f>'Rekapitulace stavby'!E14</f>
        <v>0</v>
      </c>
      <c r="F18" s="363"/>
      <c r="G18" s="363"/>
      <c r="H18" s="363"/>
      <c r="I18" s="105" t="s">
        <v>27</v>
      </c>
      <c r="J18" s="31">
        <f>'Rekapitulace stavby'!AN14</f>
        <v>0</v>
      </c>
      <c r="K18" s="35"/>
      <c r="L18" s="10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5" t="s">
        <v>29</v>
      </c>
      <c r="E20" s="35"/>
      <c r="F20" s="35"/>
      <c r="G20" s="35"/>
      <c r="H20" s="35"/>
      <c r="I20" s="105" t="s">
        <v>25</v>
      </c>
      <c r="J20" s="107" t="s">
        <v>30</v>
      </c>
      <c r="K20" s="35"/>
      <c r="L20" s="10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7" t="s">
        <v>31</v>
      </c>
      <c r="F21" s="35"/>
      <c r="G21" s="35"/>
      <c r="H21" s="35"/>
      <c r="I21" s="105" t="s">
        <v>27</v>
      </c>
      <c r="J21" s="107" t="s">
        <v>19</v>
      </c>
      <c r="K21" s="35"/>
      <c r="L21" s="10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5" t="s">
        <v>33</v>
      </c>
      <c r="E23" s="35"/>
      <c r="F23" s="35"/>
      <c r="G23" s="35"/>
      <c r="H23" s="35"/>
      <c r="I23" s="105" t="s">
        <v>25</v>
      </c>
      <c r="J23" s="107" t="s">
        <v>19</v>
      </c>
      <c r="K23" s="35"/>
      <c r="L23" s="10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7" t="s">
        <v>34</v>
      </c>
      <c r="F24" s="35"/>
      <c r="G24" s="35"/>
      <c r="H24" s="35"/>
      <c r="I24" s="105" t="s">
        <v>27</v>
      </c>
      <c r="J24" s="107" t="s">
        <v>19</v>
      </c>
      <c r="K24" s="35"/>
      <c r="L24" s="10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5" t="s">
        <v>35</v>
      </c>
      <c r="E26" s="35"/>
      <c r="F26" s="35"/>
      <c r="G26" s="35"/>
      <c r="H26" s="35"/>
      <c r="I26" s="35"/>
      <c r="J26" s="35"/>
      <c r="K26" s="35"/>
      <c r="L26" s="10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8"/>
      <c r="B27" s="109"/>
      <c r="C27" s="108"/>
      <c r="D27" s="108"/>
      <c r="E27" s="364" t="s">
        <v>19</v>
      </c>
      <c r="F27" s="364"/>
      <c r="G27" s="364"/>
      <c r="H27" s="364"/>
      <c r="I27" s="108"/>
      <c r="J27" s="108"/>
      <c r="K27" s="108"/>
      <c r="L27" s="110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1"/>
      <c r="E29" s="111"/>
      <c r="F29" s="111"/>
      <c r="G29" s="111"/>
      <c r="H29" s="111"/>
      <c r="I29" s="111"/>
      <c r="J29" s="111"/>
      <c r="K29" s="111"/>
      <c r="L29" s="10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2" t="s">
        <v>37</v>
      </c>
      <c r="E30" s="35"/>
      <c r="F30" s="35"/>
      <c r="G30" s="35"/>
      <c r="H30" s="35"/>
      <c r="I30" s="35"/>
      <c r="J30" s="113">
        <f>ROUND(J108, 2)</f>
        <v>0</v>
      </c>
      <c r="K30" s="35"/>
      <c r="L30" s="10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1"/>
      <c r="E31" s="111"/>
      <c r="F31" s="111"/>
      <c r="G31" s="111"/>
      <c r="H31" s="111"/>
      <c r="I31" s="111"/>
      <c r="J31" s="111"/>
      <c r="K31" s="111"/>
      <c r="L31" s="10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4" t="s">
        <v>39</v>
      </c>
      <c r="G32" s="35"/>
      <c r="H32" s="35"/>
      <c r="I32" s="114" t="s">
        <v>38</v>
      </c>
      <c r="J32" s="114" t="s">
        <v>40</v>
      </c>
      <c r="K32" s="35"/>
      <c r="L32" s="10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5" t="s">
        <v>41</v>
      </c>
      <c r="E33" s="105" t="s">
        <v>42</v>
      </c>
      <c r="F33" s="116">
        <f>ROUND((SUM(BE108:BE487)),  2)</f>
        <v>0</v>
      </c>
      <c r="G33" s="35"/>
      <c r="H33" s="35"/>
      <c r="I33" s="117">
        <v>0.21</v>
      </c>
      <c r="J33" s="116">
        <f>ROUND(((SUM(BE108:BE487))*I33),  2)</f>
        <v>0</v>
      </c>
      <c r="K33" s="35"/>
      <c r="L33" s="10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5" t="s">
        <v>43</v>
      </c>
      <c r="F34" s="116">
        <f>ROUND((SUM(BF108:BF487)),  2)</f>
        <v>0</v>
      </c>
      <c r="G34" s="35"/>
      <c r="H34" s="35"/>
      <c r="I34" s="117">
        <v>0.15</v>
      </c>
      <c r="J34" s="116">
        <f>ROUND(((SUM(BF108:BF487))*I34),  2)</f>
        <v>0</v>
      </c>
      <c r="K34" s="35"/>
      <c r="L34" s="10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5" t="s">
        <v>44</v>
      </c>
      <c r="F35" s="116">
        <f>ROUND((SUM(BG108:BG487)),  2)</f>
        <v>0</v>
      </c>
      <c r="G35" s="35"/>
      <c r="H35" s="35"/>
      <c r="I35" s="117">
        <v>0.21</v>
      </c>
      <c r="J35" s="116">
        <f>0</f>
        <v>0</v>
      </c>
      <c r="K35" s="35"/>
      <c r="L35" s="10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5" t="s">
        <v>45</v>
      </c>
      <c r="F36" s="116">
        <f>ROUND((SUM(BH108:BH487)),  2)</f>
        <v>0</v>
      </c>
      <c r="G36" s="35"/>
      <c r="H36" s="35"/>
      <c r="I36" s="117">
        <v>0.15</v>
      </c>
      <c r="J36" s="116">
        <f>0</f>
        <v>0</v>
      </c>
      <c r="K36" s="35"/>
      <c r="L36" s="10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5" t="s">
        <v>46</v>
      </c>
      <c r="F37" s="116">
        <f>ROUND((SUM(BI108:BI487)),  2)</f>
        <v>0</v>
      </c>
      <c r="G37" s="35"/>
      <c r="H37" s="35"/>
      <c r="I37" s="117">
        <v>0</v>
      </c>
      <c r="J37" s="116">
        <f>0</f>
        <v>0</v>
      </c>
      <c r="K37" s="35"/>
      <c r="L37" s="10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18"/>
      <c r="D39" s="119" t="s">
        <v>47</v>
      </c>
      <c r="E39" s="120"/>
      <c r="F39" s="120"/>
      <c r="G39" s="121" t="s">
        <v>48</v>
      </c>
      <c r="H39" s="122" t="s">
        <v>49</v>
      </c>
      <c r="I39" s="120"/>
      <c r="J39" s="123">
        <f>SUM(J30:J37)</f>
        <v>0</v>
      </c>
      <c r="K39" s="124"/>
      <c r="L39" s="10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5"/>
      <c r="C40" s="126"/>
      <c r="D40" s="126"/>
      <c r="E40" s="126"/>
      <c r="F40" s="126"/>
      <c r="G40" s="126"/>
      <c r="H40" s="126"/>
      <c r="I40" s="126"/>
      <c r="J40" s="126"/>
      <c r="K40" s="126"/>
      <c r="L40" s="10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7"/>
      <c r="C44" s="128"/>
      <c r="D44" s="128"/>
      <c r="E44" s="128"/>
      <c r="F44" s="128"/>
      <c r="G44" s="128"/>
      <c r="H44" s="128"/>
      <c r="I44" s="128"/>
      <c r="J44" s="128"/>
      <c r="K44" s="128"/>
      <c r="L44" s="106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98</v>
      </c>
      <c r="D45" s="37"/>
      <c r="E45" s="37"/>
      <c r="F45" s="37"/>
      <c r="G45" s="37"/>
      <c r="H45" s="37"/>
      <c r="I45" s="37"/>
      <c r="J45" s="37"/>
      <c r="K45" s="37"/>
      <c r="L45" s="106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6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6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65" t="str">
        <f>E7</f>
        <v>Veřejná WC - Květnové náměstí - Průhonice</v>
      </c>
      <c r="F48" s="366"/>
      <c r="G48" s="366"/>
      <c r="H48" s="366"/>
      <c r="I48" s="37"/>
      <c r="J48" s="37"/>
      <c r="K48" s="37"/>
      <c r="L48" s="106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95</v>
      </c>
      <c r="D49" s="37"/>
      <c r="E49" s="37"/>
      <c r="F49" s="37"/>
      <c r="G49" s="37"/>
      <c r="H49" s="37"/>
      <c r="I49" s="37"/>
      <c r="J49" s="37"/>
      <c r="K49" s="37"/>
      <c r="L49" s="106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19" t="str">
        <f>E9</f>
        <v>01 - Architektonicko-stav...</v>
      </c>
      <c r="F50" s="367"/>
      <c r="G50" s="367"/>
      <c r="H50" s="367"/>
      <c r="I50" s="37"/>
      <c r="J50" s="37"/>
      <c r="K50" s="37"/>
      <c r="L50" s="106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6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 xml:space="preserve"> </v>
      </c>
      <c r="G52" s="37"/>
      <c r="H52" s="37"/>
      <c r="I52" s="30" t="s">
        <v>23</v>
      </c>
      <c r="J52" s="378" t="str">
        <f>IF(J12="","",J12)</f>
        <v/>
      </c>
      <c r="K52" s="37"/>
      <c r="L52" s="106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6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5.7" customHeight="1">
      <c r="A54" s="35"/>
      <c r="B54" s="36"/>
      <c r="C54" s="30" t="s">
        <v>24</v>
      </c>
      <c r="D54" s="37"/>
      <c r="E54" s="37"/>
      <c r="F54" s="28" t="str">
        <f>E15</f>
        <v>OU Průhonice, Květnové náměstí 73</v>
      </c>
      <c r="G54" s="37"/>
      <c r="H54" s="37"/>
      <c r="I54" s="30" t="s">
        <v>29</v>
      </c>
      <c r="J54" s="33" t="str">
        <f>E21</f>
        <v>SEA Architekt s.r.o. - Ing.arch. Petr Suske</v>
      </c>
      <c r="K54" s="37"/>
      <c r="L54" s="106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28</v>
      </c>
      <c r="D55" s="37"/>
      <c r="E55" s="37"/>
      <c r="F55" s="28">
        <f>IF(E18="","",E18)</f>
        <v>0</v>
      </c>
      <c r="G55" s="37"/>
      <c r="H55" s="37"/>
      <c r="I55" s="30" t="s">
        <v>33</v>
      </c>
      <c r="J55" s="33" t="str">
        <f>E24</f>
        <v>Beneš Petr</v>
      </c>
      <c r="K55" s="37"/>
      <c r="L55" s="106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6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29" t="s">
        <v>99</v>
      </c>
      <c r="D57" s="130"/>
      <c r="E57" s="130"/>
      <c r="F57" s="130"/>
      <c r="G57" s="130"/>
      <c r="H57" s="130"/>
      <c r="I57" s="130"/>
      <c r="J57" s="131" t="s">
        <v>100</v>
      </c>
      <c r="K57" s="130"/>
      <c r="L57" s="106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6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2" t="s">
        <v>69</v>
      </c>
      <c r="D59" s="37"/>
      <c r="E59" s="37"/>
      <c r="F59" s="37"/>
      <c r="G59" s="37"/>
      <c r="H59" s="37"/>
      <c r="I59" s="37"/>
      <c r="J59" s="77">
        <f>J108</f>
        <v>0</v>
      </c>
      <c r="K59" s="37"/>
      <c r="L59" s="106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101</v>
      </c>
    </row>
    <row r="60" spans="1:47" s="9" customFormat="1" ht="24.95" customHeight="1">
      <c r="B60" s="133"/>
      <c r="C60" s="134"/>
      <c r="D60" s="135" t="s">
        <v>102</v>
      </c>
      <c r="E60" s="136"/>
      <c r="F60" s="136"/>
      <c r="G60" s="136"/>
      <c r="H60" s="136"/>
      <c r="I60" s="136"/>
      <c r="J60" s="137">
        <f>J109</f>
        <v>0</v>
      </c>
      <c r="K60" s="134"/>
      <c r="L60" s="138"/>
    </row>
    <row r="61" spans="1:47" s="10" customFormat="1" ht="19.899999999999999" customHeight="1">
      <c r="B61" s="139"/>
      <c r="C61" s="140"/>
      <c r="D61" s="141" t="s">
        <v>103</v>
      </c>
      <c r="E61" s="142"/>
      <c r="F61" s="142"/>
      <c r="G61" s="142"/>
      <c r="H61" s="142"/>
      <c r="I61" s="142"/>
      <c r="J61" s="143">
        <f>J110</f>
        <v>0</v>
      </c>
      <c r="K61" s="140"/>
      <c r="L61" s="144"/>
    </row>
    <row r="62" spans="1:47" s="10" customFormat="1" ht="19.899999999999999" customHeight="1">
      <c r="B62" s="139"/>
      <c r="C62" s="140"/>
      <c r="D62" s="141" t="s">
        <v>104</v>
      </c>
      <c r="E62" s="142"/>
      <c r="F62" s="142"/>
      <c r="G62" s="142"/>
      <c r="H62" s="142"/>
      <c r="I62" s="142"/>
      <c r="J62" s="143">
        <f>J131</f>
        <v>0</v>
      </c>
      <c r="K62" s="140"/>
      <c r="L62" s="144"/>
    </row>
    <row r="63" spans="1:47" s="10" customFormat="1" ht="19.899999999999999" customHeight="1">
      <c r="B63" s="139"/>
      <c r="C63" s="140"/>
      <c r="D63" s="141" t="s">
        <v>105</v>
      </c>
      <c r="E63" s="142"/>
      <c r="F63" s="142"/>
      <c r="G63" s="142"/>
      <c r="H63" s="142"/>
      <c r="I63" s="142"/>
      <c r="J63" s="143">
        <f>J155</f>
        <v>0</v>
      </c>
      <c r="K63" s="140"/>
      <c r="L63" s="144"/>
    </row>
    <row r="64" spans="1:47" s="10" customFormat="1" ht="19.899999999999999" customHeight="1">
      <c r="B64" s="139"/>
      <c r="C64" s="140"/>
      <c r="D64" s="141" t="s">
        <v>106</v>
      </c>
      <c r="E64" s="142"/>
      <c r="F64" s="142"/>
      <c r="G64" s="142"/>
      <c r="H64" s="142"/>
      <c r="I64" s="142"/>
      <c r="J64" s="143">
        <f>J179</f>
        <v>0</v>
      </c>
      <c r="K64" s="140"/>
      <c r="L64" s="144"/>
    </row>
    <row r="65" spans="2:12" s="10" customFormat="1" ht="19.899999999999999" customHeight="1">
      <c r="B65" s="139"/>
      <c r="C65" s="140"/>
      <c r="D65" s="141" t="s">
        <v>107</v>
      </c>
      <c r="E65" s="142"/>
      <c r="F65" s="142"/>
      <c r="G65" s="142"/>
      <c r="H65" s="142"/>
      <c r="I65" s="142"/>
      <c r="J65" s="143">
        <f>J193</f>
        <v>0</v>
      </c>
      <c r="K65" s="140"/>
      <c r="L65" s="144"/>
    </row>
    <row r="66" spans="2:12" s="10" customFormat="1" ht="19.899999999999999" customHeight="1">
      <c r="B66" s="139"/>
      <c r="C66" s="140"/>
      <c r="D66" s="141" t="s">
        <v>108</v>
      </c>
      <c r="E66" s="142"/>
      <c r="F66" s="142"/>
      <c r="G66" s="142"/>
      <c r="H66" s="142"/>
      <c r="I66" s="142"/>
      <c r="J66" s="143">
        <f>J198</f>
        <v>0</v>
      </c>
      <c r="K66" s="140"/>
      <c r="L66" s="144"/>
    </row>
    <row r="67" spans="2:12" s="10" customFormat="1" ht="19.899999999999999" customHeight="1">
      <c r="B67" s="139"/>
      <c r="C67" s="140"/>
      <c r="D67" s="141" t="s">
        <v>109</v>
      </c>
      <c r="E67" s="142"/>
      <c r="F67" s="142"/>
      <c r="G67" s="142"/>
      <c r="H67" s="142"/>
      <c r="I67" s="142"/>
      <c r="J67" s="143">
        <f>J224</f>
        <v>0</v>
      </c>
      <c r="K67" s="140"/>
      <c r="L67" s="144"/>
    </row>
    <row r="68" spans="2:12" s="10" customFormat="1" ht="19.899999999999999" customHeight="1">
      <c r="B68" s="139"/>
      <c r="C68" s="140"/>
      <c r="D68" s="141" t="s">
        <v>110</v>
      </c>
      <c r="E68" s="142"/>
      <c r="F68" s="142"/>
      <c r="G68" s="142"/>
      <c r="H68" s="142"/>
      <c r="I68" s="142"/>
      <c r="J68" s="143">
        <f>J236</f>
        <v>0</v>
      </c>
      <c r="K68" s="140"/>
      <c r="L68" s="144"/>
    </row>
    <row r="69" spans="2:12" s="10" customFormat="1" ht="19.899999999999999" customHeight="1">
      <c r="B69" s="139"/>
      <c r="C69" s="140"/>
      <c r="D69" s="141" t="s">
        <v>111</v>
      </c>
      <c r="E69" s="142"/>
      <c r="F69" s="142"/>
      <c r="G69" s="142"/>
      <c r="H69" s="142"/>
      <c r="I69" s="142"/>
      <c r="J69" s="143">
        <f>J242</f>
        <v>0</v>
      </c>
      <c r="K69" s="140"/>
      <c r="L69" s="144"/>
    </row>
    <row r="70" spans="2:12" s="10" customFormat="1" ht="19.899999999999999" customHeight="1">
      <c r="B70" s="139"/>
      <c r="C70" s="140"/>
      <c r="D70" s="141" t="s">
        <v>112</v>
      </c>
      <c r="E70" s="142"/>
      <c r="F70" s="142"/>
      <c r="G70" s="142"/>
      <c r="H70" s="142"/>
      <c r="I70" s="142"/>
      <c r="J70" s="143">
        <f>J247</f>
        <v>0</v>
      </c>
      <c r="K70" s="140"/>
      <c r="L70" s="144"/>
    </row>
    <row r="71" spans="2:12" s="10" customFormat="1" ht="19.899999999999999" customHeight="1">
      <c r="B71" s="139"/>
      <c r="C71" s="140"/>
      <c r="D71" s="141" t="s">
        <v>113</v>
      </c>
      <c r="E71" s="142"/>
      <c r="F71" s="142"/>
      <c r="G71" s="142"/>
      <c r="H71" s="142"/>
      <c r="I71" s="142"/>
      <c r="J71" s="143">
        <f>J257</f>
        <v>0</v>
      </c>
      <c r="K71" s="140"/>
      <c r="L71" s="144"/>
    </row>
    <row r="72" spans="2:12" s="10" customFormat="1" ht="19.899999999999999" customHeight="1">
      <c r="B72" s="139"/>
      <c r="C72" s="140"/>
      <c r="D72" s="141" t="s">
        <v>114</v>
      </c>
      <c r="E72" s="142"/>
      <c r="F72" s="142"/>
      <c r="G72" s="142"/>
      <c r="H72" s="142"/>
      <c r="I72" s="142"/>
      <c r="J72" s="143">
        <f>J267</f>
        <v>0</v>
      </c>
      <c r="K72" s="140"/>
      <c r="L72" s="144"/>
    </row>
    <row r="73" spans="2:12" s="10" customFormat="1" ht="19.899999999999999" customHeight="1">
      <c r="B73" s="139"/>
      <c r="C73" s="140"/>
      <c r="D73" s="141" t="s">
        <v>115</v>
      </c>
      <c r="E73" s="142"/>
      <c r="F73" s="142"/>
      <c r="G73" s="142"/>
      <c r="H73" s="142"/>
      <c r="I73" s="142"/>
      <c r="J73" s="143">
        <f>J277</f>
        <v>0</v>
      </c>
      <c r="K73" s="140"/>
      <c r="L73" s="144"/>
    </row>
    <row r="74" spans="2:12" s="10" customFormat="1" ht="19.899999999999999" customHeight="1">
      <c r="B74" s="139"/>
      <c r="C74" s="140"/>
      <c r="D74" s="141" t="s">
        <v>116</v>
      </c>
      <c r="E74" s="142"/>
      <c r="F74" s="142"/>
      <c r="G74" s="142"/>
      <c r="H74" s="142"/>
      <c r="I74" s="142"/>
      <c r="J74" s="143">
        <f>J287</f>
        <v>0</v>
      </c>
      <c r="K74" s="140"/>
      <c r="L74" s="144"/>
    </row>
    <row r="75" spans="2:12" s="9" customFormat="1" ht="24.95" customHeight="1">
      <c r="B75" s="133"/>
      <c r="C75" s="134"/>
      <c r="D75" s="135" t="s">
        <v>117</v>
      </c>
      <c r="E75" s="136"/>
      <c r="F75" s="136"/>
      <c r="G75" s="136"/>
      <c r="H75" s="136"/>
      <c r="I75" s="136"/>
      <c r="J75" s="137">
        <f>J291</f>
        <v>0</v>
      </c>
      <c r="K75" s="134"/>
      <c r="L75" s="138"/>
    </row>
    <row r="76" spans="2:12" s="10" customFormat="1" ht="19.899999999999999" customHeight="1">
      <c r="B76" s="139"/>
      <c r="C76" s="140"/>
      <c r="D76" s="141" t="s">
        <v>118</v>
      </c>
      <c r="E76" s="142"/>
      <c r="F76" s="142"/>
      <c r="G76" s="142"/>
      <c r="H76" s="142"/>
      <c r="I76" s="142"/>
      <c r="J76" s="143">
        <f>J292</f>
        <v>0</v>
      </c>
      <c r="K76" s="140"/>
      <c r="L76" s="144"/>
    </row>
    <row r="77" spans="2:12" s="10" customFormat="1" ht="19.899999999999999" customHeight="1">
      <c r="B77" s="139"/>
      <c r="C77" s="140"/>
      <c r="D77" s="141" t="s">
        <v>119</v>
      </c>
      <c r="E77" s="142"/>
      <c r="F77" s="142"/>
      <c r="G77" s="142"/>
      <c r="H77" s="142"/>
      <c r="I77" s="142"/>
      <c r="J77" s="143">
        <f>J309</f>
        <v>0</v>
      </c>
      <c r="K77" s="140"/>
      <c r="L77" s="144"/>
    </row>
    <row r="78" spans="2:12" s="10" customFormat="1" ht="19.899999999999999" customHeight="1">
      <c r="B78" s="139"/>
      <c r="C78" s="140"/>
      <c r="D78" s="141" t="s">
        <v>120</v>
      </c>
      <c r="E78" s="142"/>
      <c r="F78" s="142"/>
      <c r="G78" s="142"/>
      <c r="H78" s="142"/>
      <c r="I78" s="142"/>
      <c r="J78" s="143">
        <f>J338</f>
        <v>0</v>
      </c>
      <c r="K78" s="140"/>
      <c r="L78" s="144"/>
    </row>
    <row r="79" spans="2:12" s="10" customFormat="1" ht="19.899999999999999" customHeight="1">
      <c r="B79" s="139"/>
      <c r="C79" s="140"/>
      <c r="D79" s="141" t="s">
        <v>121</v>
      </c>
      <c r="E79" s="142"/>
      <c r="F79" s="142"/>
      <c r="G79" s="142"/>
      <c r="H79" s="142"/>
      <c r="I79" s="142"/>
      <c r="J79" s="143">
        <f>J367</f>
        <v>0</v>
      </c>
      <c r="K79" s="140"/>
      <c r="L79" s="144"/>
    </row>
    <row r="80" spans="2:12" s="10" customFormat="1" ht="19.899999999999999" customHeight="1">
      <c r="B80" s="139"/>
      <c r="C80" s="140"/>
      <c r="D80" s="141" t="s">
        <v>122</v>
      </c>
      <c r="E80" s="142"/>
      <c r="F80" s="142"/>
      <c r="G80" s="142"/>
      <c r="H80" s="142"/>
      <c r="I80" s="142"/>
      <c r="J80" s="143">
        <f>J400</f>
        <v>0</v>
      </c>
      <c r="K80" s="140"/>
      <c r="L80" s="144"/>
    </row>
    <row r="81" spans="1:31" s="10" customFormat="1" ht="19.899999999999999" customHeight="1">
      <c r="B81" s="139"/>
      <c r="C81" s="140"/>
      <c r="D81" s="141" t="s">
        <v>123</v>
      </c>
      <c r="E81" s="142"/>
      <c r="F81" s="142"/>
      <c r="G81" s="142"/>
      <c r="H81" s="142"/>
      <c r="I81" s="142"/>
      <c r="J81" s="143">
        <f>J407</f>
        <v>0</v>
      </c>
      <c r="K81" s="140"/>
      <c r="L81" s="144"/>
    </row>
    <row r="82" spans="1:31" s="10" customFormat="1" ht="19.899999999999999" customHeight="1">
      <c r="B82" s="139"/>
      <c r="C82" s="140"/>
      <c r="D82" s="141" t="s">
        <v>124</v>
      </c>
      <c r="E82" s="142"/>
      <c r="F82" s="142"/>
      <c r="G82" s="142"/>
      <c r="H82" s="142"/>
      <c r="I82" s="142"/>
      <c r="J82" s="143">
        <f>J409</f>
        <v>0</v>
      </c>
      <c r="K82" s="140"/>
      <c r="L82" s="144"/>
    </row>
    <row r="83" spans="1:31" s="10" customFormat="1" ht="19.899999999999999" customHeight="1">
      <c r="B83" s="139"/>
      <c r="C83" s="140"/>
      <c r="D83" s="141" t="s">
        <v>125</v>
      </c>
      <c r="E83" s="142"/>
      <c r="F83" s="142"/>
      <c r="G83" s="142"/>
      <c r="H83" s="142"/>
      <c r="I83" s="142"/>
      <c r="J83" s="143">
        <f>J424</f>
        <v>0</v>
      </c>
      <c r="K83" s="140"/>
      <c r="L83" s="144"/>
    </row>
    <row r="84" spans="1:31" s="10" customFormat="1" ht="19.899999999999999" customHeight="1">
      <c r="B84" s="139"/>
      <c r="C84" s="140"/>
      <c r="D84" s="141" t="s">
        <v>126</v>
      </c>
      <c r="E84" s="142"/>
      <c r="F84" s="142"/>
      <c r="G84" s="142"/>
      <c r="H84" s="142"/>
      <c r="I84" s="142"/>
      <c r="J84" s="143">
        <f>J426</f>
        <v>0</v>
      </c>
      <c r="K84" s="140"/>
      <c r="L84" s="144"/>
    </row>
    <row r="85" spans="1:31" s="10" customFormat="1" ht="19.899999999999999" customHeight="1">
      <c r="B85" s="139"/>
      <c r="C85" s="140"/>
      <c r="D85" s="141" t="s">
        <v>127</v>
      </c>
      <c r="E85" s="142"/>
      <c r="F85" s="142"/>
      <c r="G85" s="142"/>
      <c r="H85" s="142"/>
      <c r="I85" s="142"/>
      <c r="J85" s="143">
        <f>J439</f>
        <v>0</v>
      </c>
      <c r="K85" s="140"/>
      <c r="L85" s="144"/>
    </row>
    <row r="86" spans="1:31" s="10" customFormat="1" ht="19.899999999999999" customHeight="1">
      <c r="B86" s="139"/>
      <c r="C86" s="140"/>
      <c r="D86" s="141" t="s">
        <v>128</v>
      </c>
      <c r="E86" s="142"/>
      <c r="F86" s="142"/>
      <c r="G86" s="142"/>
      <c r="H86" s="142"/>
      <c r="I86" s="142"/>
      <c r="J86" s="143">
        <f>J449</f>
        <v>0</v>
      </c>
      <c r="K86" s="140"/>
      <c r="L86" s="144"/>
    </row>
    <row r="87" spans="1:31" s="10" customFormat="1" ht="19.899999999999999" customHeight="1">
      <c r="B87" s="139"/>
      <c r="C87" s="140"/>
      <c r="D87" s="141" t="s">
        <v>129</v>
      </c>
      <c r="E87" s="142"/>
      <c r="F87" s="142"/>
      <c r="G87" s="142"/>
      <c r="H87" s="142"/>
      <c r="I87" s="142"/>
      <c r="J87" s="143">
        <f>J467</f>
        <v>0</v>
      </c>
      <c r="K87" s="140"/>
      <c r="L87" s="144"/>
    </row>
    <row r="88" spans="1:31" s="10" customFormat="1" ht="19.899999999999999" customHeight="1">
      <c r="B88" s="139"/>
      <c r="C88" s="140"/>
      <c r="D88" s="141" t="s">
        <v>130</v>
      </c>
      <c r="E88" s="142"/>
      <c r="F88" s="142"/>
      <c r="G88" s="142"/>
      <c r="H88" s="142"/>
      <c r="I88" s="142"/>
      <c r="J88" s="143">
        <f>J478</f>
        <v>0</v>
      </c>
      <c r="K88" s="140"/>
      <c r="L88" s="144"/>
    </row>
    <row r="89" spans="1:31" s="2" customFormat="1" ht="21.75" customHeight="1">
      <c r="A89" s="35"/>
      <c r="B89" s="36"/>
      <c r="C89" s="37"/>
      <c r="D89" s="37"/>
      <c r="E89" s="37"/>
      <c r="F89" s="37"/>
      <c r="G89" s="37"/>
      <c r="H89" s="37"/>
      <c r="I89" s="37"/>
      <c r="J89" s="37"/>
      <c r="K89" s="37"/>
      <c r="L89" s="10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6.95" customHeight="1">
      <c r="A90" s="35"/>
      <c r="B90" s="48"/>
      <c r="C90" s="49"/>
      <c r="D90" s="49"/>
      <c r="E90" s="49"/>
      <c r="F90" s="49"/>
      <c r="G90" s="49"/>
      <c r="H90" s="49"/>
      <c r="I90" s="49"/>
      <c r="J90" s="49"/>
      <c r="K90" s="49"/>
      <c r="L90" s="10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4" spans="1:31" s="2" customFormat="1" ht="6.95" customHeight="1">
      <c r="A94" s="35"/>
      <c r="B94" s="50"/>
      <c r="C94" s="51"/>
      <c r="D94" s="51"/>
      <c r="E94" s="51"/>
      <c r="F94" s="51"/>
      <c r="G94" s="51"/>
      <c r="H94" s="51"/>
      <c r="I94" s="51"/>
      <c r="J94" s="51"/>
      <c r="K94" s="51"/>
      <c r="L94" s="10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24.95" customHeight="1">
      <c r="A95" s="35"/>
      <c r="B95" s="36"/>
      <c r="C95" s="24" t="s">
        <v>131</v>
      </c>
      <c r="D95" s="37"/>
      <c r="E95" s="37"/>
      <c r="F95" s="37"/>
      <c r="G95" s="37"/>
      <c r="H95" s="37"/>
      <c r="I95" s="37"/>
      <c r="J95" s="37"/>
      <c r="K95" s="37"/>
      <c r="L95" s="10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6.95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10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12" customHeight="1">
      <c r="A97" s="35"/>
      <c r="B97" s="36"/>
      <c r="C97" s="30" t="s">
        <v>16</v>
      </c>
      <c r="D97" s="37"/>
      <c r="E97" s="37"/>
      <c r="F97" s="37"/>
      <c r="G97" s="37"/>
      <c r="H97" s="37"/>
      <c r="I97" s="37"/>
      <c r="J97" s="37"/>
      <c r="K97" s="37"/>
      <c r="L97" s="10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pans="1:65" s="2" customFormat="1" ht="16.5" customHeight="1">
      <c r="A98" s="35"/>
      <c r="B98" s="36"/>
      <c r="C98" s="37"/>
      <c r="D98" s="37"/>
      <c r="E98" s="365" t="str">
        <f>E7</f>
        <v>Veřejná WC - Květnové náměstí - Průhonice</v>
      </c>
      <c r="F98" s="366"/>
      <c r="G98" s="366"/>
      <c r="H98" s="366"/>
      <c r="I98" s="37"/>
      <c r="J98" s="37"/>
      <c r="K98" s="37"/>
      <c r="L98" s="10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</row>
    <row r="99" spans="1:65" s="2" customFormat="1" ht="12" customHeight="1">
      <c r="A99" s="35"/>
      <c r="B99" s="36"/>
      <c r="C99" s="30" t="s">
        <v>95</v>
      </c>
      <c r="D99" s="37"/>
      <c r="E99" s="37"/>
      <c r="F99" s="37"/>
      <c r="G99" s="37"/>
      <c r="H99" s="37"/>
      <c r="I99" s="37"/>
      <c r="J99" s="37"/>
      <c r="K99" s="37"/>
      <c r="L99" s="106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</row>
    <row r="100" spans="1:65" s="2" customFormat="1" ht="16.5" customHeight="1">
      <c r="A100" s="35"/>
      <c r="B100" s="36"/>
      <c r="C100" s="37"/>
      <c r="D100" s="37"/>
      <c r="E100" s="319" t="str">
        <f>E9</f>
        <v>01 - Architektonicko-stav...</v>
      </c>
      <c r="F100" s="367"/>
      <c r="G100" s="367"/>
      <c r="H100" s="367"/>
      <c r="I100" s="37"/>
      <c r="J100" s="37"/>
      <c r="K100" s="37"/>
      <c r="L100" s="106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</row>
    <row r="101" spans="1:65" s="2" customFormat="1" ht="6.95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10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65" s="2" customFormat="1" ht="12" customHeight="1">
      <c r="A102" s="35"/>
      <c r="B102" s="36"/>
      <c r="C102" s="30" t="s">
        <v>21</v>
      </c>
      <c r="D102" s="37"/>
      <c r="E102" s="37"/>
      <c r="F102" s="28" t="str">
        <f>F12</f>
        <v xml:space="preserve"> </v>
      </c>
      <c r="G102" s="37"/>
      <c r="H102" s="37"/>
      <c r="I102" s="30" t="s">
        <v>23</v>
      </c>
      <c r="J102" s="378" t="str">
        <f>IF(J12="","",J12)</f>
        <v/>
      </c>
      <c r="K102" s="37"/>
      <c r="L102" s="10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pans="1:65" s="2" customFormat="1" ht="6.95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10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65" s="2" customFormat="1" ht="25.7" customHeight="1">
      <c r="A104" s="35"/>
      <c r="B104" s="36"/>
      <c r="C104" s="30" t="s">
        <v>24</v>
      </c>
      <c r="D104" s="37"/>
      <c r="E104" s="37"/>
      <c r="F104" s="28" t="str">
        <f>E15</f>
        <v>OU Průhonice, Květnové náměstí 73</v>
      </c>
      <c r="G104" s="37"/>
      <c r="H104" s="37"/>
      <c r="I104" s="30" t="s">
        <v>29</v>
      </c>
      <c r="J104" s="33" t="str">
        <f>E21</f>
        <v>SEA Architekt s.r.o. - Ing.arch. Petr Suske</v>
      </c>
      <c r="K104" s="37"/>
      <c r="L104" s="10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65" s="2" customFormat="1" ht="15.2" customHeight="1">
      <c r="A105" s="35"/>
      <c r="B105" s="36"/>
      <c r="C105" s="30" t="s">
        <v>28</v>
      </c>
      <c r="D105" s="37"/>
      <c r="E105" s="37"/>
      <c r="F105" s="28">
        <f>IF(E18="","",E18)</f>
        <v>0</v>
      </c>
      <c r="G105" s="37"/>
      <c r="H105" s="37"/>
      <c r="I105" s="30" t="s">
        <v>33</v>
      </c>
      <c r="J105" s="33" t="str">
        <f>E24</f>
        <v>Beneš Petr</v>
      </c>
      <c r="K105" s="37"/>
      <c r="L105" s="10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65" s="2" customFormat="1" ht="10.35" customHeight="1">
      <c r="A106" s="35"/>
      <c r="B106" s="36"/>
      <c r="C106" s="37"/>
      <c r="D106" s="37"/>
      <c r="E106" s="37"/>
      <c r="F106" s="37"/>
      <c r="G106" s="37"/>
      <c r="H106" s="37"/>
      <c r="I106" s="37"/>
      <c r="J106" s="37"/>
      <c r="K106" s="37"/>
      <c r="L106" s="10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65" s="11" customFormat="1" ht="29.25" customHeight="1">
      <c r="A107" s="145"/>
      <c r="B107" s="146"/>
      <c r="C107" s="147" t="s">
        <v>132</v>
      </c>
      <c r="D107" s="148" t="s">
        <v>56</v>
      </c>
      <c r="E107" s="148" t="s">
        <v>52</v>
      </c>
      <c r="F107" s="148" t="s">
        <v>53</v>
      </c>
      <c r="G107" s="148" t="s">
        <v>133</v>
      </c>
      <c r="H107" s="148" t="s">
        <v>134</v>
      </c>
      <c r="I107" s="148" t="s">
        <v>135</v>
      </c>
      <c r="J107" s="148" t="s">
        <v>100</v>
      </c>
      <c r="K107" s="149" t="s">
        <v>136</v>
      </c>
      <c r="L107" s="150"/>
      <c r="M107" s="68" t="s">
        <v>19</v>
      </c>
      <c r="N107" s="69" t="s">
        <v>41</v>
      </c>
      <c r="O107" s="69" t="s">
        <v>137</v>
      </c>
      <c r="P107" s="69" t="s">
        <v>138</v>
      </c>
      <c r="Q107" s="69" t="s">
        <v>139</v>
      </c>
      <c r="R107" s="69" t="s">
        <v>140</v>
      </c>
      <c r="S107" s="69" t="s">
        <v>141</v>
      </c>
      <c r="T107" s="70" t="s">
        <v>142</v>
      </c>
      <c r="U107" s="145"/>
      <c r="V107" s="145"/>
      <c r="W107" s="145"/>
      <c r="X107" s="145"/>
      <c r="Y107" s="145"/>
      <c r="Z107" s="145"/>
      <c r="AA107" s="145"/>
      <c r="AB107" s="145"/>
      <c r="AC107" s="145"/>
      <c r="AD107" s="145"/>
      <c r="AE107" s="145"/>
    </row>
    <row r="108" spans="1:65" s="2" customFormat="1" ht="22.9" customHeight="1">
      <c r="A108" s="35"/>
      <c r="B108" s="36"/>
      <c r="C108" s="75" t="s">
        <v>143</v>
      </c>
      <c r="D108" s="37"/>
      <c r="E108" s="37"/>
      <c r="F108" s="37"/>
      <c r="G108" s="37"/>
      <c r="H108" s="37"/>
      <c r="I108" s="37"/>
      <c r="J108" s="151">
        <f>BK108</f>
        <v>0</v>
      </c>
      <c r="K108" s="37"/>
      <c r="L108" s="40"/>
      <c r="M108" s="71"/>
      <c r="N108" s="152"/>
      <c r="O108" s="72"/>
      <c r="P108" s="153">
        <f>P109+P291</f>
        <v>0</v>
      </c>
      <c r="Q108" s="72"/>
      <c r="R108" s="153">
        <f>R109+R291</f>
        <v>188.03053374808363</v>
      </c>
      <c r="S108" s="72"/>
      <c r="T108" s="154">
        <f>T109+T291</f>
        <v>207.939132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T108" s="18" t="s">
        <v>70</v>
      </c>
      <c r="AU108" s="18" t="s">
        <v>101</v>
      </c>
      <c r="BK108" s="155">
        <f>BK109+BK291</f>
        <v>0</v>
      </c>
    </row>
    <row r="109" spans="1:65" s="12" customFormat="1" ht="25.9" customHeight="1">
      <c r="B109" s="156"/>
      <c r="C109" s="157"/>
      <c r="D109" s="158" t="s">
        <v>70</v>
      </c>
      <c r="E109" s="159" t="s">
        <v>144</v>
      </c>
      <c r="F109" s="159" t="s">
        <v>145</v>
      </c>
      <c r="G109" s="157"/>
      <c r="H109" s="157"/>
      <c r="I109" s="160"/>
      <c r="J109" s="161">
        <f>BK109</f>
        <v>0</v>
      </c>
      <c r="K109" s="157"/>
      <c r="L109" s="162"/>
      <c r="M109" s="163"/>
      <c r="N109" s="164"/>
      <c r="O109" s="164"/>
      <c r="P109" s="165">
        <f>P110+P131+P155+P179+P193+P198+P224+P236+P242+P247+P257+P267+P277+P287</f>
        <v>0</v>
      </c>
      <c r="Q109" s="164"/>
      <c r="R109" s="165">
        <f>R110+R131+R155+R179+R193+R198+R224+R236+R242+R247+R257+R267+R277+R287</f>
        <v>181.01454268178364</v>
      </c>
      <c r="S109" s="164"/>
      <c r="T109" s="166">
        <f>T110+T131+T155+T179+T193+T198+T224+T236+T242+T247+T257+T267+T277+T287</f>
        <v>206.14165</v>
      </c>
      <c r="AR109" s="167" t="s">
        <v>79</v>
      </c>
      <c r="AT109" s="168" t="s">
        <v>70</v>
      </c>
      <c r="AU109" s="168" t="s">
        <v>71</v>
      </c>
      <c r="AY109" s="167" t="s">
        <v>146</v>
      </c>
      <c r="BK109" s="169">
        <f>BK110+BK131+BK155+BK179+BK193+BK198+BK224+BK236+BK242+BK247+BK257+BK267+BK277+BK287</f>
        <v>0</v>
      </c>
    </row>
    <row r="110" spans="1:65" s="12" customFormat="1" ht="22.9" customHeight="1">
      <c r="B110" s="156"/>
      <c r="C110" s="157"/>
      <c r="D110" s="158" t="s">
        <v>70</v>
      </c>
      <c r="E110" s="170" t="s">
        <v>79</v>
      </c>
      <c r="F110" s="170" t="s">
        <v>147</v>
      </c>
      <c r="G110" s="157"/>
      <c r="H110" s="157"/>
      <c r="I110" s="160"/>
      <c r="J110" s="171">
        <f>BK110</f>
        <v>0</v>
      </c>
      <c r="K110" s="157"/>
      <c r="L110" s="162"/>
      <c r="M110" s="163"/>
      <c r="N110" s="164"/>
      <c r="O110" s="164"/>
      <c r="P110" s="165">
        <f>SUM(P111:P130)</f>
        <v>0</v>
      </c>
      <c r="Q110" s="164"/>
      <c r="R110" s="165">
        <f>SUM(R111:R130)</f>
        <v>0</v>
      </c>
      <c r="S110" s="164"/>
      <c r="T110" s="166">
        <f>SUM(T111:T130)</f>
        <v>179.2775</v>
      </c>
      <c r="AR110" s="167" t="s">
        <v>79</v>
      </c>
      <c r="AT110" s="168" t="s">
        <v>70</v>
      </c>
      <c r="AU110" s="168" t="s">
        <v>79</v>
      </c>
      <c r="AY110" s="167" t="s">
        <v>146</v>
      </c>
      <c r="BK110" s="169">
        <f>SUM(BK111:BK130)</f>
        <v>0</v>
      </c>
    </row>
    <row r="111" spans="1:65" s="2" customFormat="1" ht="72">
      <c r="A111" s="35"/>
      <c r="B111" s="36"/>
      <c r="C111" s="172" t="s">
        <v>79</v>
      </c>
      <c r="D111" s="172" t="s">
        <v>148</v>
      </c>
      <c r="E111" s="173" t="s">
        <v>149</v>
      </c>
      <c r="F111" s="174" t="s">
        <v>150</v>
      </c>
      <c r="G111" s="175" t="s">
        <v>151</v>
      </c>
      <c r="H111" s="176">
        <v>197.5</v>
      </c>
      <c r="I111" s="177"/>
      <c r="J111" s="178">
        <f t="shared" ref="J111:J121" si="0">ROUND(I111*H111,2)</f>
        <v>0</v>
      </c>
      <c r="K111" s="174" t="s">
        <v>152</v>
      </c>
      <c r="L111" s="40"/>
      <c r="M111" s="179" t="s">
        <v>19</v>
      </c>
      <c r="N111" s="180" t="s">
        <v>42</v>
      </c>
      <c r="O111" s="64"/>
      <c r="P111" s="181">
        <f t="shared" ref="P111:P121" si="1">O111*H111</f>
        <v>0</v>
      </c>
      <c r="Q111" s="181">
        <v>0</v>
      </c>
      <c r="R111" s="181">
        <f t="shared" ref="R111:R121" si="2">Q111*H111</f>
        <v>0</v>
      </c>
      <c r="S111" s="181">
        <v>0.255</v>
      </c>
      <c r="T111" s="182">
        <f t="shared" ref="T111:T121" si="3">S111*H111</f>
        <v>50.362500000000004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83" t="s">
        <v>153</v>
      </c>
      <c r="AT111" s="183" t="s">
        <v>148</v>
      </c>
      <c r="AU111" s="183" t="s">
        <v>81</v>
      </c>
      <c r="AY111" s="18" t="s">
        <v>146</v>
      </c>
      <c r="BE111" s="184">
        <f t="shared" ref="BE111:BE121" si="4">IF(N111="základní",J111,0)</f>
        <v>0</v>
      </c>
      <c r="BF111" s="184">
        <f t="shared" ref="BF111:BF121" si="5">IF(N111="snížená",J111,0)</f>
        <v>0</v>
      </c>
      <c r="BG111" s="184">
        <f t="shared" ref="BG111:BG121" si="6">IF(N111="zákl. přenesená",J111,0)</f>
        <v>0</v>
      </c>
      <c r="BH111" s="184">
        <f t="shared" ref="BH111:BH121" si="7">IF(N111="sníž. přenesená",J111,0)</f>
        <v>0</v>
      </c>
      <c r="BI111" s="184">
        <f t="shared" ref="BI111:BI121" si="8">IF(N111="nulová",J111,0)</f>
        <v>0</v>
      </c>
      <c r="BJ111" s="18" t="s">
        <v>79</v>
      </c>
      <c r="BK111" s="184">
        <f t="shared" ref="BK111:BK121" si="9">ROUND(I111*H111,2)</f>
        <v>0</v>
      </c>
      <c r="BL111" s="18" t="s">
        <v>153</v>
      </c>
      <c r="BM111" s="183" t="s">
        <v>81</v>
      </c>
    </row>
    <row r="112" spans="1:65" s="2" customFormat="1" ht="55.5" customHeight="1">
      <c r="A112" s="35"/>
      <c r="B112" s="36"/>
      <c r="C112" s="172" t="s">
        <v>81</v>
      </c>
      <c r="D112" s="172" t="s">
        <v>148</v>
      </c>
      <c r="E112" s="173" t="s">
        <v>154</v>
      </c>
      <c r="F112" s="174" t="s">
        <v>155</v>
      </c>
      <c r="G112" s="175" t="s">
        <v>151</v>
      </c>
      <c r="H112" s="176">
        <v>197.5</v>
      </c>
      <c r="I112" s="177"/>
      <c r="J112" s="178">
        <f t="shared" si="0"/>
        <v>0</v>
      </c>
      <c r="K112" s="174" t="s">
        <v>152</v>
      </c>
      <c r="L112" s="40"/>
      <c r="M112" s="179" t="s">
        <v>19</v>
      </c>
      <c r="N112" s="180" t="s">
        <v>42</v>
      </c>
      <c r="O112" s="64"/>
      <c r="P112" s="181">
        <f t="shared" si="1"/>
        <v>0</v>
      </c>
      <c r="Q112" s="181">
        <v>0</v>
      </c>
      <c r="R112" s="181">
        <f t="shared" si="2"/>
        <v>0</v>
      </c>
      <c r="S112" s="181">
        <v>0.18</v>
      </c>
      <c r="T112" s="182">
        <f t="shared" si="3"/>
        <v>35.549999999999997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83" t="s">
        <v>153</v>
      </c>
      <c r="AT112" s="183" t="s">
        <v>148</v>
      </c>
      <c r="AU112" s="183" t="s">
        <v>81</v>
      </c>
      <c r="AY112" s="18" t="s">
        <v>146</v>
      </c>
      <c r="BE112" s="184">
        <f t="shared" si="4"/>
        <v>0</v>
      </c>
      <c r="BF112" s="184">
        <f t="shared" si="5"/>
        <v>0</v>
      </c>
      <c r="BG112" s="184">
        <f t="shared" si="6"/>
        <v>0</v>
      </c>
      <c r="BH112" s="184">
        <f t="shared" si="7"/>
        <v>0</v>
      </c>
      <c r="BI112" s="184">
        <f t="shared" si="8"/>
        <v>0</v>
      </c>
      <c r="BJ112" s="18" t="s">
        <v>79</v>
      </c>
      <c r="BK112" s="184">
        <f t="shared" si="9"/>
        <v>0</v>
      </c>
      <c r="BL112" s="18" t="s">
        <v>153</v>
      </c>
      <c r="BM112" s="183" t="s">
        <v>153</v>
      </c>
    </row>
    <row r="113" spans="1:65" s="2" customFormat="1" ht="66.75" customHeight="1">
      <c r="A113" s="35"/>
      <c r="B113" s="36"/>
      <c r="C113" s="172" t="s">
        <v>156</v>
      </c>
      <c r="D113" s="172" t="s">
        <v>148</v>
      </c>
      <c r="E113" s="173" t="s">
        <v>157</v>
      </c>
      <c r="F113" s="174" t="s">
        <v>158</v>
      </c>
      <c r="G113" s="175" t="s">
        <v>151</v>
      </c>
      <c r="H113" s="176">
        <v>197.5</v>
      </c>
      <c r="I113" s="177"/>
      <c r="J113" s="178">
        <f t="shared" si="0"/>
        <v>0</v>
      </c>
      <c r="K113" s="174" t="s">
        <v>152</v>
      </c>
      <c r="L113" s="40"/>
      <c r="M113" s="179" t="s">
        <v>19</v>
      </c>
      <c r="N113" s="180" t="s">
        <v>42</v>
      </c>
      <c r="O113" s="64"/>
      <c r="P113" s="181">
        <f t="shared" si="1"/>
        <v>0</v>
      </c>
      <c r="Q113" s="181">
        <v>0</v>
      </c>
      <c r="R113" s="181">
        <f t="shared" si="2"/>
        <v>0</v>
      </c>
      <c r="S113" s="181">
        <v>0.44</v>
      </c>
      <c r="T113" s="182">
        <f t="shared" si="3"/>
        <v>86.9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83" t="s">
        <v>153</v>
      </c>
      <c r="AT113" s="183" t="s">
        <v>148</v>
      </c>
      <c r="AU113" s="183" t="s">
        <v>81</v>
      </c>
      <c r="AY113" s="18" t="s">
        <v>146</v>
      </c>
      <c r="BE113" s="184">
        <f t="shared" si="4"/>
        <v>0</v>
      </c>
      <c r="BF113" s="184">
        <f t="shared" si="5"/>
        <v>0</v>
      </c>
      <c r="BG113" s="184">
        <f t="shared" si="6"/>
        <v>0</v>
      </c>
      <c r="BH113" s="184">
        <f t="shared" si="7"/>
        <v>0</v>
      </c>
      <c r="BI113" s="184">
        <f t="shared" si="8"/>
        <v>0</v>
      </c>
      <c r="BJ113" s="18" t="s">
        <v>79</v>
      </c>
      <c r="BK113" s="184">
        <f t="shared" si="9"/>
        <v>0</v>
      </c>
      <c r="BL113" s="18" t="s">
        <v>153</v>
      </c>
      <c r="BM113" s="183" t="s">
        <v>159</v>
      </c>
    </row>
    <row r="114" spans="1:65" s="2" customFormat="1" ht="44.25" customHeight="1">
      <c r="A114" s="35"/>
      <c r="B114" s="36"/>
      <c r="C114" s="172" t="s">
        <v>153</v>
      </c>
      <c r="D114" s="172" t="s">
        <v>148</v>
      </c>
      <c r="E114" s="173" t="s">
        <v>160</v>
      </c>
      <c r="F114" s="174" t="s">
        <v>161</v>
      </c>
      <c r="G114" s="175" t="s">
        <v>162</v>
      </c>
      <c r="H114" s="176">
        <v>8.5</v>
      </c>
      <c r="I114" s="177"/>
      <c r="J114" s="178">
        <f t="shared" si="0"/>
        <v>0</v>
      </c>
      <c r="K114" s="174" t="s">
        <v>152</v>
      </c>
      <c r="L114" s="40"/>
      <c r="M114" s="179" t="s">
        <v>19</v>
      </c>
      <c r="N114" s="180" t="s">
        <v>42</v>
      </c>
      <c r="O114" s="64"/>
      <c r="P114" s="181">
        <f t="shared" si="1"/>
        <v>0</v>
      </c>
      <c r="Q114" s="181">
        <v>0</v>
      </c>
      <c r="R114" s="181">
        <f t="shared" si="2"/>
        <v>0</v>
      </c>
      <c r="S114" s="181">
        <v>0.23</v>
      </c>
      <c r="T114" s="182">
        <f t="shared" si="3"/>
        <v>1.9550000000000001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83" t="s">
        <v>153</v>
      </c>
      <c r="AT114" s="183" t="s">
        <v>148</v>
      </c>
      <c r="AU114" s="183" t="s">
        <v>81</v>
      </c>
      <c r="AY114" s="18" t="s">
        <v>146</v>
      </c>
      <c r="BE114" s="184">
        <f t="shared" si="4"/>
        <v>0</v>
      </c>
      <c r="BF114" s="184">
        <f t="shared" si="5"/>
        <v>0</v>
      </c>
      <c r="BG114" s="184">
        <f t="shared" si="6"/>
        <v>0</v>
      </c>
      <c r="BH114" s="184">
        <f t="shared" si="7"/>
        <v>0</v>
      </c>
      <c r="BI114" s="184">
        <f t="shared" si="8"/>
        <v>0</v>
      </c>
      <c r="BJ114" s="18" t="s">
        <v>79</v>
      </c>
      <c r="BK114" s="184">
        <f t="shared" si="9"/>
        <v>0</v>
      </c>
      <c r="BL114" s="18" t="s">
        <v>153</v>
      </c>
      <c r="BM114" s="183" t="s">
        <v>163</v>
      </c>
    </row>
    <row r="115" spans="1:65" s="2" customFormat="1" ht="48">
      <c r="A115" s="35"/>
      <c r="B115" s="36"/>
      <c r="C115" s="172" t="s">
        <v>164</v>
      </c>
      <c r="D115" s="172" t="s">
        <v>148</v>
      </c>
      <c r="E115" s="173" t="s">
        <v>165</v>
      </c>
      <c r="F115" s="174" t="s">
        <v>166</v>
      </c>
      <c r="G115" s="175" t="s">
        <v>162</v>
      </c>
      <c r="H115" s="176">
        <v>22</v>
      </c>
      <c r="I115" s="177"/>
      <c r="J115" s="178">
        <f t="shared" si="0"/>
        <v>0</v>
      </c>
      <c r="K115" s="174" t="s">
        <v>152</v>
      </c>
      <c r="L115" s="40"/>
      <c r="M115" s="179" t="s">
        <v>19</v>
      </c>
      <c r="N115" s="180" t="s">
        <v>42</v>
      </c>
      <c r="O115" s="64"/>
      <c r="P115" s="181">
        <f t="shared" si="1"/>
        <v>0</v>
      </c>
      <c r="Q115" s="181">
        <v>0</v>
      </c>
      <c r="R115" s="181">
        <f t="shared" si="2"/>
        <v>0</v>
      </c>
      <c r="S115" s="181">
        <v>0.20499999999999999</v>
      </c>
      <c r="T115" s="182">
        <f t="shared" si="3"/>
        <v>4.51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83" t="s">
        <v>153</v>
      </c>
      <c r="AT115" s="183" t="s">
        <v>148</v>
      </c>
      <c r="AU115" s="183" t="s">
        <v>81</v>
      </c>
      <c r="AY115" s="18" t="s">
        <v>146</v>
      </c>
      <c r="BE115" s="184">
        <f t="shared" si="4"/>
        <v>0</v>
      </c>
      <c r="BF115" s="184">
        <f t="shared" si="5"/>
        <v>0</v>
      </c>
      <c r="BG115" s="184">
        <f t="shared" si="6"/>
        <v>0</v>
      </c>
      <c r="BH115" s="184">
        <f t="shared" si="7"/>
        <v>0</v>
      </c>
      <c r="BI115" s="184">
        <f t="shared" si="8"/>
        <v>0</v>
      </c>
      <c r="BJ115" s="18" t="s">
        <v>79</v>
      </c>
      <c r="BK115" s="184">
        <f t="shared" si="9"/>
        <v>0</v>
      </c>
      <c r="BL115" s="18" t="s">
        <v>153</v>
      </c>
      <c r="BM115" s="183" t="s">
        <v>167</v>
      </c>
    </row>
    <row r="116" spans="1:65" s="2" customFormat="1" ht="24">
      <c r="A116" s="35"/>
      <c r="B116" s="36"/>
      <c r="C116" s="172" t="s">
        <v>159</v>
      </c>
      <c r="D116" s="172" t="s">
        <v>148</v>
      </c>
      <c r="E116" s="173" t="s">
        <v>168</v>
      </c>
      <c r="F116" s="174" t="s">
        <v>169</v>
      </c>
      <c r="G116" s="175" t="s">
        <v>170</v>
      </c>
      <c r="H116" s="176">
        <v>10.692</v>
      </c>
      <c r="I116" s="177"/>
      <c r="J116" s="178">
        <f t="shared" si="0"/>
        <v>0</v>
      </c>
      <c r="K116" s="174" t="s">
        <v>152</v>
      </c>
      <c r="L116" s="40"/>
      <c r="M116" s="179" t="s">
        <v>19</v>
      </c>
      <c r="N116" s="180" t="s">
        <v>42</v>
      </c>
      <c r="O116" s="64"/>
      <c r="P116" s="181">
        <f t="shared" si="1"/>
        <v>0</v>
      </c>
      <c r="Q116" s="181">
        <v>0</v>
      </c>
      <c r="R116" s="181">
        <f t="shared" si="2"/>
        <v>0</v>
      </c>
      <c r="S116" s="181">
        <v>0</v>
      </c>
      <c r="T116" s="182">
        <f t="shared" si="3"/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83" t="s">
        <v>153</v>
      </c>
      <c r="AT116" s="183" t="s">
        <v>148</v>
      </c>
      <c r="AU116" s="183" t="s">
        <v>81</v>
      </c>
      <c r="AY116" s="18" t="s">
        <v>146</v>
      </c>
      <c r="BE116" s="184">
        <f t="shared" si="4"/>
        <v>0</v>
      </c>
      <c r="BF116" s="184">
        <f t="shared" si="5"/>
        <v>0</v>
      </c>
      <c r="BG116" s="184">
        <f t="shared" si="6"/>
        <v>0</v>
      </c>
      <c r="BH116" s="184">
        <f t="shared" si="7"/>
        <v>0</v>
      </c>
      <c r="BI116" s="184">
        <f t="shared" si="8"/>
        <v>0</v>
      </c>
      <c r="BJ116" s="18" t="s">
        <v>79</v>
      </c>
      <c r="BK116" s="184">
        <f t="shared" si="9"/>
        <v>0</v>
      </c>
      <c r="BL116" s="18" t="s">
        <v>153</v>
      </c>
      <c r="BM116" s="183" t="s">
        <v>171</v>
      </c>
    </row>
    <row r="117" spans="1:65" s="2" customFormat="1" ht="44.25" customHeight="1">
      <c r="A117" s="35"/>
      <c r="B117" s="36"/>
      <c r="C117" s="172" t="s">
        <v>172</v>
      </c>
      <c r="D117" s="172" t="s">
        <v>148</v>
      </c>
      <c r="E117" s="173" t="s">
        <v>173</v>
      </c>
      <c r="F117" s="174" t="s">
        <v>174</v>
      </c>
      <c r="G117" s="175" t="s">
        <v>170</v>
      </c>
      <c r="H117" s="176">
        <v>1.194</v>
      </c>
      <c r="I117" s="177"/>
      <c r="J117" s="178">
        <f t="shared" si="0"/>
        <v>0</v>
      </c>
      <c r="K117" s="174" t="s">
        <v>152</v>
      </c>
      <c r="L117" s="40"/>
      <c r="M117" s="179" t="s">
        <v>19</v>
      </c>
      <c r="N117" s="180" t="s">
        <v>42</v>
      </c>
      <c r="O117" s="64"/>
      <c r="P117" s="181">
        <f t="shared" si="1"/>
        <v>0</v>
      </c>
      <c r="Q117" s="181">
        <v>0</v>
      </c>
      <c r="R117" s="181">
        <f t="shared" si="2"/>
        <v>0</v>
      </c>
      <c r="S117" s="181">
        <v>0</v>
      </c>
      <c r="T117" s="182">
        <f t="shared" si="3"/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83" t="s">
        <v>153</v>
      </c>
      <c r="AT117" s="183" t="s">
        <v>148</v>
      </c>
      <c r="AU117" s="183" t="s">
        <v>81</v>
      </c>
      <c r="AY117" s="18" t="s">
        <v>146</v>
      </c>
      <c r="BE117" s="184">
        <f t="shared" si="4"/>
        <v>0</v>
      </c>
      <c r="BF117" s="184">
        <f t="shared" si="5"/>
        <v>0</v>
      </c>
      <c r="BG117" s="184">
        <f t="shared" si="6"/>
        <v>0</v>
      </c>
      <c r="BH117" s="184">
        <f t="shared" si="7"/>
        <v>0</v>
      </c>
      <c r="BI117" s="184">
        <f t="shared" si="8"/>
        <v>0</v>
      </c>
      <c r="BJ117" s="18" t="s">
        <v>79</v>
      </c>
      <c r="BK117" s="184">
        <f t="shared" si="9"/>
        <v>0</v>
      </c>
      <c r="BL117" s="18" t="s">
        <v>153</v>
      </c>
      <c r="BM117" s="183" t="s">
        <v>175</v>
      </c>
    </row>
    <row r="118" spans="1:65" s="2" customFormat="1" ht="48">
      <c r="A118" s="35"/>
      <c r="B118" s="36"/>
      <c r="C118" s="172" t="s">
        <v>163</v>
      </c>
      <c r="D118" s="172" t="s">
        <v>148</v>
      </c>
      <c r="E118" s="173" t="s">
        <v>176</v>
      </c>
      <c r="F118" s="174" t="s">
        <v>177</v>
      </c>
      <c r="G118" s="175" t="s">
        <v>170</v>
      </c>
      <c r="H118" s="176">
        <v>5.13</v>
      </c>
      <c r="I118" s="177"/>
      <c r="J118" s="178">
        <f t="shared" si="0"/>
        <v>0</v>
      </c>
      <c r="K118" s="174" t="s">
        <v>152</v>
      </c>
      <c r="L118" s="40"/>
      <c r="M118" s="179" t="s">
        <v>19</v>
      </c>
      <c r="N118" s="180" t="s">
        <v>42</v>
      </c>
      <c r="O118" s="64"/>
      <c r="P118" s="181">
        <f t="shared" si="1"/>
        <v>0</v>
      </c>
      <c r="Q118" s="181">
        <v>0</v>
      </c>
      <c r="R118" s="181">
        <f t="shared" si="2"/>
        <v>0</v>
      </c>
      <c r="S118" s="181">
        <v>0</v>
      </c>
      <c r="T118" s="182">
        <f t="shared" si="3"/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83" t="s">
        <v>153</v>
      </c>
      <c r="AT118" s="183" t="s">
        <v>148</v>
      </c>
      <c r="AU118" s="183" t="s">
        <v>81</v>
      </c>
      <c r="AY118" s="18" t="s">
        <v>146</v>
      </c>
      <c r="BE118" s="184">
        <f t="shared" si="4"/>
        <v>0</v>
      </c>
      <c r="BF118" s="184">
        <f t="shared" si="5"/>
        <v>0</v>
      </c>
      <c r="BG118" s="184">
        <f t="shared" si="6"/>
        <v>0</v>
      </c>
      <c r="BH118" s="184">
        <f t="shared" si="7"/>
        <v>0</v>
      </c>
      <c r="BI118" s="184">
        <f t="shared" si="8"/>
        <v>0</v>
      </c>
      <c r="BJ118" s="18" t="s">
        <v>79</v>
      </c>
      <c r="BK118" s="184">
        <f t="shared" si="9"/>
        <v>0</v>
      </c>
      <c r="BL118" s="18" t="s">
        <v>153</v>
      </c>
      <c r="BM118" s="183" t="s">
        <v>178</v>
      </c>
    </row>
    <row r="119" spans="1:65" s="2" customFormat="1" ht="44.25" customHeight="1">
      <c r="A119" s="35"/>
      <c r="B119" s="36"/>
      <c r="C119" s="172" t="s">
        <v>179</v>
      </c>
      <c r="D119" s="172" t="s">
        <v>148</v>
      </c>
      <c r="E119" s="173" t="s">
        <v>180</v>
      </c>
      <c r="F119" s="174" t="s">
        <v>181</v>
      </c>
      <c r="G119" s="175" t="s">
        <v>170</v>
      </c>
      <c r="H119" s="176">
        <v>10.143000000000001</v>
      </c>
      <c r="I119" s="177"/>
      <c r="J119" s="178">
        <f t="shared" si="0"/>
        <v>0</v>
      </c>
      <c r="K119" s="174" t="s">
        <v>152</v>
      </c>
      <c r="L119" s="40"/>
      <c r="M119" s="179" t="s">
        <v>19</v>
      </c>
      <c r="N119" s="180" t="s">
        <v>42</v>
      </c>
      <c r="O119" s="64"/>
      <c r="P119" s="181">
        <f t="shared" si="1"/>
        <v>0</v>
      </c>
      <c r="Q119" s="181">
        <v>0</v>
      </c>
      <c r="R119" s="181">
        <f t="shared" si="2"/>
        <v>0</v>
      </c>
      <c r="S119" s="181">
        <v>0</v>
      </c>
      <c r="T119" s="182">
        <f t="shared" si="3"/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83" t="s">
        <v>153</v>
      </c>
      <c r="AT119" s="183" t="s">
        <v>148</v>
      </c>
      <c r="AU119" s="183" t="s">
        <v>81</v>
      </c>
      <c r="AY119" s="18" t="s">
        <v>146</v>
      </c>
      <c r="BE119" s="184">
        <f t="shared" si="4"/>
        <v>0</v>
      </c>
      <c r="BF119" s="184">
        <f t="shared" si="5"/>
        <v>0</v>
      </c>
      <c r="BG119" s="184">
        <f t="shared" si="6"/>
        <v>0</v>
      </c>
      <c r="BH119" s="184">
        <f t="shared" si="7"/>
        <v>0</v>
      </c>
      <c r="BI119" s="184">
        <f t="shared" si="8"/>
        <v>0</v>
      </c>
      <c r="BJ119" s="18" t="s">
        <v>79</v>
      </c>
      <c r="BK119" s="184">
        <f t="shared" si="9"/>
        <v>0</v>
      </c>
      <c r="BL119" s="18" t="s">
        <v>153</v>
      </c>
      <c r="BM119" s="183" t="s">
        <v>182</v>
      </c>
    </row>
    <row r="120" spans="1:65" s="2" customFormat="1" ht="60">
      <c r="A120" s="35"/>
      <c r="B120" s="36"/>
      <c r="C120" s="172" t="s">
        <v>167</v>
      </c>
      <c r="D120" s="172" t="s">
        <v>148</v>
      </c>
      <c r="E120" s="173" t="s">
        <v>183</v>
      </c>
      <c r="F120" s="174" t="s">
        <v>184</v>
      </c>
      <c r="G120" s="175" t="s">
        <v>170</v>
      </c>
      <c r="H120" s="176">
        <v>37.5</v>
      </c>
      <c r="I120" s="177"/>
      <c r="J120" s="178">
        <f t="shared" si="0"/>
        <v>0</v>
      </c>
      <c r="K120" s="174" t="s">
        <v>152</v>
      </c>
      <c r="L120" s="40"/>
      <c r="M120" s="179" t="s">
        <v>19</v>
      </c>
      <c r="N120" s="180" t="s">
        <v>42</v>
      </c>
      <c r="O120" s="64"/>
      <c r="P120" s="181">
        <f t="shared" si="1"/>
        <v>0</v>
      </c>
      <c r="Q120" s="181">
        <v>0</v>
      </c>
      <c r="R120" s="181">
        <f t="shared" si="2"/>
        <v>0</v>
      </c>
      <c r="S120" s="181">
        <v>0</v>
      </c>
      <c r="T120" s="182">
        <f t="shared" si="3"/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83" t="s">
        <v>153</v>
      </c>
      <c r="AT120" s="183" t="s">
        <v>148</v>
      </c>
      <c r="AU120" s="183" t="s">
        <v>81</v>
      </c>
      <c r="AY120" s="18" t="s">
        <v>146</v>
      </c>
      <c r="BE120" s="184">
        <f t="shared" si="4"/>
        <v>0</v>
      </c>
      <c r="BF120" s="184">
        <f t="shared" si="5"/>
        <v>0</v>
      </c>
      <c r="BG120" s="184">
        <f t="shared" si="6"/>
        <v>0</v>
      </c>
      <c r="BH120" s="184">
        <f t="shared" si="7"/>
        <v>0</v>
      </c>
      <c r="BI120" s="184">
        <f t="shared" si="8"/>
        <v>0</v>
      </c>
      <c r="BJ120" s="18" t="s">
        <v>79</v>
      </c>
      <c r="BK120" s="184">
        <f t="shared" si="9"/>
        <v>0</v>
      </c>
      <c r="BL120" s="18" t="s">
        <v>153</v>
      </c>
      <c r="BM120" s="183" t="s">
        <v>185</v>
      </c>
    </row>
    <row r="121" spans="1:65" s="2" customFormat="1" ht="60">
      <c r="A121" s="35"/>
      <c r="B121" s="36"/>
      <c r="C121" s="172" t="s">
        <v>186</v>
      </c>
      <c r="D121" s="172" t="s">
        <v>148</v>
      </c>
      <c r="E121" s="173" t="s">
        <v>187</v>
      </c>
      <c r="F121" s="174" t="s">
        <v>188</v>
      </c>
      <c r="G121" s="175" t="s">
        <v>170</v>
      </c>
      <c r="H121" s="176">
        <v>59.5</v>
      </c>
      <c r="I121" s="177"/>
      <c r="J121" s="178">
        <f t="shared" si="0"/>
        <v>0</v>
      </c>
      <c r="K121" s="174" t="s">
        <v>152</v>
      </c>
      <c r="L121" s="40"/>
      <c r="M121" s="179" t="s">
        <v>19</v>
      </c>
      <c r="N121" s="180" t="s">
        <v>42</v>
      </c>
      <c r="O121" s="64"/>
      <c r="P121" s="181">
        <f t="shared" si="1"/>
        <v>0</v>
      </c>
      <c r="Q121" s="181">
        <v>0</v>
      </c>
      <c r="R121" s="181">
        <f t="shared" si="2"/>
        <v>0</v>
      </c>
      <c r="S121" s="181">
        <v>0</v>
      </c>
      <c r="T121" s="182">
        <f t="shared" si="3"/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83" t="s">
        <v>153</v>
      </c>
      <c r="AT121" s="183" t="s">
        <v>148</v>
      </c>
      <c r="AU121" s="183" t="s">
        <v>81</v>
      </c>
      <c r="AY121" s="18" t="s">
        <v>146</v>
      </c>
      <c r="BE121" s="184">
        <f t="shared" si="4"/>
        <v>0</v>
      </c>
      <c r="BF121" s="184">
        <f t="shared" si="5"/>
        <v>0</v>
      </c>
      <c r="BG121" s="184">
        <f t="shared" si="6"/>
        <v>0</v>
      </c>
      <c r="BH121" s="184">
        <f t="shared" si="7"/>
        <v>0</v>
      </c>
      <c r="BI121" s="184">
        <f t="shared" si="8"/>
        <v>0</v>
      </c>
      <c r="BJ121" s="18" t="s">
        <v>79</v>
      </c>
      <c r="BK121" s="184">
        <f t="shared" si="9"/>
        <v>0</v>
      </c>
      <c r="BL121" s="18" t="s">
        <v>153</v>
      </c>
      <c r="BM121" s="183" t="s">
        <v>189</v>
      </c>
    </row>
    <row r="122" spans="1:65" s="13" customFormat="1" ht="11.25">
      <c r="B122" s="185"/>
      <c r="C122" s="186"/>
      <c r="D122" s="187" t="s">
        <v>190</v>
      </c>
      <c r="E122" s="188" t="s">
        <v>19</v>
      </c>
      <c r="F122" s="189" t="s">
        <v>191</v>
      </c>
      <c r="G122" s="186"/>
      <c r="H122" s="190">
        <v>59.5</v>
      </c>
      <c r="I122" s="191"/>
      <c r="J122" s="186"/>
      <c r="K122" s="186"/>
      <c r="L122" s="192"/>
      <c r="M122" s="193"/>
      <c r="N122" s="194"/>
      <c r="O122" s="194"/>
      <c r="P122" s="194"/>
      <c r="Q122" s="194"/>
      <c r="R122" s="194"/>
      <c r="S122" s="194"/>
      <c r="T122" s="195"/>
      <c r="AT122" s="196" t="s">
        <v>190</v>
      </c>
      <c r="AU122" s="196" t="s">
        <v>81</v>
      </c>
      <c r="AV122" s="13" t="s">
        <v>81</v>
      </c>
      <c r="AW122" s="13" t="s">
        <v>32</v>
      </c>
      <c r="AX122" s="13" t="s">
        <v>79</v>
      </c>
      <c r="AY122" s="196" t="s">
        <v>146</v>
      </c>
    </row>
    <row r="123" spans="1:65" s="2" customFormat="1" ht="44.25" customHeight="1">
      <c r="A123" s="35"/>
      <c r="B123" s="36"/>
      <c r="C123" s="172" t="s">
        <v>192</v>
      </c>
      <c r="D123" s="172" t="s">
        <v>148</v>
      </c>
      <c r="E123" s="173" t="s">
        <v>193</v>
      </c>
      <c r="F123" s="174" t="s">
        <v>194</v>
      </c>
      <c r="G123" s="175" t="s">
        <v>170</v>
      </c>
      <c r="H123" s="176">
        <v>13.942</v>
      </c>
      <c r="I123" s="177"/>
      <c r="J123" s="178">
        <f>ROUND(I123*H123,2)</f>
        <v>0</v>
      </c>
      <c r="K123" s="174" t="s">
        <v>152</v>
      </c>
      <c r="L123" s="40"/>
      <c r="M123" s="179" t="s">
        <v>19</v>
      </c>
      <c r="N123" s="180" t="s">
        <v>42</v>
      </c>
      <c r="O123" s="64"/>
      <c r="P123" s="181">
        <f>O123*H123</f>
        <v>0</v>
      </c>
      <c r="Q123" s="181">
        <v>0</v>
      </c>
      <c r="R123" s="181">
        <f>Q123*H123</f>
        <v>0</v>
      </c>
      <c r="S123" s="181">
        <v>0</v>
      </c>
      <c r="T123" s="182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83" t="s">
        <v>153</v>
      </c>
      <c r="AT123" s="183" t="s">
        <v>148</v>
      </c>
      <c r="AU123" s="183" t="s">
        <v>81</v>
      </c>
      <c r="AY123" s="18" t="s">
        <v>146</v>
      </c>
      <c r="BE123" s="184">
        <f>IF(N123="základní",J123,0)</f>
        <v>0</v>
      </c>
      <c r="BF123" s="184">
        <f>IF(N123="snížená",J123,0)</f>
        <v>0</v>
      </c>
      <c r="BG123" s="184">
        <f>IF(N123="zákl. přenesená",J123,0)</f>
        <v>0</v>
      </c>
      <c r="BH123" s="184">
        <f>IF(N123="sníž. přenesená",J123,0)</f>
        <v>0</v>
      </c>
      <c r="BI123" s="184">
        <f>IF(N123="nulová",J123,0)</f>
        <v>0</v>
      </c>
      <c r="BJ123" s="18" t="s">
        <v>79</v>
      </c>
      <c r="BK123" s="184">
        <f>ROUND(I123*H123,2)</f>
        <v>0</v>
      </c>
      <c r="BL123" s="18" t="s">
        <v>153</v>
      </c>
      <c r="BM123" s="183" t="s">
        <v>195</v>
      </c>
    </row>
    <row r="124" spans="1:65" s="2" customFormat="1" ht="44.25" customHeight="1">
      <c r="A124" s="35"/>
      <c r="B124" s="36"/>
      <c r="C124" s="172" t="s">
        <v>196</v>
      </c>
      <c r="D124" s="172" t="s">
        <v>148</v>
      </c>
      <c r="E124" s="173" t="s">
        <v>197</v>
      </c>
      <c r="F124" s="174" t="s">
        <v>198</v>
      </c>
      <c r="G124" s="175" t="s">
        <v>199</v>
      </c>
      <c r="H124" s="176">
        <v>21.146999999999998</v>
      </c>
      <c r="I124" s="177"/>
      <c r="J124" s="178">
        <f>ROUND(I124*H124,2)</f>
        <v>0</v>
      </c>
      <c r="K124" s="174" t="s">
        <v>152</v>
      </c>
      <c r="L124" s="40"/>
      <c r="M124" s="179" t="s">
        <v>19</v>
      </c>
      <c r="N124" s="180" t="s">
        <v>42</v>
      </c>
      <c r="O124" s="64"/>
      <c r="P124" s="181">
        <f>O124*H124</f>
        <v>0</v>
      </c>
      <c r="Q124" s="181">
        <v>0</v>
      </c>
      <c r="R124" s="181">
        <f>Q124*H124</f>
        <v>0</v>
      </c>
      <c r="S124" s="181">
        <v>0</v>
      </c>
      <c r="T124" s="182">
        <f>S124*H124</f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83" t="s">
        <v>153</v>
      </c>
      <c r="AT124" s="183" t="s">
        <v>148</v>
      </c>
      <c r="AU124" s="183" t="s">
        <v>81</v>
      </c>
      <c r="AY124" s="18" t="s">
        <v>146</v>
      </c>
      <c r="BE124" s="184">
        <f>IF(N124="základní",J124,0)</f>
        <v>0</v>
      </c>
      <c r="BF124" s="184">
        <f>IF(N124="snížená",J124,0)</f>
        <v>0</v>
      </c>
      <c r="BG124" s="184">
        <f>IF(N124="zákl. přenesená",J124,0)</f>
        <v>0</v>
      </c>
      <c r="BH124" s="184">
        <f>IF(N124="sníž. přenesená",J124,0)</f>
        <v>0</v>
      </c>
      <c r="BI124" s="184">
        <f>IF(N124="nulová",J124,0)</f>
        <v>0</v>
      </c>
      <c r="BJ124" s="18" t="s">
        <v>79</v>
      </c>
      <c r="BK124" s="184">
        <f>ROUND(I124*H124,2)</f>
        <v>0</v>
      </c>
      <c r="BL124" s="18" t="s">
        <v>153</v>
      </c>
      <c r="BM124" s="183" t="s">
        <v>200</v>
      </c>
    </row>
    <row r="125" spans="1:65" s="13" customFormat="1" ht="11.25">
      <c r="B125" s="185"/>
      <c r="C125" s="186"/>
      <c r="D125" s="187" t="s">
        <v>190</v>
      </c>
      <c r="E125" s="188" t="s">
        <v>19</v>
      </c>
      <c r="F125" s="189" t="s">
        <v>201</v>
      </c>
      <c r="G125" s="186"/>
      <c r="H125" s="190">
        <v>27.158999999999999</v>
      </c>
      <c r="I125" s="191"/>
      <c r="J125" s="186"/>
      <c r="K125" s="186"/>
      <c r="L125" s="192"/>
      <c r="M125" s="193"/>
      <c r="N125" s="194"/>
      <c r="O125" s="194"/>
      <c r="P125" s="194"/>
      <c r="Q125" s="194"/>
      <c r="R125" s="194"/>
      <c r="S125" s="194"/>
      <c r="T125" s="195"/>
      <c r="AT125" s="196" t="s">
        <v>190</v>
      </c>
      <c r="AU125" s="196" t="s">
        <v>81</v>
      </c>
      <c r="AV125" s="13" t="s">
        <v>81</v>
      </c>
      <c r="AW125" s="13" t="s">
        <v>32</v>
      </c>
      <c r="AX125" s="13" t="s">
        <v>71</v>
      </c>
      <c r="AY125" s="196" t="s">
        <v>146</v>
      </c>
    </row>
    <row r="126" spans="1:65" s="13" customFormat="1" ht="11.25">
      <c r="B126" s="185"/>
      <c r="C126" s="186"/>
      <c r="D126" s="187" t="s">
        <v>190</v>
      </c>
      <c r="E126" s="188" t="s">
        <v>19</v>
      </c>
      <c r="F126" s="189" t="s">
        <v>202</v>
      </c>
      <c r="G126" s="186"/>
      <c r="H126" s="190">
        <v>-13.942</v>
      </c>
      <c r="I126" s="191"/>
      <c r="J126" s="186"/>
      <c r="K126" s="186"/>
      <c r="L126" s="192"/>
      <c r="M126" s="193"/>
      <c r="N126" s="194"/>
      <c r="O126" s="194"/>
      <c r="P126" s="194"/>
      <c r="Q126" s="194"/>
      <c r="R126" s="194"/>
      <c r="S126" s="194"/>
      <c r="T126" s="195"/>
      <c r="AT126" s="196" t="s">
        <v>190</v>
      </c>
      <c r="AU126" s="196" t="s">
        <v>81</v>
      </c>
      <c r="AV126" s="13" t="s">
        <v>81</v>
      </c>
      <c r="AW126" s="13" t="s">
        <v>32</v>
      </c>
      <c r="AX126" s="13" t="s">
        <v>71</v>
      </c>
      <c r="AY126" s="196" t="s">
        <v>146</v>
      </c>
    </row>
    <row r="127" spans="1:65" s="14" customFormat="1" ht="11.25">
      <c r="B127" s="197"/>
      <c r="C127" s="198"/>
      <c r="D127" s="187" t="s">
        <v>190</v>
      </c>
      <c r="E127" s="199" t="s">
        <v>19</v>
      </c>
      <c r="F127" s="200" t="s">
        <v>203</v>
      </c>
      <c r="G127" s="198"/>
      <c r="H127" s="201">
        <v>13.217000000000001</v>
      </c>
      <c r="I127" s="202"/>
      <c r="J127" s="198"/>
      <c r="K127" s="198"/>
      <c r="L127" s="203"/>
      <c r="M127" s="204"/>
      <c r="N127" s="205"/>
      <c r="O127" s="205"/>
      <c r="P127" s="205"/>
      <c r="Q127" s="205"/>
      <c r="R127" s="205"/>
      <c r="S127" s="205"/>
      <c r="T127" s="206"/>
      <c r="AT127" s="207" t="s">
        <v>190</v>
      </c>
      <c r="AU127" s="207" t="s">
        <v>81</v>
      </c>
      <c r="AV127" s="14" t="s">
        <v>153</v>
      </c>
      <c r="AW127" s="14" t="s">
        <v>32</v>
      </c>
      <c r="AX127" s="14" t="s">
        <v>79</v>
      </c>
      <c r="AY127" s="207" t="s">
        <v>146</v>
      </c>
    </row>
    <row r="128" spans="1:65" s="13" customFormat="1" ht="11.25">
      <c r="B128" s="185"/>
      <c r="C128" s="186"/>
      <c r="D128" s="187" t="s">
        <v>190</v>
      </c>
      <c r="E128" s="186"/>
      <c r="F128" s="189" t="s">
        <v>204</v>
      </c>
      <c r="G128" s="186"/>
      <c r="H128" s="190">
        <v>21.146999999999998</v>
      </c>
      <c r="I128" s="191"/>
      <c r="J128" s="186"/>
      <c r="K128" s="186"/>
      <c r="L128" s="192"/>
      <c r="M128" s="193"/>
      <c r="N128" s="194"/>
      <c r="O128" s="194"/>
      <c r="P128" s="194"/>
      <c r="Q128" s="194"/>
      <c r="R128" s="194"/>
      <c r="S128" s="194"/>
      <c r="T128" s="195"/>
      <c r="AT128" s="196" t="s">
        <v>190</v>
      </c>
      <c r="AU128" s="196" t="s">
        <v>81</v>
      </c>
      <c r="AV128" s="13" t="s">
        <v>81</v>
      </c>
      <c r="AW128" s="13" t="s">
        <v>4</v>
      </c>
      <c r="AX128" s="13" t="s">
        <v>79</v>
      </c>
      <c r="AY128" s="196" t="s">
        <v>146</v>
      </c>
    </row>
    <row r="129" spans="1:65" s="2" customFormat="1" ht="36">
      <c r="A129" s="35"/>
      <c r="B129" s="36"/>
      <c r="C129" s="172" t="s">
        <v>205</v>
      </c>
      <c r="D129" s="172" t="s">
        <v>148</v>
      </c>
      <c r="E129" s="173" t="s">
        <v>206</v>
      </c>
      <c r="F129" s="174" t="s">
        <v>207</v>
      </c>
      <c r="G129" s="175" t="s">
        <v>170</v>
      </c>
      <c r="H129" s="176">
        <v>8.0869999999999997</v>
      </c>
      <c r="I129" s="177"/>
      <c r="J129" s="178">
        <f>ROUND(I129*H129,2)</f>
        <v>0</v>
      </c>
      <c r="K129" s="174" t="s">
        <v>152</v>
      </c>
      <c r="L129" s="40"/>
      <c r="M129" s="179" t="s">
        <v>19</v>
      </c>
      <c r="N129" s="180" t="s">
        <v>42</v>
      </c>
      <c r="O129" s="64"/>
      <c r="P129" s="181">
        <f>O129*H129</f>
        <v>0</v>
      </c>
      <c r="Q129" s="181">
        <v>0</v>
      </c>
      <c r="R129" s="181">
        <f>Q129*H129</f>
        <v>0</v>
      </c>
      <c r="S129" s="181">
        <v>0</v>
      </c>
      <c r="T129" s="182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83" t="s">
        <v>153</v>
      </c>
      <c r="AT129" s="183" t="s">
        <v>148</v>
      </c>
      <c r="AU129" s="183" t="s">
        <v>81</v>
      </c>
      <c r="AY129" s="18" t="s">
        <v>146</v>
      </c>
      <c r="BE129" s="184">
        <f>IF(N129="základní",J129,0)</f>
        <v>0</v>
      </c>
      <c r="BF129" s="184">
        <f>IF(N129="snížená",J129,0)</f>
        <v>0</v>
      </c>
      <c r="BG129" s="184">
        <f>IF(N129="zákl. přenesená",J129,0)</f>
        <v>0</v>
      </c>
      <c r="BH129" s="184">
        <f>IF(N129="sníž. přenesená",J129,0)</f>
        <v>0</v>
      </c>
      <c r="BI129" s="184">
        <f>IF(N129="nulová",J129,0)</f>
        <v>0</v>
      </c>
      <c r="BJ129" s="18" t="s">
        <v>79</v>
      </c>
      <c r="BK129" s="184">
        <f>ROUND(I129*H129,2)</f>
        <v>0</v>
      </c>
      <c r="BL129" s="18" t="s">
        <v>153</v>
      </c>
      <c r="BM129" s="183" t="s">
        <v>208</v>
      </c>
    </row>
    <row r="130" spans="1:65" s="2" customFormat="1" ht="44.25" customHeight="1">
      <c r="A130" s="35"/>
      <c r="B130" s="36"/>
      <c r="C130" s="172" t="s">
        <v>8</v>
      </c>
      <c r="D130" s="172" t="s">
        <v>148</v>
      </c>
      <c r="E130" s="173" t="s">
        <v>209</v>
      </c>
      <c r="F130" s="174" t="s">
        <v>210</v>
      </c>
      <c r="G130" s="175" t="s">
        <v>170</v>
      </c>
      <c r="H130" s="176">
        <v>13.942</v>
      </c>
      <c r="I130" s="177"/>
      <c r="J130" s="178">
        <f>ROUND(I130*H130,2)</f>
        <v>0</v>
      </c>
      <c r="K130" s="174" t="s">
        <v>152</v>
      </c>
      <c r="L130" s="40"/>
      <c r="M130" s="179" t="s">
        <v>19</v>
      </c>
      <c r="N130" s="180" t="s">
        <v>42</v>
      </c>
      <c r="O130" s="64"/>
      <c r="P130" s="181">
        <f>O130*H130</f>
        <v>0</v>
      </c>
      <c r="Q130" s="181">
        <v>0</v>
      </c>
      <c r="R130" s="181">
        <f>Q130*H130</f>
        <v>0</v>
      </c>
      <c r="S130" s="181">
        <v>0</v>
      </c>
      <c r="T130" s="182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83" t="s">
        <v>153</v>
      </c>
      <c r="AT130" s="183" t="s">
        <v>148</v>
      </c>
      <c r="AU130" s="183" t="s">
        <v>81</v>
      </c>
      <c r="AY130" s="18" t="s">
        <v>146</v>
      </c>
      <c r="BE130" s="184">
        <f>IF(N130="základní",J130,0)</f>
        <v>0</v>
      </c>
      <c r="BF130" s="184">
        <f>IF(N130="snížená",J130,0)</f>
        <v>0</v>
      </c>
      <c r="BG130" s="184">
        <f>IF(N130="zákl. přenesená",J130,0)</f>
        <v>0</v>
      </c>
      <c r="BH130" s="184">
        <f>IF(N130="sníž. přenesená",J130,0)</f>
        <v>0</v>
      </c>
      <c r="BI130" s="184">
        <f>IF(N130="nulová",J130,0)</f>
        <v>0</v>
      </c>
      <c r="BJ130" s="18" t="s">
        <v>79</v>
      </c>
      <c r="BK130" s="184">
        <f>ROUND(I130*H130,2)</f>
        <v>0</v>
      </c>
      <c r="BL130" s="18" t="s">
        <v>153</v>
      </c>
      <c r="BM130" s="183" t="s">
        <v>211</v>
      </c>
    </row>
    <row r="131" spans="1:65" s="12" customFormat="1" ht="22.9" customHeight="1">
      <c r="B131" s="156"/>
      <c r="C131" s="157"/>
      <c r="D131" s="158" t="s">
        <v>70</v>
      </c>
      <c r="E131" s="170" t="s">
        <v>81</v>
      </c>
      <c r="F131" s="170" t="s">
        <v>212</v>
      </c>
      <c r="G131" s="157"/>
      <c r="H131" s="157"/>
      <c r="I131" s="160"/>
      <c r="J131" s="171">
        <f>BK131</f>
        <v>0</v>
      </c>
      <c r="K131" s="157"/>
      <c r="L131" s="162"/>
      <c r="M131" s="163"/>
      <c r="N131" s="164"/>
      <c r="O131" s="164"/>
      <c r="P131" s="165">
        <f>SUM(P132:P154)</f>
        <v>0</v>
      </c>
      <c r="Q131" s="164"/>
      <c r="R131" s="165">
        <f>SUM(R132:R154)</f>
        <v>28.988534426031997</v>
      </c>
      <c r="S131" s="164"/>
      <c r="T131" s="166">
        <f>SUM(T132:T154)</f>
        <v>0</v>
      </c>
      <c r="AR131" s="167" t="s">
        <v>79</v>
      </c>
      <c r="AT131" s="168" t="s">
        <v>70</v>
      </c>
      <c r="AU131" s="168" t="s">
        <v>79</v>
      </c>
      <c r="AY131" s="167" t="s">
        <v>146</v>
      </c>
      <c r="BK131" s="169">
        <f>SUM(BK132:BK154)</f>
        <v>0</v>
      </c>
    </row>
    <row r="132" spans="1:65" s="2" customFormat="1" ht="36">
      <c r="A132" s="35"/>
      <c r="B132" s="36"/>
      <c r="C132" s="172" t="s">
        <v>213</v>
      </c>
      <c r="D132" s="172" t="s">
        <v>148</v>
      </c>
      <c r="E132" s="173" t="s">
        <v>214</v>
      </c>
      <c r="F132" s="174" t="s">
        <v>215</v>
      </c>
      <c r="G132" s="175" t="s">
        <v>151</v>
      </c>
      <c r="H132" s="176">
        <v>158.58000000000001</v>
      </c>
      <c r="I132" s="177"/>
      <c r="J132" s="178">
        <f>ROUND(I132*H132,2)</f>
        <v>0</v>
      </c>
      <c r="K132" s="174" t="s">
        <v>152</v>
      </c>
      <c r="L132" s="40"/>
      <c r="M132" s="179" t="s">
        <v>19</v>
      </c>
      <c r="N132" s="180" t="s">
        <v>42</v>
      </c>
      <c r="O132" s="64"/>
      <c r="P132" s="181">
        <f>O132*H132</f>
        <v>0</v>
      </c>
      <c r="Q132" s="181">
        <v>0</v>
      </c>
      <c r="R132" s="181">
        <f>Q132*H132</f>
        <v>0</v>
      </c>
      <c r="S132" s="181">
        <v>0</v>
      </c>
      <c r="T132" s="182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83" t="s">
        <v>153</v>
      </c>
      <c r="AT132" s="183" t="s">
        <v>148</v>
      </c>
      <c r="AU132" s="183" t="s">
        <v>81</v>
      </c>
      <c r="AY132" s="18" t="s">
        <v>146</v>
      </c>
      <c r="BE132" s="184">
        <f>IF(N132="základní",J132,0)</f>
        <v>0</v>
      </c>
      <c r="BF132" s="184">
        <f>IF(N132="snížená",J132,0)</f>
        <v>0</v>
      </c>
      <c r="BG132" s="184">
        <f>IF(N132="zákl. přenesená",J132,0)</f>
        <v>0</v>
      </c>
      <c r="BH132" s="184">
        <f>IF(N132="sníž. přenesená",J132,0)</f>
        <v>0</v>
      </c>
      <c r="BI132" s="184">
        <f>IF(N132="nulová",J132,0)</f>
        <v>0</v>
      </c>
      <c r="BJ132" s="18" t="s">
        <v>79</v>
      </c>
      <c r="BK132" s="184">
        <f>ROUND(I132*H132,2)</f>
        <v>0</v>
      </c>
      <c r="BL132" s="18" t="s">
        <v>153</v>
      </c>
      <c r="BM132" s="183" t="s">
        <v>216</v>
      </c>
    </row>
    <row r="133" spans="1:65" s="2" customFormat="1" ht="36">
      <c r="A133" s="35"/>
      <c r="B133" s="36"/>
      <c r="C133" s="172" t="s">
        <v>217</v>
      </c>
      <c r="D133" s="172" t="s">
        <v>148</v>
      </c>
      <c r="E133" s="173" t="s">
        <v>218</v>
      </c>
      <c r="F133" s="174" t="s">
        <v>219</v>
      </c>
      <c r="G133" s="175" t="s">
        <v>170</v>
      </c>
      <c r="H133" s="176">
        <v>1.8959999999999999</v>
      </c>
      <c r="I133" s="177"/>
      <c r="J133" s="178">
        <f>ROUND(I133*H133,2)</f>
        <v>0</v>
      </c>
      <c r="K133" s="174" t="s">
        <v>152</v>
      </c>
      <c r="L133" s="40"/>
      <c r="M133" s="179" t="s">
        <v>19</v>
      </c>
      <c r="N133" s="180" t="s">
        <v>42</v>
      </c>
      <c r="O133" s="64"/>
      <c r="P133" s="181">
        <f>O133*H133</f>
        <v>0</v>
      </c>
      <c r="Q133" s="181">
        <v>2.16</v>
      </c>
      <c r="R133" s="181">
        <f>Q133*H133</f>
        <v>4.0953600000000003</v>
      </c>
      <c r="S133" s="181">
        <v>0</v>
      </c>
      <c r="T133" s="182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83" t="s">
        <v>153</v>
      </c>
      <c r="AT133" s="183" t="s">
        <v>148</v>
      </c>
      <c r="AU133" s="183" t="s">
        <v>81</v>
      </c>
      <c r="AY133" s="18" t="s">
        <v>146</v>
      </c>
      <c r="BE133" s="184">
        <f>IF(N133="základní",J133,0)</f>
        <v>0</v>
      </c>
      <c r="BF133" s="184">
        <f>IF(N133="snížená",J133,0)</f>
        <v>0</v>
      </c>
      <c r="BG133" s="184">
        <f>IF(N133="zákl. přenesená",J133,0)</f>
        <v>0</v>
      </c>
      <c r="BH133" s="184">
        <f>IF(N133="sníž. přenesená",J133,0)</f>
        <v>0</v>
      </c>
      <c r="BI133" s="184">
        <f>IF(N133="nulová",J133,0)</f>
        <v>0</v>
      </c>
      <c r="BJ133" s="18" t="s">
        <v>79</v>
      </c>
      <c r="BK133" s="184">
        <f>ROUND(I133*H133,2)</f>
        <v>0</v>
      </c>
      <c r="BL133" s="18" t="s">
        <v>153</v>
      </c>
      <c r="BM133" s="183" t="s">
        <v>220</v>
      </c>
    </row>
    <row r="134" spans="1:65" s="13" customFormat="1" ht="11.25">
      <c r="B134" s="185"/>
      <c r="C134" s="186"/>
      <c r="D134" s="187" t="s">
        <v>190</v>
      </c>
      <c r="E134" s="188" t="s">
        <v>19</v>
      </c>
      <c r="F134" s="189" t="s">
        <v>221</v>
      </c>
      <c r="G134" s="186"/>
      <c r="H134" s="190">
        <v>1.8959999999999999</v>
      </c>
      <c r="I134" s="191"/>
      <c r="J134" s="186"/>
      <c r="K134" s="186"/>
      <c r="L134" s="192"/>
      <c r="M134" s="193"/>
      <c r="N134" s="194"/>
      <c r="O134" s="194"/>
      <c r="P134" s="194"/>
      <c r="Q134" s="194"/>
      <c r="R134" s="194"/>
      <c r="S134" s="194"/>
      <c r="T134" s="195"/>
      <c r="AT134" s="196" t="s">
        <v>190</v>
      </c>
      <c r="AU134" s="196" t="s">
        <v>81</v>
      </c>
      <c r="AV134" s="13" t="s">
        <v>81</v>
      </c>
      <c r="AW134" s="13" t="s">
        <v>32</v>
      </c>
      <c r="AX134" s="13" t="s">
        <v>79</v>
      </c>
      <c r="AY134" s="196" t="s">
        <v>146</v>
      </c>
    </row>
    <row r="135" spans="1:65" s="2" customFormat="1" ht="24">
      <c r="A135" s="35"/>
      <c r="B135" s="36"/>
      <c r="C135" s="172" t="s">
        <v>222</v>
      </c>
      <c r="D135" s="172" t="s">
        <v>148</v>
      </c>
      <c r="E135" s="173" t="s">
        <v>223</v>
      </c>
      <c r="F135" s="174" t="s">
        <v>224</v>
      </c>
      <c r="G135" s="175" t="s">
        <v>170</v>
      </c>
      <c r="H135" s="176">
        <v>3.2080000000000002</v>
      </c>
      <c r="I135" s="177"/>
      <c r="J135" s="178">
        <f>ROUND(I135*H135,2)</f>
        <v>0</v>
      </c>
      <c r="K135" s="174" t="s">
        <v>152</v>
      </c>
      <c r="L135" s="40"/>
      <c r="M135" s="179" t="s">
        <v>19</v>
      </c>
      <c r="N135" s="180" t="s">
        <v>42</v>
      </c>
      <c r="O135" s="64"/>
      <c r="P135" s="181">
        <f>O135*H135</f>
        <v>0</v>
      </c>
      <c r="Q135" s="181">
        <v>2.4532922039999998</v>
      </c>
      <c r="R135" s="181">
        <f>Q135*H135</f>
        <v>7.870161390432</v>
      </c>
      <c r="S135" s="181">
        <v>0</v>
      </c>
      <c r="T135" s="182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83" t="s">
        <v>153</v>
      </c>
      <c r="AT135" s="183" t="s">
        <v>148</v>
      </c>
      <c r="AU135" s="183" t="s">
        <v>81</v>
      </c>
      <c r="AY135" s="18" t="s">
        <v>146</v>
      </c>
      <c r="BE135" s="184">
        <f>IF(N135="základní",J135,0)</f>
        <v>0</v>
      </c>
      <c r="BF135" s="184">
        <f>IF(N135="snížená",J135,0)</f>
        <v>0</v>
      </c>
      <c r="BG135" s="184">
        <f>IF(N135="zákl. přenesená",J135,0)</f>
        <v>0</v>
      </c>
      <c r="BH135" s="184">
        <f>IF(N135="sníž. přenesená",J135,0)</f>
        <v>0</v>
      </c>
      <c r="BI135" s="184">
        <f>IF(N135="nulová",J135,0)</f>
        <v>0</v>
      </c>
      <c r="BJ135" s="18" t="s">
        <v>79</v>
      </c>
      <c r="BK135" s="184">
        <f>ROUND(I135*H135,2)</f>
        <v>0</v>
      </c>
      <c r="BL135" s="18" t="s">
        <v>153</v>
      </c>
      <c r="BM135" s="183" t="s">
        <v>225</v>
      </c>
    </row>
    <row r="136" spans="1:65" s="13" customFormat="1" ht="11.25">
      <c r="B136" s="185"/>
      <c r="C136" s="186"/>
      <c r="D136" s="187" t="s">
        <v>190</v>
      </c>
      <c r="E136" s="188" t="s">
        <v>19</v>
      </c>
      <c r="F136" s="189" t="s">
        <v>226</v>
      </c>
      <c r="G136" s="186"/>
      <c r="H136" s="190">
        <v>20.696999999999999</v>
      </c>
      <c r="I136" s="191"/>
      <c r="J136" s="186"/>
      <c r="K136" s="186"/>
      <c r="L136" s="192"/>
      <c r="M136" s="193"/>
      <c r="N136" s="194"/>
      <c r="O136" s="194"/>
      <c r="P136" s="194"/>
      <c r="Q136" s="194"/>
      <c r="R136" s="194"/>
      <c r="S136" s="194"/>
      <c r="T136" s="195"/>
      <c r="AT136" s="196" t="s">
        <v>190</v>
      </c>
      <c r="AU136" s="196" t="s">
        <v>81</v>
      </c>
      <c r="AV136" s="13" t="s">
        <v>81</v>
      </c>
      <c r="AW136" s="13" t="s">
        <v>32</v>
      </c>
      <c r="AX136" s="13" t="s">
        <v>71</v>
      </c>
      <c r="AY136" s="196" t="s">
        <v>146</v>
      </c>
    </row>
    <row r="137" spans="1:65" s="13" customFormat="1" ht="11.25">
      <c r="B137" s="185"/>
      <c r="C137" s="186"/>
      <c r="D137" s="187" t="s">
        <v>190</v>
      </c>
      <c r="E137" s="188" t="s">
        <v>19</v>
      </c>
      <c r="F137" s="189" t="s">
        <v>227</v>
      </c>
      <c r="G137" s="186"/>
      <c r="H137" s="190">
        <v>11.385999999999999</v>
      </c>
      <c r="I137" s="191"/>
      <c r="J137" s="186"/>
      <c r="K137" s="186"/>
      <c r="L137" s="192"/>
      <c r="M137" s="193"/>
      <c r="N137" s="194"/>
      <c r="O137" s="194"/>
      <c r="P137" s="194"/>
      <c r="Q137" s="194"/>
      <c r="R137" s="194"/>
      <c r="S137" s="194"/>
      <c r="T137" s="195"/>
      <c r="AT137" s="196" t="s">
        <v>190</v>
      </c>
      <c r="AU137" s="196" t="s">
        <v>81</v>
      </c>
      <c r="AV137" s="13" t="s">
        <v>81</v>
      </c>
      <c r="AW137" s="13" t="s">
        <v>32</v>
      </c>
      <c r="AX137" s="13" t="s">
        <v>71</v>
      </c>
      <c r="AY137" s="196" t="s">
        <v>146</v>
      </c>
    </row>
    <row r="138" spans="1:65" s="15" customFormat="1" ht="11.25">
      <c r="B138" s="208"/>
      <c r="C138" s="209"/>
      <c r="D138" s="187" t="s">
        <v>190</v>
      </c>
      <c r="E138" s="210" t="s">
        <v>19</v>
      </c>
      <c r="F138" s="211" t="s">
        <v>228</v>
      </c>
      <c r="G138" s="209"/>
      <c r="H138" s="212">
        <v>32.082999999999998</v>
      </c>
      <c r="I138" s="213"/>
      <c r="J138" s="209"/>
      <c r="K138" s="209"/>
      <c r="L138" s="214"/>
      <c r="M138" s="215"/>
      <c r="N138" s="216"/>
      <c r="O138" s="216"/>
      <c r="P138" s="216"/>
      <c r="Q138" s="216"/>
      <c r="R138" s="216"/>
      <c r="S138" s="216"/>
      <c r="T138" s="217"/>
      <c r="AT138" s="218" t="s">
        <v>190</v>
      </c>
      <c r="AU138" s="218" t="s">
        <v>81</v>
      </c>
      <c r="AV138" s="15" t="s">
        <v>156</v>
      </c>
      <c r="AW138" s="15" t="s">
        <v>32</v>
      </c>
      <c r="AX138" s="15" t="s">
        <v>71</v>
      </c>
      <c r="AY138" s="218" t="s">
        <v>146</v>
      </c>
    </row>
    <row r="139" spans="1:65" s="13" customFormat="1" ht="11.25">
      <c r="B139" s="185"/>
      <c r="C139" s="186"/>
      <c r="D139" s="187" t="s">
        <v>190</v>
      </c>
      <c r="E139" s="188" t="s">
        <v>19</v>
      </c>
      <c r="F139" s="189" t="s">
        <v>229</v>
      </c>
      <c r="G139" s="186"/>
      <c r="H139" s="190">
        <v>3.2080000000000002</v>
      </c>
      <c r="I139" s="191"/>
      <c r="J139" s="186"/>
      <c r="K139" s="186"/>
      <c r="L139" s="192"/>
      <c r="M139" s="193"/>
      <c r="N139" s="194"/>
      <c r="O139" s="194"/>
      <c r="P139" s="194"/>
      <c r="Q139" s="194"/>
      <c r="R139" s="194"/>
      <c r="S139" s="194"/>
      <c r="T139" s="195"/>
      <c r="AT139" s="196" t="s">
        <v>190</v>
      </c>
      <c r="AU139" s="196" t="s">
        <v>81</v>
      </c>
      <c r="AV139" s="13" t="s">
        <v>81</v>
      </c>
      <c r="AW139" s="13" t="s">
        <v>32</v>
      </c>
      <c r="AX139" s="13" t="s">
        <v>79</v>
      </c>
      <c r="AY139" s="196" t="s">
        <v>146</v>
      </c>
    </row>
    <row r="140" spans="1:65" s="2" customFormat="1" ht="16.5" customHeight="1">
      <c r="A140" s="35"/>
      <c r="B140" s="36"/>
      <c r="C140" s="172" t="s">
        <v>230</v>
      </c>
      <c r="D140" s="172" t="s">
        <v>148</v>
      </c>
      <c r="E140" s="173" t="s">
        <v>231</v>
      </c>
      <c r="F140" s="174" t="s">
        <v>232</v>
      </c>
      <c r="G140" s="175" t="s">
        <v>151</v>
      </c>
      <c r="H140" s="176">
        <v>2.2810000000000001</v>
      </c>
      <c r="I140" s="177"/>
      <c r="J140" s="178">
        <f>ROUND(I140*H140,2)</f>
        <v>0</v>
      </c>
      <c r="K140" s="174" t="s">
        <v>152</v>
      </c>
      <c r="L140" s="40"/>
      <c r="M140" s="179" t="s">
        <v>19</v>
      </c>
      <c r="N140" s="180" t="s">
        <v>42</v>
      </c>
      <c r="O140" s="64"/>
      <c r="P140" s="181">
        <f>O140*H140</f>
        <v>0</v>
      </c>
      <c r="Q140" s="181">
        <v>2.47E-3</v>
      </c>
      <c r="R140" s="181">
        <f>Q140*H140</f>
        <v>5.6340700000000006E-3</v>
      </c>
      <c r="S140" s="181">
        <v>0</v>
      </c>
      <c r="T140" s="182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3" t="s">
        <v>153</v>
      </c>
      <c r="AT140" s="183" t="s">
        <v>148</v>
      </c>
      <c r="AU140" s="183" t="s">
        <v>81</v>
      </c>
      <c r="AY140" s="18" t="s">
        <v>146</v>
      </c>
      <c r="BE140" s="184">
        <f>IF(N140="základní",J140,0)</f>
        <v>0</v>
      </c>
      <c r="BF140" s="184">
        <f>IF(N140="snížená",J140,0)</f>
        <v>0</v>
      </c>
      <c r="BG140" s="184">
        <f>IF(N140="zákl. přenesená",J140,0)</f>
        <v>0</v>
      </c>
      <c r="BH140" s="184">
        <f>IF(N140="sníž. přenesená",J140,0)</f>
        <v>0</v>
      </c>
      <c r="BI140" s="184">
        <f>IF(N140="nulová",J140,0)</f>
        <v>0</v>
      </c>
      <c r="BJ140" s="18" t="s">
        <v>79</v>
      </c>
      <c r="BK140" s="184">
        <f>ROUND(I140*H140,2)</f>
        <v>0</v>
      </c>
      <c r="BL140" s="18" t="s">
        <v>153</v>
      </c>
      <c r="BM140" s="183" t="s">
        <v>233</v>
      </c>
    </row>
    <row r="141" spans="1:65" s="13" customFormat="1" ht="11.25">
      <c r="B141" s="185"/>
      <c r="C141" s="186"/>
      <c r="D141" s="187" t="s">
        <v>190</v>
      </c>
      <c r="E141" s="188" t="s">
        <v>19</v>
      </c>
      <c r="F141" s="189" t="s">
        <v>234</v>
      </c>
      <c r="G141" s="186"/>
      <c r="H141" s="190">
        <v>2.2810000000000001</v>
      </c>
      <c r="I141" s="191"/>
      <c r="J141" s="186"/>
      <c r="K141" s="186"/>
      <c r="L141" s="192"/>
      <c r="M141" s="193"/>
      <c r="N141" s="194"/>
      <c r="O141" s="194"/>
      <c r="P141" s="194"/>
      <c r="Q141" s="194"/>
      <c r="R141" s="194"/>
      <c r="S141" s="194"/>
      <c r="T141" s="195"/>
      <c r="AT141" s="196" t="s">
        <v>190</v>
      </c>
      <c r="AU141" s="196" t="s">
        <v>81</v>
      </c>
      <c r="AV141" s="13" t="s">
        <v>81</v>
      </c>
      <c r="AW141" s="13" t="s">
        <v>32</v>
      </c>
      <c r="AX141" s="13" t="s">
        <v>79</v>
      </c>
      <c r="AY141" s="196" t="s">
        <v>146</v>
      </c>
    </row>
    <row r="142" spans="1:65" s="2" customFormat="1" ht="16.5" customHeight="1">
      <c r="A142" s="35"/>
      <c r="B142" s="36"/>
      <c r="C142" s="172" t="s">
        <v>235</v>
      </c>
      <c r="D142" s="172" t="s">
        <v>148</v>
      </c>
      <c r="E142" s="173" t="s">
        <v>236</v>
      </c>
      <c r="F142" s="174" t="s">
        <v>237</v>
      </c>
      <c r="G142" s="175" t="s">
        <v>151</v>
      </c>
      <c r="H142" s="176">
        <v>2.2810000000000001</v>
      </c>
      <c r="I142" s="177"/>
      <c r="J142" s="178">
        <f>ROUND(I142*H142,2)</f>
        <v>0</v>
      </c>
      <c r="K142" s="174" t="s">
        <v>152</v>
      </c>
      <c r="L142" s="40"/>
      <c r="M142" s="179" t="s">
        <v>19</v>
      </c>
      <c r="N142" s="180" t="s">
        <v>42</v>
      </c>
      <c r="O142" s="64"/>
      <c r="P142" s="181">
        <f>O142*H142</f>
        <v>0</v>
      </c>
      <c r="Q142" s="181">
        <v>0</v>
      </c>
      <c r="R142" s="181">
        <f>Q142*H142</f>
        <v>0</v>
      </c>
      <c r="S142" s="181">
        <v>0</v>
      </c>
      <c r="T142" s="182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83" t="s">
        <v>153</v>
      </c>
      <c r="AT142" s="183" t="s">
        <v>148</v>
      </c>
      <c r="AU142" s="183" t="s">
        <v>81</v>
      </c>
      <c r="AY142" s="18" t="s">
        <v>146</v>
      </c>
      <c r="BE142" s="184">
        <f>IF(N142="základní",J142,0)</f>
        <v>0</v>
      </c>
      <c r="BF142" s="184">
        <f>IF(N142="snížená",J142,0)</f>
        <v>0</v>
      </c>
      <c r="BG142" s="184">
        <f>IF(N142="zákl. přenesená",J142,0)</f>
        <v>0</v>
      </c>
      <c r="BH142" s="184">
        <f>IF(N142="sníž. přenesená",J142,0)</f>
        <v>0</v>
      </c>
      <c r="BI142" s="184">
        <f>IF(N142="nulová",J142,0)</f>
        <v>0</v>
      </c>
      <c r="BJ142" s="18" t="s">
        <v>79</v>
      </c>
      <c r="BK142" s="184">
        <f>ROUND(I142*H142,2)</f>
        <v>0</v>
      </c>
      <c r="BL142" s="18" t="s">
        <v>153</v>
      </c>
      <c r="BM142" s="183" t="s">
        <v>238</v>
      </c>
    </row>
    <row r="143" spans="1:65" s="2" customFormat="1" ht="24">
      <c r="A143" s="35"/>
      <c r="B143" s="36"/>
      <c r="C143" s="172" t="s">
        <v>7</v>
      </c>
      <c r="D143" s="172" t="s">
        <v>148</v>
      </c>
      <c r="E143" s="173" t="s">
        <v>239</v>
      </c>
      <c r="F143" s="174" t="s">
        <v>240</v>
      </c>
      <c r="G143" s="175" t="s">
        <v>170</v>
      </c>
      <c r="H143" s="176">
        <v>6.18</v>
      </c>
      <c r="I143" s="177"/>
      <c r="J143" s="178">
        <f>ROUND(I143*H143,2)</f>
        <v>0</v>
      </c>
      <c r="K143" s="174" t="s">
        <v>152</v>
      </c>
      <c r="L143" s="40"/>
      <c r="M143" s="179" t="s">
        <v>19</v>
      </c>
      <c r="N143" s="180" t="s">
        <v>42</v>
      </c>
      <c r="O143" s="64"/>
      <c r="P143" s="181">
        <f>O143*H143</f>
        <v>0</v>
      </c>
      <c r="Q143" s="181">
        <v>2.4532922039999998</v>
      </c>
      <c r="R143" s="181">
        <f>Q143*H143</f>
        <v>15.161345820719998</v>
      </c>
      <c r="S143" s="181">
        <v>0</v>
      </c>
      <c r="T143" s="182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3" t="s">
        <v>153</v>
      </c>
      <c r="AT143" s="183" t="s">
        <v>148</v>
      </c>
      <c r="AU143" s="183" t="s">
        <v>81</v>
      </c>
      <c r="AY143" s="18" t="s">
        <v>146</v>
      </c>
      <c r="BE143" s="184">
        <f>IF(N143="základní",J143,0)</f>
        <v>0</v>
      </c>
      <c r="BF143" s="184">
        <f>IF(N143="snížená",J143,0)</f>
        <v>0</v>
      </c>
      <c r="BG143" s="184">
        <f>IF(N143="zákl. přenesená",J143,0)</f>
        <v>0</v>
      </c>
      <c r="BH143" s="184">
        <f>IF(N143="sníž. přenesená",J143,0)</f>
        <v>0</v>
      </c>
      <c r="BI143" s="184">
        <f>IF(N143="nulová",J143,0)</f>
        <v>0</v>
      </c>
      <c r="BJ143" s="18" t="s">
        <v>79</v>
      </c>
      <c r="BK143" s="184">
        <f>ROUND(I143*H143,2)</f>
        <v>0</v>
      </c>
      <c r="BL143" s="18" t="s">
        <v>153</v>
      </c>
      <c r="BM143" s="183" t="s">
        <v>241</v>
      </c>
    </row>
    <row r="144" spans="1:65" s="13" customFormat="1" ht="11.25">
      <c r="B144" s="185"/>
      <c r="C144" s="186"/>
      <c r="D144" s="187" t="s">
        <v>190</v>
      </c>
      <c r="E144" s="188" t="s">
        <v>19</v>
      </c>
      <c r="F144" s="189" t="s">
        <v>242</v>
      </c>
      <c r="G144" s="186"/>
      <c r="H144" s="190">
        <v>6.18</v>
      </c>
      <c r="I144" s="191"/>
      <c r="J144" s="186"/>
      <c r="K144" s="186"/>
      <c r="L144" s="192"/>
      <c r="M144" s="193"/>
      <c r="N144" s="194"/>
      <c r="O144" s="194"/>
      <c r="P144" s="194"/>
      <c r="Q144" s="194"/>
      <c r="R144" s="194"/>
      <c r="S144" s="194"/>
      <c r="T144" s="195"/>
      <c r="AT144" s="196" t="s">
        <v>190</v>
      </c>
      <c r="AU144" s="196" t="s">
        <v>81</v>
      </c>
      <c r="AV144" s="13" t="s">
        <v>81</v>
      </c>
      <c r="AW144" s="13" t="s">
        <v>32</v>
      </c>
      <c r="AX144" s="13" t="s">
        <v>79</v>
      </c>
      <c r="AY144" s="196" t="s">
        <v>146</v>
      </c>
    </row>
    <row r="145" spans="1:65" s="2" customFormat="1" ht="16.5" customHeight="1">
      <c r="A145" s="35"/>
      <c r="B145" s="36"/>
      <c r="C145" s="172" t="s">
        <v>243</v>
      </c>
      <c r="D145" s="172" t="s">
        <v>148</v>
      </c>
      <c r="E145" s="173" t="s">
        <v>244</v>
      </c>
      <c r="F145" s="174" t="s">
        <v>245</v>
      </c>
      <c r="G145" s="175" t="s">
        <v>151</v>
      </c>
      <c r="H145" s="176">
        <v>28.509</v>
      </c>
      <c r="I145" s="177"/>
      <c r="J145" s="178">
        <f>ROUND(I145*H145,2)</f>
        <v>0</v>
      </c>
      <c r="K145" s="174" t="s">
        <v>152</v>
      </c>
      <c r="L145" s="40"/>
      <c r="M145" s="179" t="s">
        <v>19</v>
      </c>
      <c r="N145" s="180" t="s">
        <v>42</v>
      </c>
      <c r="O145" s="64"/>
      <c r="P145" s="181">
        <f>O145*H145</f>
        <v>0</v>
      </c>
      <c r="Q145" s="181">
        <v>2.6900000000000001E-3</v>
      </c>
      <c r="R145" s="181">
        <f>Q145*H145</f>
        <v>7.6689210000000008E-2</v>
      </c>
      <c r="S145" s="181">
        <v>0</v>
      </c>
      <c r="T145" s="182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3" t="s">
        <v>153</v>
      </c>
      <c r="AT145" s="183" t="s">
        <v>148</v>
      </c>
      <c r="AU145" s="183" t="s">
        <v>81</v>
      </c>
      <c r="AY145" s="18" t="s">
        <v>146</v>
      </c>
      <c r="BE145" s="184">
        <f>IF(N145="základní",J145,0)</f>
        <v>0</v>
      </c>
      <c r="BF145" s="184">
        <f>IF(N145="snížená",J145,0)</f>
        <v>0</v>
      </c>
      <c r="BG145" s="184">
        <f>IF(N145="zákl. přenesená",J145,0)</f>
        <v>0</v>
      </c>
      <c r="BH145" s="184">
        <f>IF(N145="sníž. přenesená",J145,0)</f>
        <v>0</v>
      </c>
      <c r="BI145" s="184">
        <f>IF(N145="nulová",J145,0)</f>
        <v>0</v>
      </c>
      <c r="BJ145" s="18" t="s">
        <v>79</v>
      </c>
      <c r="BK145" s="184">
        <f>ROUND(I145*H145,2)</f>
        <v>0</v>
      </c>
      <c r="BL145" s="18" t="s">
        <v>153</v>
      </c>
      <c r="BM145" s="183" t="s">
        <v>246</v>
      </c>
    </row>
    <row r="146" spans="1:65" s="13" customFormat="1" ht="11.25">
      <c r="B146" s="185"/>
      <c r="C146" s="186"/>
      <c r="D146" s="187" t="s">
        <v>190</v>
      </c>
      <c r="E146" s="188" t="s">
        <v>19</v>
      </c>
      <c r="F146" s="189" t="s">
        <v>247</v>
      </c>
      <c r="G146" s="186"/>
      <c r="H146" s="190">
        <v>5.9290000000000003</v>
      </c>
      <c r="I146" s="191"/>
      <c r="J146" s="186"/>
      <c r="K146" s="186"/>
      <c r="L146" s="192"/>
      <c r="M146" s="193"/>
      <c r="N146" s="194"/>
      <c r="O146" s="194"/>
      <c r="P146" s="194"/>
      <c r="Q146" s="194"/>
      <c r="R146" s="194"/>
      <c r="S146" s="194"/>
      <c r="T146" s="195"/>
      <c r="AT146" s="196" t="s">
        <v>190</v>
      </c>
      <c r="AU146" s="196" t="s">
        <v>81</v>
      </c>
      <c r="AV146" s="13" t="s">
        <v>81</v>
      </c>
      <c r="AW146" s="13" t="s">
        <v>32</v>
      </c>
      <c r="AX146" s="13" t="s">
        <v>71</v>
      </c>
      <c r="AY146" s="196" t="s">
        <v>146</v>
      </c>
    </row>
    <row r="147" spans="1:65" s="13" customFormat="1" ht="11.25">
      <c r="B147" s="185"/>
      <c r="C147" s="186"/>
      <c r="D147" s="187" t="s">
        <v>190</v>
      </c>
      <c r="E147" s="188" t="s">
        <v>19</v>
      </c>
      <c r="F147" s="189" t="s">
        <v>248</v>
      </c>
      <c r="G147" s="186"/>
      <c r="H147" s="190">
        <v>22.58</v>
      </c>
      <c r="I147" s="191"/>
      <c r="J147" s="186"/>
      <c r="K147" s="186"/>
      <c r="L147" s="192"/>
      <c r="M147" s="193"/>
      <c r="N147" s="194"/>
      <c r="O147" s="194"/>
      <c r="P147" s="194"/>
      <c r="Q147" s="194"/>
      <c r="R147" s="194"/>
      <c r="S147" s="194"/>
      <c r="T147" s="195"/>
      <c r="AT147" s="196" t="s">
        <v>190</v>
      </c>
      <c r="AU147" s="196" t="s">
        <v>81</v>
      </c>
      <c r="AV147" s="13" t="s">
        <v>81</v>
      </c>
      <c r="AW147" s="13" t="s">
        <v>32</v>
      </c>
      <c r="AX147" s="13" t="s">
        <v>71</v>
      </c>
      <c r="AY147" s="196" t="s">
        <v>146</v>
      </c>
    </row>
    <row r="148" spans="1:65" s="14" customFormat="1" ht="11.25">
      <c r="B148" s="197"/>
      <c r="C148" s="198"/>
      <c r="D148" s="187" t="s">
        <v>190</v>
      </c>
      <c r="E148" s="199" t="s">
        <v>19</v>
      </c>
      <c r="F148" s="200" t="s">
        <v>203</v>
      </c>
      <c r="G148" s="198"/>
      <c r="H148" s="201">
        <v>28.509</v>
      </c>
      <c r="I148" s="202"/>
      <c r="J148" s="198"/>
      <c r="K148" s="198"/>
      <c r="L148" s="203"/>
      <c r="M148" s="204"/>
      <c r="N148" s="205"/>
      <c r="O148" s="205"/>
      <c r="P148" s="205"/>
      <c r="Q148" s="205"/>
      <c r="R148" s="205"/>
      <c r="S148" s="205"/>
      <c r="T148" s="206"/>
      <c r="AT148" s="207" t="s">
        <v>190</v>
      </c>
      <c r="AU148" s="207" t="s">
        <v>81</v>
      </c>
      <c r="AV148" s="14" t="s">
        <v>153</v>
      </c>
      <c r="AW148" s="14" t="s">
        <v>32</v>
      </c>
      <c r="AX148" s="14" t="s">
        <v>79</v>
      </c>
      <c r="AY148" s="207" t="s">
        <v>146</v>
      </c>
    </row>
    <row r="149" spans="1:65" s="2" customFormat="1" ht="16.5" customHeight="1">
      <c r="A149" s="35"/>
      <c r="B149" s="36"/>
      <c r="C149" s="172" t="s">
        <v>249</v>
      </c>
      <c r="D149" s="172" t="s">
        <v>148</v>
      </c>
      <c r="E149" s="173" t="s">
        <v>250</v>
      </c>
      <c r="F149" s="174" t="s">
        <v>251</v>
      </c>
      <c r="G149" s="175" t="s">
        <v>151</v>
      </c>
      <c r="H149" s="176">
        <v>28.509</v>
      </c>
      <c r="I149" s="177"/>
      <c r="J149" s="178">
        <f>ROUND(I149*H149,2)</f>
        <v>0</v>
      </c>
      <c r="K149" s="174" t="s">
        <v>152</v>
      </c>
      <c r="L149" s="40"/>
      <c r="M149" s="179" t="s">
        <v>19</v>
      </c>
      <c r="N149" s="180" t="s">
        <v>42</v>
      </c>
      <c r="O149" s="64"/>
      <c r="P149" s="181">
        <f>O149*H149</f>
        <v>0</v>
      </c>
      <c r="Q149" s="181">
        <v>0</v>
      </c>
      <c r="R149" s="181">
        <f>Q149*H149</f>
        <v>0</v>
      </c>
      <c r="S149" s="181">
        <v>0</v>
      </c>
      <c r="T149" s="182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83" t="s">
        <v>153</v>
      </c>
      <c r="AT149" s="183" t="s">
        <v>148</v>
      </c>
      <c r="AU149" s="183" t="s">
        <v>81</v>
      </c>
      <c r="AY149" s="18" t="s">
        <v>146</v>
      </c>
      <c r="BE149" s="184">
        <f>IF(N149="základní",J149,0)</f>
        <v>0</v>
      </c>
      <c r="BF149" s="184">
        <f>IF(N149="snížená",J149,0)</f>
        <v>0</v>
      </c>
      <c r="BG149" s="184">
        <f>IF(N149="zákl. přenesená",J149,0)</f>
        <v>0</v>
      </c>
      <c r="BH149" s="184">
        <f>IF(N149="sníž. přenesená",J149,0)</f>
        <v>0</v>
      </c>
      <c r="BI149" s="184">
        <f>IF(N149="nulová",J149,0)</f>
        <v>0</v>
      </c>
      <c r="BJ149" s="18" t="s">
        <v>79</v>
      </c>
      <c r="BK149" s="184">
        <f>ROUND(I149*H149,2)</f>
        <v>0</v>
      </c>
      <c r="BL149" s="18" t="s">
        <v>153</v>
      </c>
      <c r="BM149" s="183" t="s">
        <v>252</v>
      </c>
    </row>
    <row r="150" spans="1:65" s="2" customFormat="1" ht="24">
      <c r="A150" s="35"/>
      <c r="B150" s="36"/>
      <c r="C150" s="172" t="s">
        <v>253</v>
      </c>
      <c r="D150" s="172" t="s">
        <v>148</v>
      </c>
      <c r="E150" s="173" t="s">
        <v>254</v>
      </c>
      <c r="F150" s="174" t="s">
        <v>255</v>
      </c>
      <c r="G150" s="175" t="s">
        <v>170</v>
      </c>
      <c r="H150" s="176">
        <v>0.72</v>
      </c>
      <c r="I150" s="177"/>
      <c r="J150" s="178">
        <f>ROUND(I150*H150,2)</f>
        <v>0</v>
      </c>
      <c r="K150" s="174" t="s">
        <v>152</v>
      </c>
      <c r="L150" s="40"/>
      <c r="M150" s="179" t="s">
        <v>19</v>
      </c>
      <c r="N150" s="180" t="s">
        <v>42</v>
      </c>
      <c r="O150" s="64"/>
      <c r="P150" s="181">
        <f>O150*H150</f>
        <v>0</v>
      </c>
      <c r="Q150" s="181">
        <v>2.4532922039999998</v>
      </c>
      <c r="R150" s="181">
        <f>Q150*H150</f>
        <v>1.7663703868799998</v>
      </c>
      <c r="S150" s="181">
        <v>0</v>
      </c>
      <c r="T150" s="182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83" t="s">
        <v>153</v>
      </c>
      <c r="AT150" s="183" t="s">
        <v>148</v>
      </c>
      <c r="AU150" s="183" t="s">
        <v>81</v>
      </c>
      <c r="AY150" s="18" t="s">
        <v>146</v>
      </c>
      <c r="BE150" s="184">
        <f>IF(N150="základní",J150,0)</f>
        <v>0</v>
      </c>
      <c r="BF150" s="184">
        <f>IF(N150="snížená",J150,0)</f>
        <v>0</v>
      </c>
      <c r="BG150" s="184">
        <f>IF(N150="zákl. přenesená",J150,0)</f>
        <v>0</v>
      </c>
      <c r="BH150" s="184">
        <f>IF(N150="sníž. přenesená",J150,0)</f>
        <v>0</v>
      </c>
      <c r="BI150" s="184">
        <f>IF(N150="nulová",J150,0)</f>
        <v>0</v>
      </c>
      <c r="BJ150" s="18" t="s">
        <v>79</v>
      </c>
      <c r="BK150" s="184">
        <f>ROUND(I150*H150,2)</f>
        <v>0</v>
      </c>
      <c r="BL150" s="18" t="s">
        <v>153</v>
      </c>
      <c r="BM150" s="183" t="s">
        <v>256</v>
      </c>
    </row>
    <row r="151" spans="1:65" s="13" customFormat="1" ht="11.25">
      <c r="B151" s="185"/>
      <c r="C151" s="186"/>
      <c r="D151" s="187" t="s">
        <v>190</v>
      </c>
      <c r="E151" s="188" t="s">
        <v>19</v>
      </c>
      <c r="F151" s="189" t="s">
        <v>257</v>
      </c>
      <c r="G151" s="186"/>
      <c r="H151" s="190">
        <v>0.72</v>
      </c>
      <c r="I151" s="191"/>
      <c r="J151" s="186"/>
      <c r="K151" s="186"/>
      <c r="L151" s="192"/>
      <c r="M151" s="193"/>
      <c r="N151" s="194"/>
      <c r="O151" s="194"/>
      <c r="P151" s="194"/>
      <c r="Q151" s="194"/>
      <c r="R151" s="194"/>
      <c r="S151" s="194"/>
      <c r="T151" s="195"/>
      <c r="AT151" s="196" t="s">
        <v>190</v>
      </c>
      <c r="AU151" s="196" t="s">
        <v>81</v>
      </c>
      <c r="AV151" s="13" t="s">
        <v>81</v>
      </c>
      <c r="AW151" s="13" t="s">
        <v>32</v>
      </c>
      <c r="AX151" s="13" t="s">
        <v>79</v>
      </c>
      <c r="AY151" s="196" t="s">
        <v>146</v>
      </c>
    </row>
    <row r="152" spans="1:65" s="2" customFormat="1" ht="16.5" customHeight="1">
      <c r="A152" s="35"/>
      <c r="B152" s="36"/>
      <c r="C152" s="172" t="s">
        <v>258</v>
      </c>
      <c r="D152" s="172" t="s">
        <v>148</v>
      </c>
      <c r="E152" s="173" t="s">
        <v>259</v>
      </c>
      <c r="F152" s="174" t="s">
        <v>260</v>
      </c>
      <c r="G152" s="175" t="s">
        <v>151</v>
      </c>
      <c r="H152" s="176">
        <v>4.92</v>
      </c>
      <c r="I152" s="177"/>
      <c r="J152" s="178">
        <f>ROUND(I152*H152,2)</f>
        <v>0</v>
      </c>
      <c r="K152" s="174" t="s">
        <v>152</v>
      </c>
      <c r="L152" s="40"/>
      <c r="M152" s="179" t="s">
        <v>19</v>
      </c>
      <c r="N152" s="180" t="s">
        <v>42</v>
      </c>
      <c r="O152" s="64"/>
      <c r="P152" s="181">
        <f>O152*H152</f>
        <v>0</v>
      </c>
      <c r="Q152" s="181">
        <v>2.6369000000000002E-3</v>
      </c>
      <c r="R152" s="181">
        <f>Q152*H152</f>
        <v>1.2973548000000001E-2</v>
      </c>
      <c r="S152" s="181">
        <v>0</v>
      </c>
      <c r="T152" s="182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3" t="s">
        <v>153</v>
      </c>
      <c r="AT152" s="183" t="s">
        <v>148</v>
      </c>
      <c r="AU152" s="183" t="s">
        <v>81</v>
      </c>
      <c r="AY152" s="18" t="s">
        <v>146</v>
      </c>
      <c r="BE152" s="184">
        <f>IF(N152="základní",J152,0)</f>
        <v>0</v>
      </c>
      <c r="BF152" s="184">
        <f>IF(N152="snížená",J152,0)</f>
        <v>0</v>
      </c>
      <c r="BG152" s="184">
        <f>IF(N152="zákl. přenesená",J152,0)</f>
        <v>0</v>
      </c>
      <c r="BH152" s="184">
        <f>IF(N152="sníž. přenesená",J152,0)</f>
        <v>0</v>
      </c>
      <c r="BI152" s="184">
        <f>IF(N152="nulová",J152,0)</f>
        <v>0</v>
      </c>
      <c r="BJ152" s="18" t="s">
        <v>79</v>
      </c>
      <c r="BK152" s="184">
        <f>ROUND(I152*H152,2)</f>
        <v>0</v>
      </c>
      <c r="BL152" s="18" t="s">
        <v>153</v>
      </c>
      <c r="BM152" s="183" t="s">
        <v>261</v>
      </c>
    </row>
    <row r="153" spans="1:65" s="13" customFormat="1" ht="11.25">
      <c r="B153" s="185"/>
      <c r="C153" s="186"/>
      <c r="D153" s="187" t="s">
        <v>190</v>
      </c>
      <c r="E153" s="188" t="s">
        <v>19</v>
      </c>
      <c r="F153" s="189" t="s">
        <v>262</v>
      </c>
      <c r="G153" s="186"/>
      <c r="H153" s="190">
        <v>4.92</v>
      </c>
      <c r="I153" s="191"/>
      <c r="J153" s="186"/>
      <c r="K153" s="186"/>
      <c r="L153" s="192"/>
      <c r="M153" s="193"/>
      <c r="N153" s="194"/>
      <c r="O153" s="194"/>
      <c r="P153" s="194"/>
      <c r="Q153" s="194"/>
      <c r="R153" s="194"/>
      <c r="S153" s="194"/>
      <c r="T153" s="195"/>
      <c r="AT153" s="196" t="s">
        <v>190</v>
      </c>
      <c r="AU153" s="196" t="s">
        <v>81</v>
      </c>
      <c r="AV153" s="13" t="s">
        <v>81</v>
      </c>
      <c r="AW153" s="13" t="s">
        <v>32</v>
      </c>
      <c r="AX153" s="13" t="s">
        <v>79</v>
      </c>
      <c r="AY153" s="196" t="s">
        <v>146</v>
      </c>
    </row>
    <row r="154" spans="1:65" s="2" customFormat="1" ht="16.5" customHeight="1">
      <c r="A154" s="35"/>
      <c r="B154" s="36"/>
      <c r="C154" s="172" t="s">
        <v>263</v>
      </c>
      <c r="D154" s="172" t="s">
        <v>148</v>
      </c>
      <c r="E154" s="173" t="s">
        <v>264</v>
      </c>
      <c r="F154" s="174" t="s">
        <v>265</v>
      </c>
      <c r="G154" s="175" t="s">
        <v>151</v>
      </c>
      <c r="H154" s="176">
        <v>4.92</v>
      </c>
      <c r="I154" s="177"/>
      <c r="J154" s="178">
        <f>ROUND(I154*H154,2)</f>
        <v>0</v>
      </c>
      <c r="K154" s="174" t="s">
        <v>152</v>
      </c>
      <c r="L154" s="40"/>
      <c r="M154" s="179" t="s">
        <v>19</v>
      </c>
      <c r="N154" s="180" t="s">
        <v>42</v>
      </c>
      <c r="O154" s="64"/>
      <c r="P154" s="181">
        <f>O154*H154</f>
        <v>0</v>
      </c>
      <c r="Q154" s="181">
        <v>0</v>
      </c>
      <c r="R154" s="181">
        <f>Q154*H154</f>
        <v>0</v>
      </c>
      <c r="S154" s="181">
        <v>0</v>
      </c>
      <c r="T154" s="182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3" t="s">
        <v>153</v>
      </c>
      <c r="AT154" s="183" t="s">
        <v>148</v>
      </c>
      <c r="AU154" s="183" t="s">
        <v>81</v>
      </c>
      <c r="AY154" s="18" t="s">
        <v>146</v>
      </c>
      <c r="BE154" s="184">
        <f>IF(N154="základní",J154,0)</f>
        <v>0</v>
      </c>
      <c r="BF154" s="184">
        <f>IF(N154="snížená",J154,0)</f>
        <v>0</v>
      </c>
      <c r="BG154" s="184">
        <f>IF(N154="zákl. přenesená",J154,0)</f>
        <v>0</v>
      </c>
      <c r="BH154" s="184">
        <f>IF(N154="sníž. přenesená",J154,0)</f>
        <v>0</v>
      </c>
      <c r="BI154" s="184">
        <f>IF(N154="nulová",J154,0)</f>
        <v>0</v>
      </c>
      <c r="BJ154" s="18" t="s">
        <v>79</v>
      </c>
      <c r="BK154" s="184">
        <f>ROUND(I154*H154,2)</f>
        <v>0</v>
      </c>
      <c r="BL154" s="18" t="s">
        <v>153</v>
      </c>
      <c r="BM154" s="183" t="s">
        <v>266</v>
      </c>
    </row>
    <row r="155" spans="1:65" s="12" customFormat="1" ht="22.9" customHeight="1">
      <c r="B155" s="156"/>
      <c r="C155" s="157"/>
      <c r="D155" s="158" t="s">
        <v>70</v>
      </c>
      <c r="E155" s="170" t="s">
        <v>156</v>
      </c>
      <c r="F155" s="170" t="s">
        <v>267</v>
      </c>
      <c r="G155" s="157"/>
      <c r="H155" s="157"/>
      <c r="I155" s="160"/>
      <c r="J155" s="171">
        <f>BK155</f>
        <v>0</v>
      </c>
      <c r="K155" s="157"/>
      <c r="L155" s="162"/>
      <c r="M155" s="163"/>
      <c r="N155" s="164"/>
      <c r="O155" s="164"/>
      <c r="P155" s="165">
        <f>SUM(P156:P178)</f>
        <v>0</v>
      </c>
      <c r="Q155" s="164"/>
      <c r="R155" s="165">
        <f>SUM(R156:R178)</f>
        <v>17.101461700000002</v>
      </c>
      <c r="S155" s="164"/>
      <c r="T155" s="166">
        <f>SUM(T156:T178)</f>
        <v>0</v>
      </c>
      <c r="AR155" s="167" t="s">
        <v>79</v>
      </c>
      <c r="AT155" s="168" t="s">
        <v>70</v>
      </c>
      <c r="AU155" s="168" t="s">
        <v>79</v>
      </c>
      <c r="AY155" s="167" t="s">
        <v>146</v>
      </c>
      <c r="BK155" s="169">
        <f>SUM(BK156:BK178)</f>
        <v>0</v>
      </c>
    </row>
    <row r="156" spans="1:65" s="2" customFormat="1" ht="33" customHeight="1">
      <c r="A156" s="35"/>
      <c r="B156" s="36"/>
      <c r="C156" s="172" t="s">
        <v>268</v>
      </c>
      <c r="D156" s="172" t="s">
        <v>148</v>
      </c>
      <c r="E156" s="173" t="s">
        <v>269</v>
      </c>
      <c r="F156" s="174" t="s">
        <v>270</v>
      </c>
      <c r="G156" s="175" t="s">
        <v>271</v>
      </c>
      <c r="H156" s="176">
        <v>7</v>
      </c>
      <c r="I156" s="177"/>
      <c r="J156" s="178">
        <f>ROUND(I156*H156,2)</f>
        <v>0</v>
      </c>
      <c r="K156" s="174" t="s">
        <v>152</v>
      </c>
      <c r="L156" s="40"/>
      <c r="M156" s="179" t="s">
        <v>19</v>
      </c>
      <c r="N156" s="180" t="s">
        <v>42</v>
      </c>
      <c r="O156" s="64"/>
      <c r="P156" s="181">
        <f>O156*H156</f>
        <v>0</v>
      </c>
      <c r="Q156" s="181">
        <v>1.2619999999999999E-2</v>
      </c>
      <c r="R156" s="181">
        <f>Q156*H156</f>
        <v>8.8340000000000002E-2</v>
      </c>
      <c r="S156" s="181">
        <v>0</v>
      </c>
      <c r="T156" s="182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3" t="s">
        <v>153</v>
      </c>
      <c r="AT156" s="183" t="s">
        <v>148</v>
      </c>
      <c r="AU156" s="183" t="s">
        <v>81</v>
      </c>
      <c r="AY156" s="18" t="s">
        <v>146</v>
      </c>
      <c r="BE156" s="184">
        <f>IF(N156="základní",J156,0)</f>
        <v>0</v>
      </c>
      <c r="BF156" s="184">
        <f>IF(N156="snížená",J156,0)</f>
        <v>0</v>
      </c>
      <c r="BG156" s="184">
        <f>IF(N156="zákl. přenesená",J156,0)</f>
        <v>0</v>
      </c>
      <c r="BH156" s="184">
        <f>IF(N156="sníž. přenesená",J156,0)</f>
        <v>0</v>
      </c>
      <c r="BI156" s="184">
        <f>IF(N156="nulová",J156,0)</f>
        <v>0</v>
      </c>
      <c r="BJ156" s="18" t="s">
        <v>79</v>
      </c>
      <c r="BK156" s="184">
        <f>ROUND(I156*H156,2)</f>
        <v>0</v>
      </c>
      <c r="BL156" s="18" t="s">
        <v>153</v>
      </c>
      <c r="BM156" s="183" t="s">
        <v>272</v>
      </c>
    </row>
    <row r="157" spans="1:65" s="2" customFormat="1" ht="44.25" customHeight="1">
      <c r="A157" s="35"/>
      <c r="B157" s="36"/>
      <c r="C157" s="172" t="s">
        <v>273</v>
      </c>
      <c r="D157" s="172" t="s">
        <v>148</v>
      </c>
      <c r="E157" s="173" t="s">
        <v>274</v>
      </c>
      <c r="F157" s="174" t="s">
        <v>275</v>
      </c>
      <c r="G157" s="175" t="s">
        <v>151</v>
      </c>
      <c r="H157" s="176">
        <v>88.5</v>
      </c>
      <c r="I157" s="177"/>
      <c r="J157" s="178">
        <f>ROUND(I157*H157,2)</f>
        <v>0</v>
      </c>
      <c r="K157" s="174" t="s">
        <v>152</v>
      </c>
      <c r="L157" s="40"/>
      <c r="M157" s="179" t="s">
        <v>19</v>
      </c>
      <c r="N157" s="180" t="s">
        <v>42</v>
      </c>
      <c r="O157" s="64"/>
      <c r="P157" s="181">
        <f>O157*H157</f>
        <v>0</v>
      </c>
      <c r="Q157" s="181">
        <v>0.14854000000000001</v>
      </c>
      <c r="R157" s="181">
        <f>Q157*H157</f>
        <v>13.14579</v>
      </c>
      <c r="S157" s="181">
        <v>0</v>
      </c>
      <c r="T157" s="182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3" t="s">
        <v>153</v>
      </c>
      <c r="AT157" s="183" t="s">
        <v>148</v>
      </c>
      <c r="AU157" s="183" t="s">
        <v>81</v>
      </c>
      <c r="AY157" s="18" t="s">
        <v>146</v>
      </c>
      <c r="BE157" s="184">
        <f>IF(N157="základní",J157,0)</f>
        <v>0</v>
      </c>
      <c r="BF157" s="184">
        <f>IF(N157="snížená",J157,0)</f>
        <v>0</v>
      </c>
      <c r="BG157" s="184">
        <f>IF(N157="zákl. přenesená",J157,0)</f>
        <v>0</v>
      </c>
      <c r="BH157" s="184">
        <f>IF(N157="sníž. přenesená",J157,0)</f>
        <v>0</v>
      </c>
      <c r="BI157" s="184">
        <f>IF(N157="nulová",J157,0)</f>
        <v>0</v>
      </c>
      <c r="BJ157" s="18" t="s">
        <v>79</v>
      </c>
      <c r="BK157" s="184">
        <f>ROUND(I157*H157,2)</f>
        <v>0</v>
      </c>
      <c r="BL157" s="18" t="s">
        <v>153</v>
      </c>
      <c r="BM157" s="183" t="s">
        <v>276</v>
      </c>
    </row>
    <row r="158" spans="1:65" s="13" customFormat="1" ht="11.25">
      <c r="B158" s="185"/>
      <c r="C158" s="186"/>
      <c r="D158" s="187" t="s">
        <v>190</v>
      </c>
      <c r="E158" s="188" t="s">
        <v>19</v>
      </c>
      <c r="F158" s="189" t="s">
        <v>277</v>
      </c>
      <c r="G158" s="186"/>
      <c r="H158" s="190">
        <v>80.784000000000006</v>
      </c>
      <c r="I158" s="191"/>
      <c r="J158" s="186"/>
      <c r="K158" s="186"/>
      <c r="L158" s="192"/>
      <c r="M158" s="193"/>
      <c r="N158" s="194"/>
      <c r="O158" s="194"/>
      <c r="P158" s="194"/>
      <c r="Q158" s="194"/>
      <c r="R158" s="194"/>
      <c r="S158" s="194"/>
      <c r="T158" s="195"/>
      <c r="AT158" s="196" t="s">
        <v>190</v>
      </c>
      <c r="AU158" s="196" t="s">
        <v>81</v>
      </c>
      <c r="AV158" s="13" t="s">
        <v>81</v>
      </c>
      <c r="AW158" s="13" t="s">
        <v>32</v>
      </c>
      <c r="AX158" s="13" t="s">
        <v>71</v>
      </c>
      <c r="AY158" s="196" t="s">
        <v>146</v>
      </c>
    </row>
    <row r="159" spans="1:65" s="13" customFormat="1" ht="11.25">
      <c r="B159" s="185"/>
      <c r="C159" s="186"/>
      <c r="D159" s="187" t="s">
        <v>190</v>
      </c>
      <c r="E159" s="188" t="s">
        <v>19</v>
      </c>
      <c r="F159" s="189" t="s">
        <v>278</v>
      </c>
      <c r="G159" s="186"/>
      <c r="H159" s="190">
        <v>-3.4340000000000002</v>
      </c>
      <c r="I159" s="191"/>
      <c r="J159" s="186"/>
      <c r="K159" s="186"/>
      <c r="L159" s="192"/>
      <c r="M159" s="193"/>
      <c r="N159" s="194"/>
      <c r="O159" s="194"/>
      <c r="P159" s="194"/>
      <c r="Q159" s="194"/>
      <c r="R159" s="194"/>
      <c r="S159" s="194"/>
      <c r="T159" s="195"/>
      <c r="AT159" s="196" t="s">
        <v>190</v>
      </c>
      <c r="AU159" s="196" t="s">
        <v>81</v>
      </c>
      <c r="AV159" s="13" t="s">
        <v>81</v>
      </c>
      <c r="AW159" s="13" t="s">
        <v>32</v>
      </c>
      <c r="AX159" s="13" t="s">
        <v>71</v>
      </c>
      <c r="AY159" s="196" t="s">
        <v>146</v>
      </c>
    </row>
    <row r="160" spans="1:65" s="13" customFormat="1" ht="11.25">
      <c r="B160" s="185"/>
      <c r="C160" s="186"/>
      <c r="D160" s="187" t="s">
        <v>190</v>
      </c>
      <c r="E160" s="188" t="s">
        <v>19</v>
      </c>
      <c r="F160" s="189" t="s">
        <v>279</v>
      </c>
      <c r="G160" s="186"/>
      <c r="H160" s="190">
        <v>-4.5449999999999999</v>
      </c>
      <c r="I160" s="191"/>
      <c r="J160" s="186"/>
      <c r="K160" s="186"/>
      <c r="L160" s="192"/>
      <c r="M160" s="193"/>
      <c r="N160" s="194"/>
      <c r="O160" s="194"/>
      <c r="P160" s="194"/>
      <c r="Q160" s="194"/>
      <c r="R160" s="194"/>
      <c r="S160" s="194"/>
      <c r="T160" s="195"/>
      <c r="AT160" s="196" t="s">
        <v>190</v>
      </c>
      <c r="AU160" s="196" t="s">
        <v>81</v>
      </c>
      <c r="AV160" s="13" t="s">
        <v>81</v>
      </c>
      <c r="AW160" s="13" t="s">
        <v>32</v>
      </c>
      <c r="AX160" s="13" t="s">
        <v>71</v>
      </c>
      <c r="AY160" s="196" t="s">
        <v>146</v>
      </c>
    </row>
    <row r="161" spans="1:65" s="13" customFormat="1" ht="11.25">
      <c r="B161" s="185"/>
      <c r="C161" s="186"/>
      <c r="D161" s="187" t="s">
        <v>190</v>
      </c>
      <c r="E161" s="188" t="s">
        <v>19</v>
      </c>
      <c r="F161" s="189" t="s">
        <v>280</v>
      </c>
      <c r="G161" s="186"/>
      <c r="H161" s="190">
        <v>-1.919</v>
      </c>
      <c r="I161" s="191"/>
      <c r="J161" s="186"/>
      <c r="K161" s="186"/>
      <c r="L161" s="192"/>
      <c r="M161" s="193"/>
      <c r="N161" s="194"/>
      <c r="O161" s="194"/>
      <c r="P161" s="194"/>
      <c r="Q161" s="194"/>
      <c r="R161" s="194"/>
      <c r="S161" s="194"/>
      <c r="T161" s="195"/>
      <c r="AT161" s="196" t="s">
        <v>190</v>
      </c>
      <c r="AU161" s="196" t="s">
        <v>81</v>
      </c>
      <c r="AV161" s="13" t="s">
        <v>81</v>
      </c>
      <c r="AW161" s="13" t="s">
        <v>32</v>
      </c>
      <c r="AX161" s="13" t="s">
        <v>71</v>
      </c>
      <c r="AY161" s="196" t="s">
        <v>146</v>
      </c>
    </row>
    <row r="162" spans="1:65" s="13" customFormat="1" ht="11.25">
      <c r="B162" s="185"/>
      <c r="C162" s="186"/>
      <c r="D162" s="187" t="s">
        <v>190</v>
      </c>
      <c r="E162" s="188" t="s">
        <v>19</v>
      </c>
      <c r="F162" s="189" t="s">
        <v>281</v>
      </c>
      <c r="G162" s="186"/>
      <c r="H162" s="190">
        <v>17.614000000000001</v>
      </c>
      <c r="I162" s="191"/>
      <c r="J162" s="186"/>
      <c r="K162" s="186"/>
      <c r="L162" s="192"/>
      <c r="M162" s="193"/>
      <c r="N162" s="194"/>
      <c r="O162" s="194"/>
      <c r="P162" s="194"/>
      <c r="Q162" s="194"/>
      <c r="R162" s="194"/>
      <c r="S162" s="194"/>
      <c r="T162" s="195"/>
      <c r="AT162" s="196" t="s">
        <v>190</v>
      </c>
      <c r="AU162" s="196" t="s">
        <v>81</v>
      </c>
      <c r="AV162" s="13" t="s">
        <v>81</v>
      </c>
      <c r="AW162" s="13" t="s">
        <v>32</v>
      </c>
      <c r="AX162" s="13" t="s">
        <v>71</v>
      </c>
      <c r="AY162" s="196" t="s">
        <v>146</v>
      </c>
    </row>
    <row r="163" spans="1:65" s="14" customFormat="1" ht="11.25">
      <c r="B163" s="197"/>
      <c r="C163" s="198"/>
      <c r="D163" s="187" t="s">
        <v>190</v>
      </c>
      <c r="E163" s="199" t="s">
        <v>19</v>
      </c>
      <c r="F163" s="200" t="s">
        <v>203</v>
      </c>
      <c r="G163" s="198"/>
      <c r="H163" s="201">
        <v>88.500000000000014</v>
      </c>
      <c r="I163" s="202"/>
      <c r="J163" s="198"/>
      <c r="K163" s="198"/>
      <c r="L163" s="203"/>
      <c r="M163" s="204"/>
      <c r="N163" s="205"/>
      <c r="O163" s="205"/>
      <c r="P163" s="205"/>
      <c r="Q163" s="205"/>
      <c r="R163" s="205"/>
      <c r="S163" s="205"/>
      <c r="T163" s="206"/>
      <c r="AT163" s="207" t="s">
        <v>190</v>
      </c>
      <c r="AU163" s="207" t="s">
        <v>81</v>
      </c>
      <c r="AV163" s="14" t="s">
        <v>153</v>
      </c>
      <c r="AW163" s="14" t="s">
        <v>32</v>
      </c>
      <c r="AX163" s="14" t="s">
        <v>79</v>
      </c>
      <c r="AY163" s="207" t="s">
        <v>146</v>
      </c>
    </row>
    <row r="164" spans="1:65" s="2" customFormat="1" ht="21.75" customHeight="1">
      <c r="A164" s="35"/>
      <c r="B164" s="36"/>
      <c r="C164" s="172" t="s">
        <v>282</v>
      </c>
      <c r="D164" s="172" t="s">
        <v>148</v>
      </c>
      <c r="E164" s="173" t="s">
        <v>283</v>
      </c>
      <c r="F164" s="174" t="s">
        <v>284</v>
      </c>
      <c r="G164" s="175" t="s">
        <v>170</v>
      </c>
      <c r="H164" s="176">
        <v>0.14399999999999999</v>
      </c>
      <c r="I164" s="177"/>
      <c r="J164" s="178">
        <f>ROUND(I164*H164,2)</f>
        <v>0</v>
      </c>
      <c r="K164" s="174" t="s">
        <v>152</v>
      </c>
      <c r="L164" s="40"/>
      <c r="M164" s="179" t="s">
        <v>19</v>
      </c>
      <c r="N164" s="180" t="s">
        <v>42</v>
      </c>
      <c r="O164" s="64"/>
      <c r="P164" s="181">
        <f>O164*H164</f>
        <v>0</v>
      </c>
      <c r="Q164" s="181">
        <v>2.4533</v>
      </c>
      <c r="R164" s="181">
        <f>Q164*H164</f>
        <v>0.35327519999999996</v>
      </c>
      <c r="S164" s="181">
        <v>0</v>
      </c>
      <c r="T164" s="182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83" t="s">
        <v>153</v>
      </c>
      <c r="AT164" s="183" t="s">
        <v>148</v>
      </c>
      <c r="AU164" s="183" t="s">
        <v>81</v>
      </c>
      <c r="AY164" s="18" t="s">
        <v>146</v>
      </c>
      <c r="BE164" s="184">
        <f>IF(N164="základní",J164,0)</f>
        <v>0</v>
      </c>
      <c r="BF164" s="184">
        <f>IF(N164="snížená",J164,0)</f>
        <v>0</v>
      </c>
      <c r="BG164" s="184">
        <f>IF(N164="zákl. přenesená",J164,0)</f>
        <v>0</v>
      </c>
      <c r="BH164" s="184">
        <f>IF(N164="sníž. přenesená",J164,0)</f>
        <v>0</v>
      </c>
      <c r="BI164" s="184">
        <f>IF(N164="nulová",J164,0)</f>
        <v>0</v>
      </c>
      <c r="BJ164" s="18" t="s">
        <v>79</v>
      </c>
      <c r="BK164" s="184">
        <f>ROUND(I164*H164,2)</f>
        <v>0</v>
      </c>
      <c r="BL164" s="18" t="s">
        <v>153</v>
      </c>
      <c r="BM164" s="183" t="s">
        <v>285</v>
      </c>
    </row>
    <row r="165" spans="1:65" s="13" customFormat="1" ht="11.25">
      <c r="B165" s="185"/>
      <c r="C165" s="186"/>
      <c r="D165" s="187" t="s">
        <v>190</v>
      </c>
      <c r="E165" s="188" t="s">
        <v>19</v>
      </c>
      <c r="F165" s="189" t="s">
        <v>286</v>
      </c>
      <c r="G165" s="186"/>
      <c r="H165" s="190">
        <v>0.14399999999999999</v>
      </c>
      <c r="I165" s="191"/>
      <c r="J165" s="186"/>
      <c r="K165" s="186"/>
      <c r="L165" s="192"/>
      <c r="M165" s="193"/>
      <c r="N165" s="194"/>
      <c r="O165" s="194"/>
      <c r="P165" s="194"/>
      <c r="Q165" s="194"/>
      <c r="R165" s="194"/>
      <c r="S165" s="194"/>
      <c r="T165" s="195"/>
      <c r="AT165" s="196" t="s">
        <v>190</v>
      </c>
      <c r="AU165" s="196" t="s">
        <v>81</v>
      </c>
      <c r="AV165" s="13" t="s">
        <v>81</v>
      </c>
      <c r="AW165" s="13" t="s">
        <v>32</v>
      </c>
      <c r="AX165" s="13" t="s">
        <v>79</v>
      </c>
      <c r="AY165" s="196" t="s">
        <v>146</v>
      </c>
    </row>
    <row r="166" spans="1:65" s="2" customFormat="1" ht="36">
      <c r="A166" s="35"/>
      <c r="B166" s="36"/>
      <c r="C166" s="172" t="s">
        <v>208</v>
      </c>
      <c r="D166" s="172" t="s">
        <v>148</v>
      </c>
      <c r="E166" s="173" t="s">
        <v>287</v>
      </c>
      <c r="F166" s="174" t="s">
        <v>288</v>
      </c>
      <c r="G166" s="175" t="s">
        <v>151</v>
      </c>
      <c r="H166" s="176">
        <v>1.44</v>
      </c>
      <c r="I166" s="177"/>
      <c r="J166" s="178">
        <f>ROUND(I166*H166,2)</f>
        <v>0</v>
      </c>
      <c r="K166" s="174" t="s">
        <v>152</v>
      </c>
      <c r="L166" s="40"/>
      <c r="M166" s="179" t="s">
        <v>19</v>
      </c>
      <c r="N166" s="180" t="s">
        <v>42</v>
      </c>
      <c r="O166" s="64"/>
      <c r="P166" s="181">
        <f>O166*H166</f>
        <v>0</v>
      </c>
      <c r="Q166" s="181">
        <v>9.5499999999999995E-3</v>
      </c>
      <c r="R166" s="181">
        <f>Q166*H166</f>
        <v>1.3751999999999999E-2</v>
      </c>
      <c r="S166" s="181">
        <v>0</v>
      </c>
      <c r="T166" s="182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83" t="s">
        <v>153</v>
      </c>
      <c r="AT166" s="183" t="s">
        <v>148</v>
      </c>
      <c r="AU166" s="183" t="s">
        <v>81</v>
      </c>
      <c r="AY166" s="18" t="s">
        <v>146</v>
      </c>
      <c r="BE166" s="184">
        <f>IF(N166="základní",J166,0)</f>
        <v>0</v>
      </c>
      <c r="BF166" s="184">
        <f>IF(N166="snížená",J166,0)</f>
        <v>0</v>
      </c>
      <c r="BG166" s="184">
        <f>IF(N166="zákl. přenesená",J166,0)</f>
        <v>0</v>
      </c>
      <c r="BH166" s="184">
        <f>IF(N166="sníž. přenesená",J166,0)</f>
        <v>0</v>
      </c>
      <c r="BI166" s="184">
        <f>IF(N166="nulová",J166,0)</f>
        <v>0</v>
      </c>
      <c r="BJ166" s="18" t="s">
        <v>79</v>
      </c>
      <c r="BK166" s="184">
        <f>ROUND(I166*H166,2)</f>
        <v>0</v>
      </c>
      <c r="BL166" s="18" t="s">
        <v>153</v>
      </c>
      <c r="BM166" s="183" t="s">
        <v>289</v>
      </c>
    </row>
    <row r="167" spans="1:65" s="13" customFormat="1" ht="11.25">
      <c r="B167" s="185"/>
      <c r="C167" s="186"/>
      <c r="D167" s="187" t="s">
        <v>190</v>
      </c>
      <c r="E167" s="188" t="s">
        <v>19</v>
      </c>
      <c r="F167" s="189" t="s">
        <v>290</v>
      </c>
      <c r="G167" s="186"/>
      <c r="H167" s="190">
        <v>1.44</v>
      </c>
      <c r="I167" s="191"/>
      <c r="J167" s="186"/>
      <c r="K167" s="186"/>
      <c r="L167" s="192"/>
      <c r="M167" s="193"/>
      <c r="N167" s="194"/>
      <c r="O167" s="194"/>
      <c r="P167" s="194"/>
      <c r="Q167" s="194"/>
      <c r="R167" s="194"/>
      <c r="S167" s="194"/>
      <c r="T167" s="195"/>
      <c r="AT167" s="196" t="s">
        <v>190</v>
      </c>
      <c r="AU167" s="196" t="s">
        <v>81</v>
      </c>
      <c r="AV167" s="13" t="s">
        <v>81</v>
      </c>
      <c r="AW167" s="13" t="s">
        <v>32</v>
      </c>
      <c r="AX167" s="13" t="s">
        <v>79</v>
      </c>
      <c r="AY167" s="196" t="s">
        <v>146</v>
      </c>
    </row>
    <row r="168" spans="1:65" s="2" customFormat="1" ht="36">
      <c r="A168" s="35"/>
      <c r="B168" s="36"/>
      <c r="C168" s="172" t="s">
        <v>291</v>
      </c>
      <c r="D168" s="172" t="s">
        <v>148</v>
      </c>
      <c r="E168" s="173" t="s">
        <v>292</v>
      </c>
      <c r="F168" s="174" t="s">
        <v>293</v>
      </c>
      <c r="G168" s="175" t="s">
        <v>151</v>
      </c>
      <c r="H168" s="176">
        <v>1.44</v>
      </c>
      <c r="I168" s="177"/>
      <c r="J168" s="178">
        <f>ROUND(I168*H168,2)</f>
        <v>0</v>
      </c>
      <c r="K168" s="174" t="s">
        <v>152</v>
      </c>
      <c r="L168" s="40"/>
      <c r="M168" s="179" t="s">
        <v>19</v>
      </c>
      <c r="N168" s="180" t="s">
        <v>42</v>
      </c>
      <c r="O168" s="64"/>
      <c r="P168" s="181">
        <f>O168*H168</f>
        <v>0</v>
      </c>
      <c r="Q168" s="181">
        <v>0</v>
      </c>
      <c r="R168" s="181">
        <f>Q168*H168</f>
        <v>0</v>
      </c>
      <c r="S168" s="181">
        <v>0</v>
      </c>
      <c r="T168" s="182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3" t="s">
        <v>153</v>
      </c>
      <c r="AT168" s="183" t="s">
        <v>148</v>
      </c>
      <c r="AU168" s="183" t="s">
        <v>81</v>
      </c>
      <c r="AY168" s="18" t="s">
        <v>146</v>
      </c>
      <c r="BE168" s="184">
        <f>IF(N168="základní",J168,0)</f>
        <v>0</v>
      </c>
      <c r="BF168" s="184">
        <f>IF(N168="snížená",J168,0)</f>
        <v>0</v>
      </c>
      <c r="BG168" s="184">
        <f>IF(N168="zákl. přenesená",J168,0)</f>
        <v>0</v>
      </c>
      <c r="BH168" s="184">
        <f>IF(N168="sníž. přenesená",J168,0)</f>
        <v>0</v>
      </c>
      <c r="BI168" s="184">
        <f>IF(N168="nulová",J168,0)</f>
        <v>0</v>
      </c>
      <c r="BJ168" s="18" t="s">
        <v>79</v>
      </c>
      <c r="BK168" s="184">
        <f>ROUND(I168*H168,2)</f>
        <v>0</v>
      </c>
      <c r="BL168" s="18" t="s">
        <v>153</v>
      </c>
      <c r="BM168" s="183" t="s">
        <v>294</v>
      </c>
    </row>
    <row r="169" spans="1:65" s="2" customFormat="1" ht="33" customHeight="1">
      <c r="A169" s="35"/>
      <c r="B169" s="36"/>
      <c r="C169" s="172" t="s">
        <v>295</v>
      </c>
      <c r="D169" s="172" t="s">
        <v>148</v>
      </c>
      <c r="E169" s="173" t="s">
        <v>296</v>
      </c>
      <c r="F169" s="174" t="s">
        <v>297</v>
      </c>
      <c r="G169" s="175" t="s">
        <v>199</v>
      </c>
      <c r="H169" s="176">
        <v>8.5999999999999993E-2</v>
      </c>
      <c r="I169" s="177"/>
      <c r="J169" s="178">
        <f>ROUND(I169*H169,2)</f>
        <v>0</v>
      </c>
      <c r="K169" s="174" t="s">
        <v>152</v>
      </c>
      <c r="L169" s="40"/>
      <c r="M169" s="179" t="s">
        <v>19</v>
      </c>
      <c r="N169" s="180" t="s">
        <v>42</v>
      </c>
      <c r="O169" s="64"/>
      <c r="P169" s="181">
        <f>O169*H169</f>
        <v>0</v>
      </c>
      <c r="Q169" s="181">
        <v>1.04575</v>
      </c>
      <c r="R169" s="181">
        <f>Q169*H169</f>
        <v>8.9934499999999987E-2</v>
      </c>
      <c r="S169" s="181">
        <v>0</v>
      </c>
      <c r="T169" s="182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83" t="s">
        <v>153</v>
      </c>
      <c r="AT169" s="183" t="s">
        <v>148</v>
      </c>
      <c r="AU169" s="183" t="s">
        <v>81</v>
      </c>
      <c r="AY169" s="18" t="s">
        <v>146</v>
      </c>
      <c r="BE169" s="184">
        <f>IF(N169="základní",J169,0)</f>
        <v>0</v>
      </c>
      <c r="BF169" s="184">
        <f>IF(N169="snížená",J169,0)</f>
        <v>0</v>
      </c>
      <c r="BG169" s="184">
        <f>IF(N169="zákl. přenesená",J169,0)</f>
        <v>0</v>
      </c>
      <c r="BH169" s="184">
        <f>IF(N169="sníž. přenesená",J169,0)</f>
        <v>0</v>
      </c>
      <c r="BI169" s="184">
        <f>IF(N169="nulová",J169,0)</f>
        <v>0</v>
      </c>
      <c r="BJ169" s="18" t="s">
        <v>79</v>
      </c>
      <c r="BK169" s="184">
        <f>ROUND(I169*H169,2)</f>
        <v>0</v>
      </c>
      <c r="BL169" s="18" t="s">
        <v>153</v>
      </c>
      <c r="BM169" s="183" t="s">
        <v>298</v>
      </c>
    </row>
    <row r="170" spans="1:65" s="13" customFormat="1" ht="11.25">
      <c r="B170" s="185"/>
      <c r="C170" s="186"/>
      <c r="D170" s="187" t="s">
        <v>190</v>
      </c>
      <c r="E170" s="188" t="s">
        <v>19</v>
      </c>
      <c r="F170" s="189" t="s">
        <v>299</v>
      </c>
      <c r="G170" s="186"/>
      <c r="H170" s="190">
        <v>8.5999999999999993E-2</v>
      </c>
      <c r="I170" s="191"/>
      <c r="J170" s="186"/>
      <c r="K170" s="186"/>
      <c r="L170" s="192"/>
      <c r="M170" s="193"/>
      <c r="N170" s="194"/>
      <c r="O170" s="194"/>
      <c r="P170" s="194"/>
      <c r="Q170" s="194"/>
      <c r="R170" s="194"/>
      <c r="S170" s="194"/>
      <c r="T170" s="195"/>
      <c r="AT170" s="196" t="s">
        <v>190</v>
      </c>
      <c r="AU170" s="196" t="s">
        <v>81</v>
      </c>
      <c r="AV170" s="13" t="s">
        <v>81</v>
      </c>
      <c r="AW170" s="13" t="s">
        <v>32</v>
      </c>
      <c r="AX170" s="13" t="s">
        <v>79</v>
      </c>
      <c r="AY170" s="196" t="s">
        <v>146</v>
      </c>
    </row>
    <row r="171" spans="1:65" s="2" customFormat="1" ht="36">
      <c r="A171" s="35"/>
      <c r="B171" s="36"/>
      <c r="C171" s="172" t="s">
        <v>300</v>
      </c>
      <c r="D171" s="172" t="s">
        <v>148</v>
      </c>
      <c r="E171" s="173" t="s">
        <v>301</v>
      </c>
      <c r="F171" s="174" t="s">
        <v>302</v>
      </c>
      <c r="G171" s="175" t="s">
        <v>151</v>
      </c>
      <c r="H171" s="176">
        <v>40.5</v>
      </c>
      <c r="I171" s="177"/>
      <c r="J171" s="178">
        <f>ROUND(I171*H171,2)</f>
        <v>0</v>
      </c>
      <c r="K171" s="174" t="s">
        <v>152</v>
      </c>
      <c r="L171" s="40"/>
      <c r="M171" s="179" t="s">
        <v>19</v>
      </c>
      <c r="N171" s="180" t="s">
        <v>42</v>
      </c>
      <c r="O171" s="64"/>
      <c r="P171" s="181">
        <f>O171*H171</f>
        <v>0</v>
      </c>
      <c r="Q171" s="181">
        <v>5.8970000000000002E-2</v>
      </c>
      <c r="R171" s="181">
        <f>Q171*H171</f>
        <v>2.3882850000000002</v>
      </c>
      <c r="S171" s="181">
        <v>0</v>
      </c>
      <c r="T171" s="182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83" t="s">
        <v>153</v>
      </c>
      <c r="AT171" s="183" t="s">
        <v>148</v>
      </c>
      <c r="AU171" s="183" t="s">
        <v>81</v>
      </c>
      <c r="AY171" s="18" t="s">
        <v>146</v>
      </c>
      <c r="BE171" s="184">
        <f>IF(N171="základní",J171,0)</f>
        <v>0</v>
      </c>
      <c r="BF171" s="184">
        <f>IF(N171="snížená",J171,0)</f>
        <v>0</v>
      </c>
      <c r="BG171" s="184">
        <f>IF(N171="zákl. přenesená",J171,0)</f>
        <v>0</v>
      </c>
      <c r="BH171" s="184">
        <f>IF(N171="sníž. přenesená",J171,0)</f>
        <v>0</v>
      </c>
      <c r="BI171" s="184">
        <f>IF(N171="nulová",J171,0)</f>
        <v>0</v>
      </c>
      <c r="BJ171" s="18" t="s">
        <v>79</v>
      </c>
      <c r="BK171" s="184">
        <f>ROUND(I171*H171,2)</f>
        <v>0</v>
      </c>
      <c r="BL171" s="18" t="s">
        <v>153</v>
      </c>
      <c r="BM171" s="183" t="s">
        <v>303</v>
      </c>
    </row>
    <row r="172" spans="1:65" s="13" customFormat="1" ht="11.25">
      <c r="B172" s="185"/>
      <c r="C172" s="186"/>
      <c r="D172" s="187" t="s">
        <v>190</v>
      </c>
      <c r="E172" s="188" t="s">
        <v>19</v>
      </c>
      <c r="F172" s="189" t="s">
        <v>304</v>
      </c>
      <c r="G172" s="186"/>
      <c r="H172" s="190">
        <v>20.824999999999999</v>
      </c>
      <c r="I172" s="191"/>
      <c r="J172" s="186"/>
      <c r="K172" s="186"/>
      <c r="L172" s="192"/>
      <c r="M172" s="193"/>
      <c r="N172" s="194"/>
      <c r="O172" s="194"/>
      <c r="P172" s="194"/>
      <c r="Q172" s="194"/>
      <c r="R172" s="194"/>
      <c r="S172" s="194"/>
      <c r="T172" s="195"/>
      <c r="AT172" s="196" t="s">
        <v>190</v>
      </c>
      <c r="AU172" s="196" t="s">
        <v>81</v>
      </c>
      <c r="AV172" s="13" t="s">
        <v>81</v>
      </c>
      <c r="AW172" s="13" t="s">
        <v>32</v>
      </c>
      <c r="AX172" s="13" t="s">
        <v>71</v>
      </c>
      <c r="AY172" s="196" t="s">
        <v>146</v>
      </c>
    </row>
    <row r="173" spans="1:65" s="13" customFormat="1" ht="11.25">
      <c r="B173" s="185"/>
      <c r="C173" s="186"/>
      <c r="D173" s="187" t="s">
        <v>190</v>
      </c>
      <c r="E173" s="188" t="s">
        <v>19</v>
      </c>
      <c r="F173" s="189" t="s">
        <v>305</v>
      </c>
      <c r="G173" s="186"/>
      <c r="H173" s="190">
        <v>19.675000000000001</v>
      </c>
      <c r="I173" s="191"/>
      <c r="J173" s="186"/>
      <c r="K173" s="186"/>
      <c r="L173" s="192"/>
      <c r="M173" s="193"/>
      <c r="N173" s="194"/>
      <c r="O173" s="194"/>
      <c r="P173" s="194"/>
      <c r="Q173" s="194"/>
      <c r="R173" s="194"/>
      <c r="S173" s="194"/>
      <c r="T173" s="195"/>
      <c r="AT173" s="196" t="s">
        <v>190</v>
      </c>
      <c r="AU173" s="196" t="s">
        <v>81</v>
      </c>
      <c r="AV173" s="13" t="s">
        <v>81</v>
      </c>
      <c r="AW173" s="13" t="s">
        <v>32</v>
      </c>
      <c r="AX173" s="13" t="s">
        <v>71</v>
      </c>
      <c r="AY173" s="196" t="s">
        <v>146</v>
      </c>
    </row>
    <row r="174" spans="1:65" s="14" customFormat="1" ht="11.25">
      <c r="B174" s="197"/>
      <c r="C174" s="198"/>
      <c r="D174" s="187" t="s">
        <v>190</v>
      </c>
      <c r="E174" s="199" t="s">
        <v>19</v>
      </c>
      <c r="F174" s="200" t="s">
        <v>203</v>
      </c>
      <c r="G174" s="198"/>
      <c r="H174" s="201">
        <v>40.5</v>
      </c>
      <c r="I174" s="202"/>
      <c r="J174" s="198"/>
      <c r="K174" s="198"/>
      <c r="L174" s="203"/>
      <c r="M174" s="204"/>
      <c r="N174" s="205"/>
      <c r="O174" s="205"/>
      <c r="P174" s="205"/>
      <c r="Q174" s="205"/>
      <c r="R174" s="205"/>
      <c r="S174" s="205"/>
      <c r="T174" s="206"/>
      <c r="AT174" s="207" t="s">
        <v>190</v>
      </c>
      <c r="AU174" s="207" t="s">
        <v>81</v>
      </c>
      <c r="AV174" s="14" t="s">
        <v>153</v>
      </c>
      <c r="AW174" s="14" t="s">
        <v>32</v>
      </c>
      <c r="AX174" s="14" t="s">
        <v>79</v>
      </c>
      <c r="AY174" s="207" t="s">
        <v>146</v>
      </c>
    </row>
    <row r="175" spans="1:65" s="2" customFormat="1" ht="36">
      <c r="A175" s="35"/>
      <c r="B175" s="36"/>
      <c r="C175" s="172" t="s">
        <v>211</v>
      </c>
      <c r="D175" s="172" t="s">
        <v>148</v>
      </c>
      <c r="E175" s="173" t="s">
        <v>306</v>
      </c>
      <c r="F175" s="174" t="s">
        <v>307</v>
      </c>
      <c r="G175" s="175" t="s">
        <v>151</v>
      </c>
      <c r="H175" s="176">
        <v>13.5</v>
      </c>
      <c r="I175" s="177"/>
      <c r="J175" s="178">
        <f>ROUND(I175*H175,2)</f>
        <v>0</v>
      </c>
      <c r="K175" s="174" t="s">
        <v>152</v>
      </c>
      <c r="L175" s="40"/>
      <c r="M175" s="179" t="s">
        <v>19</v>
      </c>
      <c r="N175" s="180" t="s">
        <v>42</v>
      </c>
      <c r="O175" s="64"/>
      <c r="P175" s="181">
        <f>O175*H175</f>
        <v>0</v>
      </c>
      <c r="Q175" s="181">
        <v>7.571E-2</v>
      </c>
      <c r="R175" s="181">
        <f>Q175*H175</f>
        <v>1.0220849999999999</v>
      </c>
      <c r="S175" s="181">
        <v>0</v>
      </c>
      <c r="T175" s="182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83" t="s">
        <v>153</v>
      </c>
      <c r="AT175" s="183" t="s">
        <v>148</v>
      </c>
      <c r="AU175" s="183" t="s">
        <v>81</v>
      </c>
      <c r="AY175" s="18" t="s">
        <v>146</v>
      </c>
      <c r="BE175" s="184">
        <f>IF(N175="základní",J175,0)</f>
        <v>0</v>
      </c>
      <c r="BF175" s="184">
        <f>IF(N175="snížená",J175,0)</f>
        <v>0</v>
      </c>
      <c r="BG175" s="184">
        <f>IF(N175="zákl. přenesená",J175,0)</f>
        <v>0</v>
      </c>
      <c r="BH175" s="184">
        <f>IF(N175="sníž. přenesená",J175,0)</f>
        <v>0</v>
      </c>
      <c r="BI175" s="184">
        <f>IF(N175="nulová",J175,0)</f>
        <v>0</v>
      </c>
      <c r="BJ175" s="18" t="s">
        <v>79</v>
      </c>
      <c r="BK175" s="184">
        <f>ROUND(I175*H175,2)</f>
        <v>0</v>
      </c>
      <c r="BL175" s="18" t="s">
        <v>153</v>
      </c>
      <c r="BM175" s="183" t="s">
        <v>308</v>
      </c>
    </row>
    <row r="176" spans="1:65" s="13" customFormat="1" ht="11.25">
      <c r="B176" s="185"/>
      <c r="C176" s="186"/>
      <c r="D176" s="187" t="s">
        <v>190</v>
      </c>
      <c r="E176" s="188" t="s">
        <v>19</v>
      </c>
      <c r="F176" s="189" t="s">
        <v>309</v>
      </c>
      <c r="G176" s="186"/>
      <c r="H176" s="190">
        <v>5.39</v>
      </c>
      <c r="I176" s="191"/>
      <c r="J176" s="186"/>
      <c r="K176" s="186"/>
      <c r="L176" s="192"/>
      <c r="M176" s="193"/>
      <c r="N176" s="194"/>
      <c r="O176" s="194"/>
      <c r="P176" s="194"/>
      <c r="Q176" s="194"/>
      <c r="R176" s="194"/>
      <c r="S176" s="194"/>
      <c r="T176" s="195"/>
      <c r="AT176" s="196" t="s">
        <v>190</v>
      </c>
      <c r="AU176" s="196" t="s">
        <v>81</v>
      </c>
      <c r="AV176" s="13" t="s">
        <v>81</v>
      </c>
      <c r="AW176" s="13" t="s">
        <v>32</v>
      </c>
      <c r="AX176" s="13" t="s">
        <v>71</v>
      </c>
      <c r="AY176" s="196" t="s">
        <v>146</v>
      </c>
    </row>
    <row r="177" spans="1:65" s="13" customFormat="1" ht="11.25">
      <c r="B177" s="185"/>
      <c r="C177" s="186"/>
      <c r="D177" s="187" t="s">
        <v>190</v>
      </c>
      <c r="E177" s="188" t="s">
        <v>19</v>
      </c>
      <c r="F177" s="189" t="s">
        <v>310</v>
      </c>
      <c r="G177" s="186"/>
      <c r="H177" s="190">
        <v>8.11</v>
      </c>
      <c r="I177" s="191"/>
      <c r="J177" s="186"/>
      <c r="K177" s="186"/>
      <c r="L177" s="192"/>
      <c r="M177" s="193"/>
      <c r="N177" s="194"/>
      <c r="O177" s="194"/>
      <c r="P177" s="194"/>
      <c r="Q177" s="194"/>
      <c r="R177" s="194"/>
      <c r="S177" s="194"/>
      <c r="T177" s="195"/>
      <c r="AT177" s="196" t="s">
        <v>190</v>
      </c>
      <c r="AU177" s="196" t="s">
        <v>81</v>
      </c>
      <c r="AV177" s="13" t="s">
        <v>81</v>
      </c>
      <c r="AW177" s="13" t="s">
        <v>32</v>
      </c>
      <c r="AX177" s="13" t="s">
        <v>71</v>
      </c>
      <c r="AY177" s="196" t="s">
        <v>146</v>
      </c>
    </row>
    <row r="178" spans="1:65" s="14" customFormat="1" ht="11.25">
      <c r="B178" s="197"/>
      <c r="C178" s="198"/>
      <c r="D178" s="187" t="s">
        <v>190</v>
      </c>
      <c r="E178" s="199" t="s">
        <v>19</v>
      </c>
      <c r="F178" s="200" t="s">
        <v>203</v>
      </c>
      <c r="G178" s="198"/>
      <c r="H178" s="201">
        <v>13.5</v>
      </c>
      <c r="I178" s="202"/>
      <c r="J178" s="198"/>
      <c r="K178" s="198"/>
      <c r="L178" s="203"/>
      <c r="M178" s="204"/>
      <c r="N178" s="205"/>
      <c r="O178" s="205"/>
      <c r="P178" s="205"/>
      <c r="Q178" s="205"/>
      <c r="R178" s="205"/>
      <c r="S178" s="205"/>
      <c r="T178" s="206"/>
      <c r="AT178" s="207" t="s">
        <v>190</v>
      </c>
      <c r="AU178" s="207" t="s">
        <v>81</v>
      </c>
      <c r="AV178" s="14" t="s">
        <v>153</v>
      </c>
      <c r="AW178" s="14" t="s">
        <v>32</v>
      </c>
      <c r="AX178" s="14" t="s">
        <v>79</v>
      </c>
      <c r="AY178" s="207" t="s">
        <v>146</v>
      </c>
    </row>
    <row r="179" spans="1:65" s="12" customFormat="1" ht="22.9" customHeight="1">
      <c r="B179" s="156"/>
      <c r="C179" s="157"/>
      <c r="D179" s="158" t="s">
        <v>70</v>
      </c>
      <c r="E179" s="170" t="s">
        <v>153</v>
      </c>
      <c r="F179" s="170" t="s">
        <v>311</v>
      </c>
      <c r="G179" s="157"/>
      <c r="H179" s="157"/>
      <c r="I179" s="160"/>
      <c r="J179" s="171">
        <f>BK179</f>
        <v>0</v>
      </c>
      <c r="K179" s="157"/>
      <c r="L179" s="162"/>
      <c r="M179" s="163"/>
      <c r="N179" s="164"/>
      <c r="O179" s="164"/>
      <c r="P179" s="165">
        <f>SUM(P180:P192)</f>
        <v>0</v>
      </c>
      <c r="Q179" s="164"/>
      <c r="R179" s="165">
        <f>SUM(R180:R192)</f>
        <v>10.758262562440001</v>
      </c>
      <c r="S179" s="164"/>
      <c r="T179" s="166">
        <f>SUM(T180:T192)</f>
        <v>0</v>
      </c>
      <c r="AR179" s="167" t="s">
        <v>79</v>
      </c>
      <c r="AT179" s="168" t="s">
        <v>70</v>
      </c>
      <c r="AU179" s="168" t="s">
        <v>79</v>
      </c>
      <c r="AY179" s="167" t="s">
        <v>146</v>
      </c>
      <c r="BK179" s="169">
        <f>SUM(BK180:BK192)</f>
        <v>0</v>
      </c>
    </row>
    <row r="180" spans="1:65" s="2" customFormat="1" ht="66.75" customHeight="1">
      <c r="A180" s="35"/>
      <c r="B180" s="36"/>
      <c r="C180" s="172" t="s">
        <v>312</v>
      </c>
      <c r="D180" s="172" t="s">
        <v>148</v>
      </c>
      <c r="E180" s="173" t="s">
        <v>313</v>
      </c>
      <c r="F180" s="174" t="s">
        <v>314</v>
      </c>
      <c r="G180" s="175" t="s">
        <v>151</v>
      </c>
      <c r="H180" s="176">
        <v>31.1</v>
      </c>
      <c r="I180" s="177"/>
      <c r="J180" s="178">
        <f>ROUND(I180*H180,2)</f>
        <v>0</v>
      </c>
      <c r="K180" s="174" t="s">
        <v>152</v>
      </c>
      <c r="L180" s="40"/>
      <c r="M180" s="179" t="s">
        <v>19</v>
      </c>
      <c r="N180" s="180" t="s">
        <v>42</v>
      </c>
      <c r="O180" s="64"/>
      <c r="P180" s="181">
        <f>O180*H180</f>
        <v>0</v>
      </c>
      <c r="Q180" s="181">
        <v>0.19550999999999999</v>
      </c>
      <c r="R180" s="181">
        <f>Q180*H180</f>
        <v>6.0803609999999999</v>
      </c>
      <c r="S180" s="181">
        <v>0</v>
      </c>
      <c r="T180" s="182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83" t="s">
        <v>153</v>
      </c>
      <c r="AT180" s="183" t="s">
        <v>148</v>
      </c>
      <c r="AU180" s="183" t="s">
        <v>81</v>
      </c>
      <c r="AY180" s="18" t="s">
        <v>146</v>
      </c>
      <c r="BE180" s="184">
        <f>IF(N180="základní",J180,0)</f>
        <v>0</v>
      </c>
      <c r="BF180" s="184">
        <f>IF(N180="snížená",J180,0)</f>
        <v>0</v>
      </c>
      <c r="BG180" s="184">
        <f>IF(N180="zákl. přenesená",J180,0)</f>
        <v>0</v>
      </c>
      <c r="BH180" s="184">
        <f>IF(N180="sníž. přenesená",J180,0)</f>
        <v>0</v>
      </c>
      <c r="BI180" s="184">
        <f>IF(N180="nulová",J180,0)</f>
        <v>0</v>
      </c>
      <c r="BJ180" s="18" t="s">
        <v>79</v>
      </c>
      <c r="BK180" s="184">
        <f>ROUND(I180*H180,2)</f>
        <v>0</v>
      </c>
      <c r="BL180" s="18" t="s">
        <v>153</v>
      </c>
      <c r="BM180" s="183" t="s">
        <v>315</v>
      </c>
    </row>
    <row r="181" spans="1:65" s="13" customFormat="1" ht="11.25">
      <c r="B181" s="185"/>
      <c r="C181" s="186"/>
      <c r="D181" s="187" t="s">
        <v>190</v>
      </c>
      <c r="E181" s="188" t="s">
        <v>19</v>
      </c>
      <c r="F181" s="189" t="s">
        <v>316</v>
      </c>
      <c r="G181" s="186"/>
      <c r="H181" s="190">
        <v>31.1</v>
      </c>
      <c r="I181" s="191"/>
      <c r="J181" s="186"/>
      <c r="K181" s="186"/>
      <c r="L181" s="192"/>
      <c r="M181" s="193"/>
      <c r="N181" s="194"/>
      <c r="O181" s="194"/>
      <c r="P181" s="194"/>
      <c r="Q181" s="194"/>
      <c r="R181" s="194"/>
      <c r="S181" s="194"/>
      <c r="T181" s="195"/>
      <c r="AT181" s="196" t="s">
        <v>190</v>
      </c>
      <c r="AU181" s="196" t="s">
        <v>81</v>
      </c>
      <c r="AV181" s="13" t="s">
        <v>81</v>
      </c>
      <c r="AW181" s="13" t="s">
        <v>32</v>
      </c>
      <c r="AX181" s="13" t="s">
        <v>79</v>
      </c>
      <c r="AY181" s="196" t="s">
        <v>146</v>
      </c>
    </row>
    <row r="182" spans="1:65" s="2" customFormat="1" ht="24">
      <c r="A182" s="35"/>
      <c r="B182" s="36"/>
      <c r="C182" s="172" t="s">
        <v>216</v>
      </c>
      <c r="D182" s="172" t="s">
        <v>148</v>
      </c>
      <c r="E182" s="173" t="s">
        <v>317</v>
      </c>
      <c r="F182" s="174" t="s">
        <v>318</v>
      </c>
      <c r="G182" s="175" t="s">
        <v>170</v>
      </c>
      <c r="H182" s="176">
        <v>1.7949999999999999</v>
      </c>
      <c r="I182" s="177"/>
      <c r="J182" s="178">
        <f>ROUND(I182*H182,2)</f>
        <v>0</v>
      </c>
      <c r="K182" s="174" t="s">
        <v>152</v>
      </c>
      <c r="L182" s="40"/>
      <c r="M182" s="179" t="s">
        <v>19</v>
      </c>
      <c r="N182" s="180" t="s">
        <v>42</v>
      </c>
      <c r="O182" s="64"/>
      <c r="P182" s="181">
        <f>O182*H182</f>
        <v>0</v>
      </c>
      <c r="Q182" s="181">
        <v>2.453395</v>
      </c>
      <c r="R182" s="181">
        <f>Q182*H182</f>
        <v>4.4038440249999997</v>
      </c>
      <c r="S182" s="181">
        <v>0</v>
      </c>
      <c r="T182" s="182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83" t="s">
        <v>153</v>
      </c>
      <c r="AT182" s="183" t="s">
        <v>148</v>
      </c>
      <c r="AU182" s="183" t="s">
        <v>81</v>
      </c>
      <c r="AY182" s="18" t="s">
        <v>146</v>
      </c>
      <c r="BE182" s="184">
        <f>IF(N182="základní",J182,0)</f>
        <v>0</v>
      </c>
      <c r="BF182" s="184">
        <f>IF(N182="snížená",J182,0)</f>
        <v>0</v>
      </c>
      <c r="BG182" s="184">
        <f>IF(N182="zákl. přenesená",J182,0)</f>
        <v>0</v>
      </c>
      <c r="BH182" s="184">
        <f>IF(N182="sníž. přenesená",J182,0)</f>
        <v>0</v>
      </c>
      <c r="BI182" s="184">
        <f>IF(N182="nulová",J182,0)</f>
        <v>0</v>
      </c>
      <c r="BJ182" s="18" t="s">
        <v>79</v>
      </c>
      <c r="BK182" s="184">
        <f>ROUND(I182*H182,2)</f>
        <v>0</v>
      </c>
      <c r="BL182" s="18" t="s">
        <v>153</v>
      </c>
      <c r="BM182" s="183" t="s">
        <v>319</v>
      </c>
    </row>
    <row r="183" spans="1:65" s="13" customFormat="1" ht="11.25">
      <c r="B183" s="185"/>
      <c r="C183" s="186"/>
      <c r="D183" s="187" t="s">
        <v>190</v>
      </c>
      <c r="E183" s="188" t="s">
        <v>19</v>
      </c>
      <c r="F183" s="189" t="s">
        <v>320</v>
      </c>
      <c r="G183" s="186"/>
      <c r="H183" s="190">
        <v>1.1970000000000001</v>
      </c>
      <c r="I183" s="191"/>
      <c r="J183" s="186"/>
      <c r="K183" s="186"/>
      <c r="L183" s="192"/>
      <c r="M183" s="193"/>
      <c r="N183" s="194"/>
      <c r="O183" s="194"/>
      <c r="P183" s="194"/>
      <c r="Q183" s="194"/>
      <c r="R183" s="194"/>
      <c r="S183" s="194"/>
      <c r="T183" s="195"/>
      <c r="AT183" s="196" t="s">
        <v>190</v>
      </c>
      <c r="AU183" s="196" t="s">
        <v>81</v>
      </c>
      <c r="AV183" s="13" t="s">
        <v>81</v>
      </c>
      <c r="AW183" s="13" t="s">
        <v>32</v>
      </c>
      <c r="AX183" s="13" t="s">
        <v>71</v>
      </c>
      <c r="AY183" s="196" t="s">
        <v>146</v>
      </c>
    </row>
    <row r="184" spans="1:65" s="13" customFormat="1" ht="11.25">
      <c r="B184" s="185"/>
      <c r="C184" s="186"/>
      <c r="D184" s="187" t="s">
        <v>190</v>
      </c>
      <c r="E184" s="188" t="s">
        <v>19</v>
      </c>
      <c r="F184" s="189" t="s">
        <v>321</v>
      </c>
      <c r="G184" s="186"/>
      <c r="H184" s="190">
        <v>0.59799999999999998</v>
      </c>
      <c r="I184" s="191"/>
      <c r="J184" s="186"/>
      <c r="K184" s="186"/>
      <c r="L184" s="192"/>
      <c r="M184" s="193"/>
      <c r="N184" s="194"/>
      <c r="O184" s="194"/>
      <c r="P184" s="194"/>
      <c r="Q184" s="194"/>
      <c r="R184" s="194"/>
      <c r="S184" s="194"/>
      <c r="T184" s="195"/>
      <c r="AT184" s="196" t="s">
        <v>190</v>
      </c>
      <c r="AU184" s="196" t="s">
        <v>81</v>
      </c>
      <c r="AV184" s="13" t="s">
        <v>81</v>
      </c>
      <c r="AW184" s="13" t="s">
        <v>32</v>
      </c>
      <c r="AX184" s="13" t="s">
        <v>71</v>
      </c>
      <c r="AY184" s="196" t="s">
        <v>146</v>
      </c>
    </row>
    <row r="185" spans="1:65" s="14" customFormat="1" ht="11.25">
      <c r="B185" s="197"/>
      <c r="C185" s="198"/>
      <c r="D185" s="187" t="s">
        <v>190</v>
      </c>
      <c r="E185" s="199" t="s">
        <v>19</v>
      </c>
      <c r="F185" s="200" t="s">
        <v>203</v>
      </c>
      <c r="G185" s="198"/>
      <c r="H185" s="201">
        <v>1.7949999999999999</v>
      </c>
      <c r="I185" s="202"/>
      <c r="J185" s="198"/>
      <c r="K185" s="198"/>
      <c r="L185" s="203"/>
      <c r="M185" s="204"/>
      <c r="N185" s="205"/>
      <c r="O185" s="205"/>
      <c r="P185" s="205"/>
      <c r="Q185" s="205"/>
      <c r="R185" s="205"/>
      <c r="S185" s="205"/>
      <c r="T185" s="206"/>
      <c r="AT185" s="207" t="s">
        <v>190</v>
      </c>
      <c r="AU185" s="207" t="s">
        <v>81</v>
      </c>
      <c r="AV185" s="14" t="s">
        <v>153</v>
      </c>
      <c r="AW185" s="14" t="s">
        <v>32</v>
      </c>
      <c r="AX185" s="14" t="s">
        <v>79</v>
      </c>
      <c r="AY185" s="207" t="s">
        <v>146</v>
      </c>
    </row>
    <row r="186" spans="1:65" s="2" customFormat="1" ht="24">
      <c r="A186" s="35"/>
      <c r="B186" s="36"/>
      <c r="C186" s="172" t="s">
        <v>322</v>
      </c>
      <c r="D186" s="172" t="s">
        <v>148</v>
      </c>
      <c r="E186" s="173" t="s">
        <v>323</v>
      </c>
      <c r="F186" s="174" t="s">
        <v>324</v>
      </c>
      <c r="G186" s="175" t="s">
        <v>151</v>
      </c>
      <c r="H186" s="176">
        <v>17.952000000000002</v>
      </c>
      <c r="I186" s="177"/>
      <c r="J186" s="178">
        <f>ROUND(I186*H186,2)</f>
        <v>0</v>
      </c>
      <c r="K186" s="174" t="s">
        <v>152</v>
      </c>
      <c r="L186" s="40"/>
      <c r="M186" s="179" t="s">
        <v>19</v>
      </c>
      <c r="N186" s="180" t="s">
        <v>42</v>
      </c>
      <c r="O186" s="64"/>
      <c r="P186" s="181">
        <f>O186*H186</f>
        <v>0</v>
      </c>
      <c r="Q186" s="181">
        <v>5.7646399999999997E-3</v>
      </c>
      <c r="R186" s="181">
        <f>Q186*H186</f>
        <v>0.10348681728</v>
      </c>
      <c r="S186" s="181">
        <v>0</v>
      </c>
      <c r="T186" s="182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183" t="s">
        <v>153</v>
      </c>
      <c r="AT186" s="183" t="s">
        <v>148</v>
      </c>
      <c r="AU186" s="183" t="s">
        <v>81</v>
      </c>
      <c r="AY186" s="18" t="s">
        <v>146</v>
      </c>
      <c r="BE186" s="184">
        <f>IF(N186="základní",J186,0)</f>
        <v>0</v>
      </c>
      <c r="BF186" s="184">
        <f>IF(N186="snížená",J186,0)</f>
        <v>0</v>
      </c>
      <c r="BG186" s="184">
        <f>IF(N186="zákl. přenesená",J186,0)</f>
        <v>0</v>
      </c>
      <c r="BH186" s="184">
        <f>IF(N186="sníž. přenesená",J186,0)</f>
        <v>0</v>
      </c>
      <c r="BI186" s="184">
        <f>IF(N186="nulová",J186,0)</f>
        <v>0</v>
      </c>
      <c r="BJ186" s="18" t="s">
        <v>79</v>
      </c>
      <c r="BK186" s="184">
        <f>ROUND(I186*H186,2)</f>
        <v>0</v>
      </c>
      <c r="BL186" s="18" t="s">
        <v>153</v>
      </c>
      <c r="BM186" s="183" t="s">
        <v>325</v>
      </c>
    </row>
    <row r="187" spans="1:65" s="13" customFormat="1" ht="11.25">
      <c r="B187" s="185"/>
      <c r="C187" s="186"/>
      <c r="D187" s="187" t="s">
        <v>190</v>
      </c>
      <c r="E187" s="188" t="s">
        <v>19</v>
      </c>
      <c r="F187" s="189" t="s">
        <v>326</v>
      </c>
      <c r="G187" s="186"/>
      <c r="H187" s="190">
        <v>11.968</v>
      </c>
      <c r="I187" s="191"/>
      <c r="J187" s="186"/>
      <c r="K187" s="186"/>
      <c r="L187" s="192"/>
      <c r="M187" s="193"/>
      <c r="N187" s="194"/>
      <c r="O187" s="194"/>
      <c r="P187" s="194"/>
      <c r="Q187" s="194"/>
      <c r="R187" s="194"/>
      <c r="S187" s="194"/>
      <c r="T187" s="195"/>
      <c r="AT187" s="196" t="s">
        <v>190</v>
      </c>
      <c r="AU187" s="196" t="s">
        <v>81</v>
      </c>
      <c r="AV187" s="13" t="s">
        <v>81</v>
      </c>
      <c r="AW187" s="13" t="s">
        <v>32</v>
      </c>
      <c r="AX187" s="13" t="s">
        <v>71</v>
      </c>
      <c r="AY187" s="196" t="s">
        <v>146</v>
      </c>
    </row>
    <row r="188" spans="1:65" s="13" customFormat="1" ht="11.25">
      <c r="B188" s="185"/>
      <c r="C188" s="186"/>
      <c r="D188" s="187" t="s">
        <v>190</v>
      </c>
      <c r="E188" s="188" t="s">
        <v>19</v>
      </c>
      <c r="F188" s="189" t="s">
        <v>327</v>
      </c>
      <c r="G188" s="186"/>
      <c r="H188" s="190">
        <v>5.984</v>
      </c>
      <c r="I188" s="191"/>
      <c r="J188" s="186"/>
      <c r="K188" s="186"/>
      <c r="L188" s="192"/>
      <c r="M188" s="193"/>
      <c r="N188" s="194"/>
      <c r="O188" s="194"/>
      <c r="P188" s="194"/>
      <c r="Q188" s="194"/>
      <c r="R188" s="194"/>
      <c r="S188" s="194"/>
      <c r="T188" s="195"/>
      <c r="AT188" s="196" t="s">
        <v>190</v>
      </c>
      <c r="AU188" s="196" t="s">
        <v>81</v>
      </c>
      <c r="AV188" s="13" t="s">
        <v>81</v>
      </c>
      <c r="AW188" s="13" t="s">
        <v>32</v>
      </c>
      <c r="AX188" s="13" t="s">
        <v>71</v>
      </c>
      <c r="AY188" s="196" t="s">
        <v>146</v>
      </c>
    </row>
    <row r="189" spans="1:65" s="14" customFormat="1" ht="11.25">
      <c r="B189" s="197"/>
      <c r="C189" s="198"/>
      <c r="D189" s="187" t="s">
        <v>190</v>
      </c>
      <c r="E189" s="199" t="s">
        <v>19</v>
      </c>
      <c r="F189" s="200" t="s">
        <v>203</v>
      </c>
      <c r="G189" s="198"/>
      <c r="H189" s="201">
        <v>17.952000000000002</v>
      </c>
      <c r="I189" s="202"/>
      <c r="J189" s="198"/>
      <c r="K189" s="198"/>
      <c r="L189" s="203"/>
      <c r="M189" s="204"/>
      <c r="N189" s="205"/>
      <c r="O189" s="205"/>
      <c r="P189" s="205"/>
      <c r="Q189" s="205"/>
      <c r="R189" s="205"/>
      <c r="S189" s="205"/>
      <c r="T189" s="206"/>
      <c r="AT189" s="207" t="s">
        <v>190</v>
      </c>
      <c r="AU189" s="207" t="s">
        <v>81</v>
      </c>
      <c r="AV189" s="14" t="s">
        <v>153</v>
      </c>
      <c r="AW189" s="14" t="s">
        <v>32</v>
      </c>
      <c r="AX189" s="14" t="s">
        <v>79</v>
      </c>
      <c r="AY189" s="207" t="s">
        <v>146</v>
      </c>
    </row>
    <row r="190" spans="1:65" s="2" customFormat="1" ht="24">
      <c r="A190" s="35"/>
      <c r="B190" s="36"/>
      <c r="C190" s="172" t="s">
        <v>220</v>
      </c>
      <c r="D190" s="172" t="s">
        <v>148</v>
      </c>
      <c r="E190" s="173" t="s">
        <v>328</v>
      </c>
      <c r="F190" s="174" t="s">
        <v>329</v>
      </c>
      <c r="G190" s="175" t="s">
        <v>151</v>
      </c>
      <c r="H190" s="176">
        <v>17.952000000000002</v>
      </c>
      <c r="I190" s="177"/>
      <c r="J190" s="178">
        <f>ROUND(I190*H190,2)</f>
        <v>0</v>
      </c>
      <c r="K190" s="174" t="s">
        <v>152</v>
      </c>
      <c r="L190" s="40"/>
      <c r="M190" s="179" t="s">
        <v>19</v>
      </c>
      <c r="N190" s="180" t="s">
        <v>42</v>
      </c>
      <c r="O190" s="64"/>
      <c r="P190" s="181">
        <f>O190*H190</f>
        <v>0</v>
      </c>
      <c r="Q190" s="181">
        <v>0</v>
      </c>
      <c r="R190" s="181">
        <f>Q190*H190</f>
        <v>0</v>
      </c>
      <c r="S190" s="181">
        <v>0</v>
      </c>
      <c r="T190" s="182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83" t="s">
        <v>153</v>
      </c>
      <c r="AT190" s="183" t="s">
        <v>148</v>
      </c>
      <c r="AU190" s="183" t="s">
        <v>81</v>
      </c>
      <c r="AY190" s="18" t="s">
        <v>146</v>
      </c>
      <c r="BE190" s="184">
        <f>IF(N190="základní",J190,0)</f>
        <v>0</v>
      </c>
      <c r="BF190" s="184">
        <f>IF(N190="snížená",J190,0)</f>
        <v>0</v>
      </c>
      <c r="BG190" s="184">
        <f>IF(N190="zákl. přenesená",J190,0)</f>
        <v>0</v>
      </c>
      <c r="BH190" s="184">
        <f>IF(N190="sníž. přenesená",J190,0)</f>
        <v>0</v>
      </c>
      <c r="BI190" s="184">
        <f>IF(N190="nulová",J190,0)</f>
        <v>0</v>
      </c>
      <c r="BJ190" s="18" t="s">
        <v>79</v>
      </c>
      <c r="BK190" s="184">
        <f>ROUND(I190*H190,2)</f>
        <v>0</v>
      </c>
      <c r="BL190" s="18" t="s">
        <v>153</v>
      </c>
      <c r="BM190" s="183" t="s">
        <v>330</v>
      </c>
    </row>
    <row r="191" spans="1:65" s="2" customFormat="1" ht="24">
      <c r="A191" s="35"/>
      <c r="B191" s="36"/>
      <c r="C191" s="172" t="s">
        <v>331</v>
      </c>
      <c r="D191" s="172" t="s">
        <v>148</v>
      </c>
      <c r="E191" s="173" t="s">
        <v>332</v>
      </c>
      <c r="F191" s="174" t="s">
        <v>333</v>
      </c>
      <c r="G191" s="175" t="s">
        <v>199</v>
      </c>
      <c r="H191" s="176">
        <v>0.16200000000000001</v>
      </c>
      <c r="I191" s="177"/>
      <c r="J191" s="178">
        <f>ROUND(I191*H191,2)</f>
        <v>0</v>
      </c>
      <c r="K191" s="174" t="s">
        <v>152</v>
      </c>
      <c r="L191" s="40"/>
      <c r="M191" s="179" t="s">
        <v>19</v>
      </c>
      <c r="N191" s="180" t="s">
        <v>42</v>
      </c>
      <c r="O191" s="64"/>
      <c r="P191" s="181">
        <f>O191*H191</f>
        <v>0</v>
      </c>
      <c r="Q191" s="181">
        <v>1.0529056800000001</v>
      </c>
      <c r="R191" s="181">
        <f>Q191*H191</f>
        <v>0.17057072016000002</v>
      </c>
      <c r="S191" s="181">
        <v>0</v>
      </c>
      <c r="T191" s="182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83" t="s">
        <v>153</v>
      </c>
      <c r="AT191" s="183" t="s">
        <v>148</v>
      </c>
      <c r="AU191" s="183" t="s">
        <v>81</v>
      </c>
      <c r="AY191" s="18" t="s">
        <v>146</v>
      </c>
      <c r="BE191" s="184">
        <f>IF(N191="základní",J191,0)</f>
        <v>0</v>
      </c>
      <c r="BF191" s="184">
        <f>IF(N191="snížená",J191,0)</f>
        <v>0</v>
      </c>
      <c r="BG191" s="184">
        <f>IF(N191="zákl. přenesená",J191,0)</f>
        <v>0</v>
      </c>
      <c r="BH191" s="184">
        <f>IF(N191="sníž. přenesená",J191,0)</f>
        <v>0</v>
      </c>
      <c r="BI191" s="184">
        <f>IF(N191="nulová",J191,0)</f>
        <v>0</v>
      </c>
      <c r="BJ191" s="18" t="s">
        <v>79</v>
      </c>
      <c r="BK191" s="184">
        <f>ROUND(I191*H191,2)</f>
        <v>0</v>
      </c>
      <c r="BL191" s="18" t="s">
        <v>153</v>
      </c>
      <c r="BM191" s="183" t="s">
        <v>334</v>
      </c>
    </row>
    <row r="192" spans="1:65" s="13" customFormat="1" ht="11.25">
      <c r="B192" s="185"/>
      <c r="C192" s="186"/>
      <c r="D192" s="187" t="s">
        <v>190</v>
      </c>
      <c r="E192" s="188" t="s">
        <v>19</v>
      </c>
      <c r="F192" s="189" t="s">
        <v>335</v>
      </c>
      <c r="G192" s="186"/>
      <c r="H192" s="190">
        <v>0.16200000000000001</v>
      </c>
      <c r="I192" s="191"/>
      <c r="J192" s="186"/>
      <c r="K192" s="186"/>
      <c r="L192" s="192"/>
      <c r="M192" s="193"/>
      <c r="N192" s="194"/>
      <c r="O192" s="194"/>
      <c r="P192" s="194"/>
      <c r="Q192" s="194"/>
      <c r="R192" s="194"/>
      <c r="S192" s="194"/>
      <c r="T192" s="195"/>
      <c r="AT192" s="196" t="s">
        <v>190</v>
      </c>
      <c r="AU192" s="196" t="s">
        <v>81</v>
      </c>
      <c r="AV192" s="13" t="s">
        <v>81</v>
      </c>
      <c r="AW192" s="13" t="s">
        <v>32</v>
      </c>
      <c r="AX192" s="13" t="s">
        <v>79</v>
      </c>
      <c r="AY192" s="196" t="s">
        <v>146</v>
      </c>
    </row>
    <row r="193" spans="1:65" s="12" customFormat="1" ht="22.9" customHeight="1">
      <c r="B193" s="156"/>
      <c r="C193" s="157"/>
      <c r="D193" s="158" t="s">
        <v>70</v>
      </c>
      <c r="E193" s="170" t="s">
        <v>164</v>
      </c>
      <c r="F193" s="170" t="s">
        <v>336</v>
      </c>
      <c r="G193" s="157"/>
      <c r="H193" s="157"/>
      <c r="I193" s="160"/>
      <c r="J193" s="171">
        <f>BK193</f>
        <v>0</v>
      </c>
      <c r="K193" s="157"/>
      <c r="L193" s="162"/>
      <c r="M193" s="163"/>
      <c r="N193" s="164"/>
      <c r="O193" s="164"/>
      <c r="P193" s="165">
        <f>SUM(P194:P197)</f>
        <v>0</v>
      </c>
      <c r="Q193" s="164"/>
      <c r="R193" s="165">
        <f>SUM(R194:R197)</f>
        <v>119.54759783000003</v>
      </c>
      <c r="S193" s="164"/>
      <c r="T193" s="166">
        <f>SUM(T194:T197)</f>
        <v>0</v>
      </c>
      <c r="AR193" s="167" t="s">
        <v>79</v>
      </c>
      <c r="AT193" s="168" t="s">
        <v>70</v>
      </c>
      <c r="AU193" s="168" t="s">
        <v>79</v>
      </c>
      <c r="AY193" s="167" t="s">
        <v>146</v>
      </c>
      <c r="BK193" s="169">
        <f>SUM(BK194:BK197)</f>
        <v>0</v>
      </c>
    </row>
    <row r="194" spans="1:65" s="2" customFormat="1" ht="24">
      <c r="A194" s="35"/>
      <c r="B194" s="36"/>
      <c r="C194" s="172" t="s">
        <v>225</v>
      </c>
      <c r="D194" s="172" t="s">
        <v>148</v>
      </c>
      <c r="E194" s="173" t="s">
        <v>337</v>
      </c>
      <c r="F194" s="174" t="s">
        <v>338</v>
      </c>
      <c r="G194" s="175" t="s">
        <v>151</v>
      </c>
      <c r="H194" s="176">
        <v>126.18</v>
      </c>
      <c r="I194" s="177"/>
      <c r="J194" s="178">
        <f>ROUND(I194*H194,2)</f>
        <v>0</v>
      </c>
      <c r="K194" s="174" t="s">
        <v>152</v>
      </c>
      <c r="L194" s="40"/>
      <c r="M194" s="179" t="s">
        <v>19</v>
      </c>
      <c r="N194" s="180" t="s">
        <v>42</v>
      </c>
      <c r="O194" s="64"/>
      <c r="P194" s="181">
        <f>O194*H194</f>
        <v>0</v>
      </c>
      <c r="Q194" s="181">
        <v>0.46</v>
      </c>
      <c r="R194" s="181">
        <f>Q194*H194</f>
        <v>58.042800000000007</v>
      </c>
      <c r="S194" s="181">
        <v>0</v>
      </c>
      <c r="T194" s="182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83" t="s">
        <v>153</v>
      </c>
      <c r="AT194" s="183" t="s">
        <v>148</v>
      </c>
      <c r="AU194" s="183" t="s">
        <v>81</v>
      </c>
      <c r="AY194" s="18" t="s">
        <v>146</v>
      </c>
      <c r="BE194" s="184">
        <f>IF(N194="základní",J194,0)</f>
        <v>0</v>
      </c>
      <c r="BF194" s="184">
        <f>IF(N194="snížená",J194,0)</f>
        <v>0</v>
      </c>
      <c r="BG194" s="184">
        <f>IF(N194="zákl. přenesená",J194,0)</f>
        <v>0</v>
      </c>
      <c r="BH194" s="184">
        <f>IF(N194="sníž. přenesená",J194,0)</f>
        <v>0</v>
      </c>
      <c r="BI194" s="184">
        <f>IF(N194="nulová",J194,0)</f>
        <v>0</v>
      </c>
      <c r="BJ194" s="18" t="s">
        <v>79</v>
      </c>
      <c r="BK194" s="184">
        <f>ROUND(I194*H194,2)</f>
        <v>0</v>
      </c>
      <c r="BL194" s="18" t="s">
        <v>153</v>
      </c>
      <c r="BM194" s="183" t="s">
        <v>339</v>
      </c>
    </row>
    <row r="195" spans="1:65" s="2" customFormat="1" ht="36">
      <c r="A195" s="35"/>
      <c r="B195" s="36"/>
      <c r="C195" s="172" t="s">
        <v>340</v>
      </c>
      <c r="D195" s="172" t="s">
        <v>148</v>
      </c>
      <c r="E195" s="173" t="s">
        <v>341</v>
      </c>
      <c r="F195" s="174" t="s">
        <v>342</v>
      </c>
      <c r="G195" s="175" t="s">
        <v>151</v>
      </c>
      <c r="H195" s="176">
        <v>126.18</v>
      </c>
      <c r="I195" s="177"/>
      <c r="J195" s="178">
        <f>ROUND(I195*H195,2)</f>
        <v>0</v>
      </c>
      <c r="K195" s="174" t="s">
        <v>152</v>
      </c>
      <c r="L195" s="40"/>
      <c r="M195" s="179" t="s">
        <v>19</v>
      </c>
      <c r="N195" s="180" t="s">
        <v>42</v>
      </c>
      <c r="O195" s="64"/>
      <c r="P195" s="181">
        <f>O195*H195</f>
        <v>0</v>
      </c>
      <c r="Q195" s="181">
        <v>0.38314350000000003</v>
      </c>
      <c r="R195" s="181">
        <f>Q195*H195</f>
        <v>48.345046830000008</v>
      </c>
      <c r="S195" s="181">
        <v>0</v>
      </c>
      <c r="T195" s="182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83" t="s">
        <v>153</v>
      </c>
      <c r="AT195" s="183" t="s">
        <v>148</v>
      </c>
      <c r="AU195" s="183" t="s">
        <v>81</v>
      </c>
      <c r="AY195" s="18" t="s">
        <v>146</v>
      </c>
      <c r="BE195" s="184">
        <f>IF(N195="základní",J195,0)</f>
        <v>0</v>
      </c>
      <c r="BF195" s="184">
        <f>IF(N195="snížená",J195,0)</f>
        <v>0</v>
      </c>
      <c r="BG195" s="184">
        <f>IF(N195="zákl. přenesená",J195,0)</f>
        <v>0</v>
      </c>
      <c r="BH195" s="184">
        <f>IF(N195="sníž. přenesená",J195,0)</f>
        <v>0</v>
      </c>
      <c r="BI195" s="184">
        <f>IF(N195="nulová",J195,0)</f>
        <v>0</v>
      </c>
      <c r="BJ195" s="18" t="s">
        <v>79</v>
      </c>
      <c r="BK195" s="184">
        <f>ROUND(I195*H195,2)</f>
        <v>0</v>
      </c>
      <c r="BL195" s="18" t="s">
        <v>153</v>
      </c>
      <c r="BM195" s="183" t="s">
        <v>343</v>
      </c>
    </row>
    <row r="196" spans="1:65" s="2" customFormat="1" ht="78" customHeight="1">
      <c r="A196" s="35"/>
      <c r="B196" s="36"/>
      <c r="C196" s="172" t="s">
        <v>241</v>
      </c>
      <c r="D196" s="172" t="s">
        <v>148</v>
      </c>
      <c r="E196" s="173" t="s">
        <v>344</v>
      </c>
      <c r="F196" s="174" t="s">
        <v>345</v>
      </c>
      <c r="G196" s="175" t="s">
        <v>151</v>
      </c>
      <c r="H196" s="176">
        <v>126.18</v>
      </c>
      <c r="I196" s="177"/>
      <c r="J196" s="178">
        <f>ROUND(I196*H196,2)</f>
        <v>0</v>
      </c>
      <c r="K196" s="174" t="s">
        <v>152</v>
      </c>
      <c r="L196" s="40"/>
      <c r="M196" s="179" t="s">
        <v>19</v>
      </c>
      <c r="N196" s="180" t="s">
        <v>42</v>
      </c>
      <c r="O196" s="64"/>
      <c r="P196" s="181">
        <f>O196*H196</f>
        <v>0</v>
      </c>
      <c r="Q196" s="181">
        <v>8.4250000000000005E-2</v>
      </c>
      <c r="R196" s="181">
        <f>Q196*H196</f>
        <v>10.630665</v>
      </c>
      <c r="S196" s="181">
        <v>0</v>
      </c>
      <c r="T196" s="182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83" t="s">
        <v>153</v>
      </c>
      <c r="AT196" s="183" t="s">
        <v>148</v>
      </c>
      <c r="AU196" s="183" t="s">
        <v>81</v>
      </c>
      <c r="AY196" s="18" t="s">
        <v>146</v>
      </c>
      <c r="BE196" s="184">
        <f>IF(N196="základní",J196,0)</f>
        <v>0</v>
      </c>
      <c r="BF196" s="184">
        <f>IF(N196="snížená",J196,0)</f>
        <v>0</v>
      </c>
      <c r="BG196" s="184">
        <f>IF(N196="zákl. přenesená",J196,0)</f>
        <v>0</v>
      </c>
      <c r="BH196" s="184">
        <f>IF(N196="sníž. přenesená",J196,0)</f>
        <v>0</v>
      </c>
      <c r="BI196" s="184">
        <f>IF(N196="nulová",J196,0)</f>
        <v>0</v>
      </c>
      <c r="BJ196" s="18" t="s">
        <v>79</v>
      </c>
      <c r="BK196" s="184">
        <f>ROUND(I196*H196,2)</f>
        <v>0</v>
      </c>
      <c r="BL196" s="18" t="s">
        <v>153</v>
      </c>
      <c r="BM196" s="183" t="s">
        <v>346</v>
      </c>
    </row>
    <row r="197" spans="1:65" s="2" customFormat="1" ht="21.75" customHeight="1">
      <c r="A197" s="35"/>
      <c r="B197" s="36"/>
      <c r="C197" s="219" t="s">
        <v>347</v>
      </c>
      <c r="D197" s="219" t="s">
        <v>348</v>
      </c>
      <c r="E197" s="220" t="s">
        <v>349</v>
      </c>
      <c r="F197" s="221" t="s">
        <v>350</v>
      </c>
      <c r="G197" s="222" t="s">
        <v>151</v>
      </c>
      <c r="H197" s="223">
        <v>19.306000000000001</v>
      </c>
      <c r="I197" s="224"/>
      <c r="J197" s="225">
        <f>ROUND(I197*H197,2)</f>
        <v>0</v>
      </c>
      <c r="K197" s="221" t="s">
        <v>152</v>
      </c>
      <c r="L197" s="226"/>
      <c r="M197" s="227" t="s">
        <v>19</v>
      </c>
      <c r="N197" s="228" t="s">
        <v>42</v>
      </c>
      <c r="O197" s="64"/>
      <c r="P197" s="181">
        <f>O197*H197</f>
        <v>0</v>
      </c>
      <c r="Q197" s="181">
        <v>0.13100000000000001</v>
      </c>
      <c r="R197" s="181">
        <f>Q197*H197</f>
        <v>2.5290860000000004</v>
      </c>
      <c r="S197" s="181">
        <v>0</v>
      </c>
      <c r="T197" s="182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83" t="s">
        <v>163</v>
      </c>
      <c r="AT197" s="183" t="s">
        <v>348</v>
      </c>
      <c r="AU197" s="183" t="s">
        <v>81</v>
      </c>
      <c r="AY197" s="18" t="s">
        <v>146</v>
      </c>
      <c r="BE197" s="184">
        <f>IF(N197="základní",J197,0)</f>
        <v>0</v>
      </c>
      <c r="BF197" s="184">
        <f>IF(N197="snížená",J197,0)</f>
        <v>0</v>
      </c>
      <c r="BG197" s="184">
        <f>IF(N197="zákl. přenesená",J197,0)</f>
        <v>0</v>
      </c>
      <c r="BH197" s="184">
        <f>IF(N197="sníž. přenesená",J197,0)</f>
        <v>0</v>
      </c>
      <c r="BI197" s="184">
        <f>IF(N197="nulová",J197,0)</f>
        <v>0</v>
      </c>
      <c r="BJ197" s="18" t="s">
        <v>79</v>
      </c>
      <c r="BK197" s="184">
        <f>ROUND(I197*H197,2)</f>
        <v>0</v>
      </c>
      <c r="BL197" s="18" t="s">
        <v>153</v>
      </c>
      <c r="BM197" s="183" t="s">
        <v>351</v>
      </c>
    </row>
    <row r="198" spans="1:65" s="12" customFormat="1" ht="22.9" customHeight="1">
      <c r="B198" s="156"/>
      <c r="C198" s="157"/>
      <c r="D198" s="158" t="s">
        <v>70</v>
      </c>
      <c r="E198" s="170" t="s">
        <v>352</v>
      </c>
      <c r="F198" s="170" t="s">
        <v>353</v>
      </c>
      <c r="G198" s="157"/>
      <c r="H198" s="157"/>
      <c r="I198" s="160"/>
      <c r="J198" s="171">
        <f>BK198</f>
        <v>0</v>
      </c>
      <c r="K198" s="157"/>
      <c r="L198" s="162"/>
      <c r="M198" s="163"/>
      <c r="N198" s="164"/>
      <c r="O198" s="164"/>
      <c r="P198" s="165">
        <f>SUM(P199:P223)</f>
        <v>0</v>
      </c>
      <c r="Q198" s="164"/>
      <c r="R198" s="165">
        <f>SUM(R199:R223)</f>
        <v>1.332531956</v>
      </c>
      <c r="S198" s="164"/>
      <c r="T198" s="166">
        <f>SUM(T199:T223)</f>
        <v>0</v>
      </c>
      <c r="AR198" s="167" t="s">
        <v>79</v>
      </c>
      <c r="AT198" s="168" t="s">
        <v>70</v>
      </c>
      <c r="AU198" s="168" t="s">
        <v>79</v>
      </c>
      <c r="AY198" s="167" t="s">
        <v>146</v>
      </c>
      <c r="BK198" s="169">
        <f>SUM(BK199:BK223)</f>
        <v>0</v>
      </c>
    </row>
    <row r="199" spans="1:65" s="2" customFormat="1" ht="36">
      <c r="A199" s="35"/>
      <c r="B199" s="36"/>
      <c r="C199" s="172" t="s">
        <v>246</v>
      </c>
      <c r="D199" s="172" t="s">
        <v>148</v>
      </c>
      <c r="E199" s="173" t="s">
        <v>354</v>
      </c>
      <c r="F199" s="174" t="s">
        <v>355</v>
      </c>
      <c r="G199" s="175" t="s">
        <v>151</v>
      </c>
      <c r="H199" s="176">
        <v>24.25</v>
      </c>
      <c r="I199" s="177"/>
      <c r="J199" s="178">
        <f>ROUND(I199*H199,2)</f>
        <v>0</v>
      </c>
      <c r="K199" s="174" t="s">
        <v>152</v>
      </c>
      <c r="L199" s="40"/>
      <c r="M199" s="179" t="s">
        <v>19</v>
      </c>
      <c r="N199" s="180" t="s">
        <v>42</v>
      </c>
      <c r="O199" s="64"/>
      <c r="P199" s="181">
        <f>O199*H199</f>
        <v>0</v>
      </c>
      <c r="Q199" s="181">
        <v>5.8399999999999999E-4</v>
      </c>
      <c r="R199" s="181">
        <f>Q199*H199</f>
        <v>1.4161999999999999E-2</v>
      </c>
      <c r="S199" s="181">
        <v>0</v>
      </c>
      <c r="T199" s="182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83" t="s">
        <v>153</v>
      </c>
      <c r="AT199" s="183" t="s">
        <v>148</v>
      </c>
      <c r="AU199" s="183" t="s">
        <v>81</v>
      </c>
      <c r="AY199" s="18" t="s">
        <v>146</v>
      </c>
      <c r="BE199" s="184">
        <f>IF(N199="základní",J199,0)</f>
        <v>0</v>
      </c>
      <c r="BF199" s="184">
        <f>IF(N199="snížená",J199,0)</f>
        <v>0</v>
      </c>
      <c r="BG199" s="184">
        <f>IF(N199="zákl. přenesená",J199,0)</f>
        <v>0</v>
      </c>
      <c r="BH199" s="184">
        <f>IF(N199="sníž. přenesená",J199,0)</f>
        <v>0</v>
      </c>
      <c r="BI199" s="184">
        <f>IF(N199="nulová",J199,0)</f>
        <v>0</v>
      </c>
      <c r="BJ199" s="18" t="s">
        <v>79</v>
      </c>
      <c r="BK199" s="184">
        <f>ROUND(I199*H199,2)</f>
        <v>0</v>
      </c>
      <c r="BL199" s="18" t="s">
        <v>153</v>
      </c>
      <c r="BM199" s="183" t="s">
        <v>356</v>
      </c>
    </row>
    <row r="200" spans="1:65" s="13" customFormat="1" ht="11.25">
      <c r="B200" s="185"/>
      <c r="C200" s="186"/>
      <c r="D200" s="187" t="s">
        <v>190</v>
      </c>
      <c r="E200" s="188" t="s">
        <v>19</v>
      </c>
      <c r="F200" s="189" t="s">
        <v>357</v>
      </c>
      <c r="G200" s="186"/>
      <c r="H200" s="190">
        <v>24.25</v>
      </c>
      <c r="I200" s="191"/>
      <c r="J200" s="186"/>
      <c r="K200" s="186"/>
      <c r="L200" s="192"/>
      <c r="M200" s="193"/>
      <c r="N200" s="194"/>
      <c r="O200" s="194"/>
      <c r="P200" s="194"/>
      <c r="Q200" s="194"/>
      <c r="R200" s="194"/>
      <c r="S200" s="194"/>
      <c r="T200" s="195"/>
      <c r="AT200" s="196" t="s">
        <v>190</v>
      </c>
      <c r="AU200" s="196" t="s">
        <v>81</v>
      </c>
      <c r="AV200" s="13" t="s">
        <v>81</v>
      </c>
      <c r="AW200" s="13" t="s">
        <v>32</v>
      </c>
      <c r="AX200" s="13" t="s">
        <v>79</v>
      </c>
      <c r="AY200" s="196" t="s">
        <v>146</v>
      </c>
    </row>
    <row r="201" spans="1:65" s="2" customFormat="1" ht="36">
      <c r="A201" s="35"/>
      <c r="B201" s="36"/>
      <c r="C201" s="172" t="s">
        <v>358</v>
      </c>
      <c r="D201" s="172" t="s">
        <v>148</v>
      </c>
      <c r="E201" s="173" t="s">
        <v>359</v>
      </c>
      <c r="F201" s="174" t="s">
        <v>360</v>
      </c>
      <c r="G201" s="175" t="s">
        <v>151</v>
      </c>
      <c r="H201" s="176">
        <v>24.25</v>
      </c>
      <c r="I201" s="177"/>
      <c r="J201" s="178">
        <f>ROUND(I201*H201,2)</f>
        <v>0</v>
      </c>
      <c r="K201" s="174" t="s">
        <v>152</v>
      </c>
      <c r="L201" s="40"/>
      <c r="M201" s="179" t="s">
        <v>19</v>
      </c>
      <c r="N201" s="180" t="s">
        <v>42</v>
      </c>
      <c r="O201" s="64"/>
      <c r="P201" s="181">
        <f>O201*H201</f>
        <v>0</v>
      </c>
      <c r="Q201" s="181">
        <v>1.4E-3</v>
      </c>
      <c r="R201" s="181">
        <f>Q201*H201</f>
        <v>3.3950000000000001E-2</v>
      </c>
      <c r="S201" s="181">
        <v>0</v>
      </c>
      <c r="T201" s="182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83" t="s">
        <v>153</v>
      </c>
      <c r="AT201" s="183" t="s">
        <v>148</v>
      </c>
      <c r="AU201" s="183" t="s">
        <v>81</v>
      </c>
      <c r="AY201" s="18" t="s">
        <v>146</v>
      </c>
      <c r="BE201" s="184">
        <f>IF(N201="základní",J201,0)</f>
        <v>0</v>
      </c>
      <c r="BF201" s="184">
        <f>IF(N201="snížená",J201,0)</f>
        <v>0</v>
      </c>
      <c r="BG201" s="184">
        <f>IF(N201="zákl. přenesená",J201,0)</f>
        <v>0</v>
      </c>
      <c r="BH201" s="184">
        <f>IF(N201="sníž. přenesená",J201,0)</f>
        <v>0</v>
      </c>
      <c r="BI201" s="184">
        <f>IF(N201="nulová",J201,0)</f>
        <v>0</v>
      </c>
      <c r="BJ201" s="18" t="s">
        <v>79</v>
      </c>
      <c r="BK201" s="184">
        <f>ROUND(I201*H201,2)</f>
        <v>0</v>
      </c>
      <c r="BL201" s="18" t="s">
        <v>153</v>
      </c>
      <c r="BM201" s="183" t="s">
        <v>361</v>
      </c>
    </row>
    <row r="202" spans="1:65" s="2" customFormat="1" ht="36">
      <c r="A202" s="35"/>
      <c r="B202" s="36"/>
      <c r="C202" s="172" t="s">
        <v>252</v>
      </c>
      <c r="D202" s="172" t="s">
        <v>148</v>
      </c>
      <c r="E202" s="173" t="s">
        <v>362</v>
      </c>
      <c r="F202" s="174" t="s">
        <v>363</v>
      </c>
      <c r="G202" s="175" t="s">
        <v>151</v>
      </c>
      <c r="H202" s="176">
        <v>24.25</v>
      </c>
      <c r="I202" s="177"/>
      <c r="J202" s="178">
        <f>ROUND(I202*H202,2)</f>
        <v>0</v>
      </c>
      <c r="K202" s="174" t="s">
        <v>152</v>
      </c>
      <c r="L202" s="40"/>
      <c r="M202" s="179" t="s">
        <v>19</v>
      </c>
      <c r="N202" s="180" t="s">
        <v>42</v>
      </c>
      <c r="O202" s="64"/>
      <c r="P202" s="181">
        <f>O202*H202</f>
        <v>0</v>
      </c>
      <c r="Q202" s="181">
        <v>1.47E-2</v>
      </c>
      <c r="R202" s="181">
        <f>Q202*H202</f>
        <v>0.35647499999999999</v>
      </c>
      <c r="S202" s="181">
        <v>0</v>
      </c>
      <c r="T202" s="182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83" t="s">
        <v>153</v>
      </c>
      <c r="AT202" s="183" t="s">
        <v>148</v>
      </c>
      <c r="AU202" s="183" t="s">
        <v>81</v>
      </c>
      <c r="AY202" s="18" t="s">
        <v>146</v>
      </c>
      <c r="BE202" s="184">
        <f>IF(N202="základní",J202,0)</f>
        <v>0</v>
      </c>
      <c r="BF202" s="184">
        <f>IF(N202="snížená",J202,0)</f>
        <v>0</v>
      </c>
      <c r="BG202" s="184">
        <f>IF(N202="zákl. přenesená",J202,0)</f>
        <v>0</v>
      </c>
      <c r="BH202" s="184">
        <f>IF(N202="sníž. přenesená",J202,0)</f>
        <v>0</v>
      </c>
      <c r="BI202" s="184">
        <f>IF(N202="nulová",J202,0)</f>
        <v>0</v>
      </c>
      <c r="BJ202" s="18" t="s">
        <v>79</v>
      </c>
      <c r="BK202" s="184">
        <f>ROUND(I202*H202,2)</f>
        <v>0</v>
      </c>
      <c r="BL202" s="18" t="s">
        <v>153</v>
      </c>
      <c r="BM202" s="183" t="s">
        <v>364</v>
      </c>
    </row>
    <row r="203" spans="1:65" s="2" customFormat="1" ht="36">
      <c r="A203" s="35"/>
      <c r="B203" s="36"/>
      <c r="C203" s="172" t="s">
        <v>365</v>
      </c>
      <c r="D203" s="172" t="s">
        <v>148</v>
      </c>
      <c r="E203" s="173" t="s">
        <v>366</v>
      </c>
      <c r="F203" s="174" t="s">
        <v>367</v>
      </c>
      <c r="G203" s="175" t="s">
        <v>151</v>
      </c>
      <c r="H203" s="176">
        <v>102.649</v>
      </c>
      <c r="I203" s="177"/>
      <c r="J203" s="178">
        <f>ROUND(I203*H203,2)</f>
        <v>0</v>
      </c>
      <c r="K203" s="174" t="s">
        <v>152</v>
      </c>
      <c r="L203" s="40"/>
      <c r="M203" s="179" t="s">
        <v>19</v>
      </c>
      <c r="N203" s="180" t="s">
        <v>42</v>
      </c>
      <c r="O203" s="64"/>
      <c r="P203" s="181">
        <f>O203*H203</f>
        <v>0</v>
      </c>
      <c r="Q203" s="181">
        <v>2.8400000000000002E-4</v>
      </c>
      <c r="R203" s="181">
        <f>Q203*H203</f>
        <v>2.9152316000000001E-2</v>
      </c>
      <c r="S203" s="181">
        <v>0</v>
      </c>
      <c r="T203" s="182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83" t="s">
        <v>153</v>
      </c>
      <c r="AT203" s="183" t="s">
        <v>148</v>
      </c>
      <c r="AU203" s="183" t="s">
        <v>81</v>
      </c>
      <c r="AY203" s="18" t="s">
        <v>146</v>
      </c>
      <c r="BE203" s="184">
        <f>IF(N203="základní",J203,0)</f>
        <v>0</v>
      </c>
      <c r="BF203" s="184">
        <f>IF(N203="snížená",J203,0)</f>
        <v>0</v>
      </c>
      <c r="BG203" s="184">
        <f>IF(N203="zákl. přenesená",J203,0)</f>
        <v>0</v>
      </c>
      <c r="BH203" s="184">
        <f>IF(N203="sníž. přenesená",J203,0)</f>
        <v>0</v>
      </c>
      <c r="BI203" s="184">
        <f>IF(N203="nulová",J203,0)</f>
        <v>0</v>
      </c>
      <c r="BJ203" s="18" t="s">
        <v>79</v>
      </c>
      <c r="BK203" s="184">
        <f>ROUND(I203*H203,2)</f>
        <v>0</v>
      </c>
      <c r="BL203" s="18" t="s">
        <v>153</v>
      </c>
      <c r="BM203" s="183" t="s">
        <v>368</v>
      </c>
    </row>
    <row r="204" spans="1:65" s="13" customFormat="1" ht="11.25">
      <c r="B204" s="185"/>
      <c r="C204" s="186"/>
      <c r="D204" s="187" t="s">
        <v>190</v>
      </c>
      <c r="E204" s="188" t="s">
        <v>19</v>
      </c>
      <c r="F204" s="189" t="s">
        <v>369</v>
      </c>
      <c r="G204" s="186"/>
      <c r="H204" s="190">
        <v>19.158999999999999</v>
      </c>
      <c r="I204" s="191"/>
      <c r="J204" s="186"/>
      <c r="K204" s="186"/>
      <c r="L204" s="192"/>
      <c r="M204" s="193"/>
      <c r="N204" s="194"/>
      <c r="O204" s="194"/>
      <c r="P204" s="194"/>
      <c r="Q204" s="194"/>
      <c r="R204" s="194"/>
      <c r="S204" s="194"/>
      <c r="T204" s="195"/>
      <c r="AT204" s="196" t="s">
        <v>190</v>
      </c>
      <c r="AU204" s="196" t="s">
        <v>81</v>
      </c>
      <c r="AV204" s="13" t="s">
        <v>81</v>
      </c>
      <c r="AW204" s="13" t="s">
        <v>32</v>
      </c>
      <c r="AX204" s="13" t="s">
        <v>71</v>
      </c>
      <c r="AY204" s="196" t="s">
        <v>146</v>
      </c>
    </row>
    <row r="205" spans="1:65" s="13" customFormat="1" ht="11.25">
      <c r="B205" s="185"/>
      <c r="C205" s="186"/>
      <c r="D205" s="187" t="s">
        <v>190</v>
      </c>
      <c r="E205" s="188" t="s">
        <v>19</v>
      </c>
      <c r="F205" s="189" t="s">
        <v>370</v>
      </c>
      <c r="G205" s="186"/>
      <c r="H205" s="190">
        <v>-1.6</v>
      </c>
      <c r="I205" s="191"/>
      <c r="J205" s="186"/>
      <c r="K205" s="186"/>
      <c r="L205" s="192"/>
      <c r="M205" s="193"/>
      <c r="N205" s="194"/>
      <c r="O205" s="194"/>
      <c r="P205" s="194"/>
      <c r="Q205" s="194"/>
      <c r="R205" s="194"/>
      <c r="S205" s="194"/>
      <c r="T205" s="195"/>
      <c r="AT205" s="196" t="s">
        <v>190</v>
      </c>
      <c r="AU205" s="196" t="s">
        <v>81</v>
      </c>
      <c r="AV205" s="13" t="s">
        <v>81</v>
      </c>
      <c r="AW205" s="13" t="s">
        <v>32</v>
      </c>
      <c r="AX205" s="13" t="s">
        <v>71</v>
      </c>
      <c r="AY205" s="196" t="s">
        <v>146</v>
      </c>
    </row>
    <row r="206" spans="1:65" s="13" customFormat="1" ht="11.25">
      <c r="B206" s="185"/>
      <c r="C206" s="186"/>
      <c r="D206" s="187" t="s">
        <v>190</v>
      </c>
      <c r="E206" s="188" t="s">
        <v>19</v>
      </c>
      <c r="F206" s="189" t="s">
        <v>371</v>
      </c>
      <c r="G206" s="186"/>
      <c r="H206" s="190">
        <v>21.39</v>
      </c>
      <c r="I206" s="191"/>
      <c r="J206" s="186"/>
      <c r="K206" s="186"/>
      <c r="L206" s="192"/>
      <c r="M206" s="193"/>
      <c r="N206" s="194"/>
      <c r="O206" s="194"/>
      <c r="P206" s="194"/>
      <c r="Q206" s="194"/>
      <c r="R206" s="194"/>
      <c r="S206" s="194"/>
      <c r="T206" s="195"/>
      <c r="AT206" s="196" t="s">
        <v>190</v>
      </c>
      <c r="AU206" s="196" t="s">
        <v>81</v>
      </c>
      <c r="AV206" s="13" t="s">
        <v>81</v>
      </c>
      <c r="AW206" s="13" t="s">
        <v>32</v>
      </c>
      <c r="AX206" s="13" t="s">
        <v>71</v>
      </c>
      <c r="AY206" s="196" t="s">
        <v>146</v>
      </c>
    </row>
    <row r="207" spans="1:65" s="13" customFormat="1" ht="11.25">
      <c r="B207" s="185"/>
      <c r="C207" s="186"/>
      <c r="D207" s="187" t="s">
        <v>190</v>
      </c>
      <c r="E207" s="188" t="s">
        <v>19</v>
      </c>
      <c r="F207" s="189" t="s">
        <v>370</v>
      </c>
      <c r="G207" s="186"/>
      <c r="H207" s="190">
        <v>-1.6</v>
      </c>
      <c r="I207" s="191"/>
      <c r="J207" s="186"/>
      <c r="K207" s="186"/>
      <c r="L207" s="192"/>
      <c r="M207" s="193"/>
      <c r="N207" s="194"/>
      <c r="O207" s="194"/>
      <c r="P207" s="194"/>
      <c r="Q207" s="194"/>
      <c r="R207" s="194"/>
      <c r="S207" s="194"/>
      <c r="T207" s="195"/>
      <c r="AT207" s="196" t="s">
        <v>190</v>
      </c>
      <c r="AU207" s="196" t="s">
        <v>81</v>
      </c>
      <c r="AV207" s="13" t="s">
        <v>81</v>
      </c>
      <c r="AW207" s="13" t="s">
        <v>32</v>
      </c>
      <c r="AX207" s="13" t="s">
        <v>71</v>
      </c>
      <c r="AY207" s="196" t="s">
        <v>146</v>
      </c>
    </row>
    <row r="208" spans="1:65" s="13" customFormat="1" ht="11.25">
      <c r="B208" s="185"/>
      <c r="C208" s="186"/>
      <c r="D208" s="187" t="s">
        <v>190</v>
      </c>
      <c r="E208" s="188" t="s">
        <v>19</v>
      </c>
      <c r="F208" s="189" t="s">
        <v>372</v>
      </c>
      <c r="G208" s="186"/>
      <c r="H208" s="190">
        <v>14.72</v>
      </c>
      <c r="I208" s="191"/>
      <c r="J208" s="186"/>
      <c r="K208" s="186"/>
      <c r="L208" s="192"/>
      <c r="M208" s="193"/>
      <c r="N208" s="194"/>
      <c r="O208" s="194"/>
      <c r="P208" s="194"/>
      <c r="Q208" s="194"/>
      <c r="R208" s="194"/>
      <c r="S208" s="194"/>
      <c r="T208" s="195"/>
      <c r="AT208" s="196" t="s">
        <v>190</v>
      </c>
      <c r="AU208" s="196" t="s">
        <v>81</v>
      </c>
      <c r="AV208" s="13" t="s">
        <v>81</v>
      </c>
      <c r="AW208" s="13" t="s">
        <v>32</v>
      </c>
      <c r="AX208" s="13" t="s">
        <v>71</v>
      </c>
      <c r="AY208" s="196" t="s">
        <v>146</v>
      </c>
    </row>
    <row r="209" spans="1:65" s="13" customFormat="1" ht="11.25">
      <c r="B209" s="185"/>
      <c r="C209" s="186"/>
      <c r="D209" s="187" t="s">
        <v>190</v>
      </c>
      <c r="E209" s="188" t="s">
        <v>19</v>
      </c>
      <c r="F209" s="189" t="s">
        <v>373</v>
      </c>
      <c r="G209" s="186"/>
      <c r="H209" s="190">
        <v>-1.4</v>
      </c>
      <c r="I209" s="191"/>
      <c r="J209" s="186"/>
      <c r="K209" s="186"/>
      <c r="L209" s="192"/>
      <c r="M209" s="193"/>
      <c r="N209" s="194"/>
      <c r="O209" s="194"/>
      <c r="P209" s="194"/>
      <c r="Q209" s="194"/>
      <c r="R209" s="194"/>
      <c r="S209" s="194"/>
      <c r="T209" s="195"/>
      <c r="AT209" s="196" t="s">
        <v>190</v>
      </c>
      <c r="AU209" s="196" t="s">
        <v>81</v>
      </c>
      <c r="AV209" s="13" t="s">
        <v>81</v>
      </c>
      <c r="AW209" s="13" t="s">
        <v>32</v>
      </c>
      <c r="AX209" s="13" t="s">
        <v>71</v>
      </c>
      <c r="AY209" s="196" t="s">
        <v>146</v>
      </c>
    </row>
    <row r="210" spans="1:65" s="13" customFormat="1" ht="11.25">
      <c r="B210" s="185"/>
      <c r="C210" s="186"/>
      <c r="D210" s="187" t="s">
        <v>190</v>
      </c>
      <c r="E210" s="188" t="s">
        <v>19</v>
      </c>
      <c r="F210" s="189" t="s">
        <v>374</v>
      </c>
      <c r="G210" s="186"/>
      <c r="H210" s="190">
        <v>21.16</v>
      </c>
      <c r="I210" s="191"/>
      <c r="J210" s="186"/>
      <c r="K210" s="186"/>
      <c r="L210" s="192"/>
      <c r="M210" s="193"/>
      <c r="N210" s="194"/>
      <c r="O210" s="194"/>
      <c r="P210" s="194"/>
      <c r="Q210" s="194"/>
      <c r="R210" s="194"/>
      <c r="S210" s="194"/>
      <c r="T210" s="195"/>
      <c r="AT210" s="196" t="s">
        <v>190</v>
      </c>
      <c r="AU210" s="196" t="s">
        <v>81</v>
      </c>
      <c r="AV210" s="13" t="s">
        <v>81</v>
      </c>
      <c r="AW210" s="13" t="s">
        <v>32</v>
      </c>
      <c r="AX210" s="13" t="s">
        <v>71</v>
      </c>
      <c r="AY210" s="196" t="s">
        <v>146</v>
      </c>
    </row>
    <row r="211" spans="1:65" s="13" customFormat="1" ht="11.25">
      <c r="B211" s="185"/>
      <c r="C211" s="186"/>
      <c r="D211" s="187" t="s">
        <v>190</v>
      </c>
      <c r="E211" s="188" t="s">
        <v>19</v>
      </c>
      <c r="F211" s="189" t="s">
        <v>375</v>
      </c>
      <c r="G211" s="186"/>
      <c r="H211" s="190">
        <v>-1.8</v>
      </c>
      <c r="I211" s="191"/>
      <c r="J211" s="186"/>
      <c r="K211" s="186"/>
      <c r="L211" s="192"/>
      <c r="M211" s="193"/>
      <c r="N211" s="194"/>
      <c r="O211" s="194"/>
      <c r="P211" s="194"/>
      <c r="Q211" s="194"/>
      <c r="R211" s="194"/>
      <c r="S211" s="194"/>
      <c r="T211" s="195"/>
      <c r="AT211" s="196" t="s">
        <v>190</v>
      </c>
      <c r="AU211" s="196" t="s">
        <v>81</v>
      </c>
      <c r="AV211" s="13" t="s">
        <v>81</v>
      </c>
      <c r="AW211" s="13" t="s">
        <v>32</v>
      </c>
      <c r="AX211" s="13" t="s">
        <v>71</v>
      </c>
      <c r="AY211" s="196" t="s">
        <v>146</v>
      </c>
    </row>
    <row r="212" spans="1:65" s="13" customFormat="1" ht="11.25">
      <c r="B212" s="185"/>
      <c r="C212" s="186"/>
      <c r="D212" s="187" t="s">
        <v>190</v>
      </c>
      <c r="E212" s="188" t="s">
        <v>19</v>
      </c>
      <c r="F212" s="189" t="s">
        <v>376</v>
      </c>
      <c r="G212" s="186"/>
      <c r="H212" s="190">
        <v>17.71</v>
      </c>
      <c r="I212" s="191"/>
      <c r="J212" s="186"/>
      <c r="K212" s="186"/>
      <c r="L212" s="192"/>
      <c r="M212" s="193"/>
      <c r="N212" s="194"/>
      <c r="O212" s="194"/>
      <c r="P212" s="194"/>
      <c r="Q212" s="194"/>
      <c r="R212" s="194"/>
      <c r="S212" s="194"/>
      <c r="T212" s="195"/>
      <c r="AT212" s="196" t="s">
        <v>190</v>
      </c>
      <c r="AU212" s="196" t="s">
        <v>81</v>
      </c>
      <c r="AV212" s="13" t="s">
        <v>81</v>
      </c>
      <c r="AW212" s="13" t="s">
        <v>32</v>
      </c>
      <c r="AX212" s="13" t="s">
        <v>71</v>
      </c>
      <c r="AY212" s="196" t="s">
        <v>146</v>
      </c>
    </row>
    <row r="213" spans="1:65" s="13" customFormat="1" ht="11.25">
      <c r="B213" s="185"/>
      <c r="C213" s="186"/>
      <c r="D213" s="187" t="s">
        <v>190</v>
      </c>
      <c r="E213" s="188" t="s">
        <v>19</v>
      </c>
      <c r="F213" s="189" t="s">
        <v>377</v>
      </c>
      <c r="G213" s="186"/>
      <c r="H213" s="190">
        <v>-1.4</v>
      </c>
      <c r="I213" s="191"/>
      <c r="J213" s="186"/>
      <c r="K213" s="186"/>
      <c r="L213" s="192"/>
      <c r="M213" s="193"/>
      <c r="N213" s="194"/>
      <c r="O213" s="194"/>
      <c r="P213" s="194"/>
      <c r="Q213" s="194"/>
      <c r="R213" s="194"/>
      <c r="S213" s="194"/>
      <c r="T213" s="195"/>
      <c r="AT213" s="196" t="s">
        <v>190</v>
      </c>
      <c r="AU213" s="196" t="s">
        <v>81</v>
      </c>
      <c r="AV213" s="13" t="s">
        <v>81</v>
      </c>
      <c r="AW213" s="13" t="s">
        <v>32</v>
      </c>
      <c r="AX213" s="13" t="s">
        <v>71</v>
      </c>
      <c r="AY213" s="196" t="s">
        <v>146</v>
      </c>
    </row>
    <row r="214" spans="1:65" s="13" customFormat="1" ht="11.25">
      <c r="B214" s="185"/>
      <c r="C214" s="186"/>
      <c r="D214" s="187" t="s">
        <v>190</v>
      </c>
      <c r="E214" s="188" t="s">
        <v>19</v>
      </c>
      <c r="F214" s="189" t="s">
        <v>378</v>
      </c>
      <c r="G214" s="186"/>
      <c r="H214" s="190">
        <v>17.71</v>
      </c>
      <c r="I214" s="191"/>
      <c r="J214" s="186"/>
      <c r="K214" s="186"/>
      <c r="L214" s="192"/>
      <c r="M214" s="193"/>
      <c r="N214" s="194"/>
      <c r="O214" s="194"/>
      <c r="P214" s="194"/>
      <c r="Q214" s="194"/>
      <c r="R214" s="194"/>
      <c r="S214" s="194"/>
      <c r="T214" s="195"/>
      <c r="AT214" s="196" t="s">
        <v>190</v>
      </c>
      <c r="AU214" s="196" t="s">
        <v>81</v>
      </c>
      <c r="AV214" s="13" t="s">
        <v>81</v>
      </c>
      <c r="AW214" s="13" t="s">
        <v>32</v>
      </c>
      <c r="AX214" s="13" t="s">
        <v>71</v>
      </c>
      <c r="AY214" s="196" t="s">
        <v>146</v>
      </c>
    </row>
    <row r="215" spans="1:65" s="13" customFormat="1" ht="11.25">
      <c r="B215" s="185"/>
      <c r="C215" s="186"/>
      <c r="D215" s="187" t="s">
        <v>190</v>
      </c>
      <c r="E215" s="188" t="s">
        <v>19</v>
      </c>
      <c r="F215" s="189" t="s">
        <v>377</v>
      </c>
      <c r="G215" s="186"/>
      <c r="H215" s="190">
        <v>-1.4</v>
      </c>
      <c r="I215" s="191"/>
      <c r="J215" s="186"/>
      <c r="K215" s="186"/>
      <c r="L215" s="192"/>
      <c r="M215" s="193"/>
      <c r="N215" s="194"/>
      <c r="O215" s="194"/>
      <c r="P215" s="194"/>
      <c r="Q215" s="194"/>
      <c r="R215" s="194"/>
      <c r="S215" s="194"/>
      <c r="T215" s="195"/>
      <c r="AT215" s="196" t="s">
        <v>190</v>
      </c>
      <c r="AU215" s="196" t="s">
        <v>81</v>
      </c>
      <c r="AV215" s="13" t="s">
        <v>81</v>
      </c>
      <c r="AW215" s="13" t="s">
        <v>32</v>
      </c>
      <c r="AX215" s="13" t="s">
        <v>71</v>
      </c>
      <c r="AY215" s="196" t="s">
        <v>146</v>
      </c>
    </row>
    <row r="216" spans="1:65" s="14" customFormat="1" ht="11.25">
      <c r="B216" s="197"/>
      <c r="C216" s="198"/>
      <c r="D216" s="187" t="s">
        <v>190</v>
      </c>
      <c r="E216" s="199" t="s">
        <v>19</v>
      </c>
      <c r="F216" s="200" t="s">
        <v>203</v>
      </c>
      <c r="G216" s="198"/>
      <c r="H216" s="201">
        <v>102.649</v>
      </c>
      <c r="I216" s="202"/>
      <c r="J216" s="198"/>
      <c r="K216" s="198"/>
      <c r="L216" s="203"/>
      <c r="M216" s="204"/>
      <c r="N216" s="205"/>
      <c r="O216" s="205"/>
      <c r="P216" s="205"/>
      <c r="Q216" s="205"/>
      <c r="R216" s="205"/>
      <c r="S216" s="205"/>
      <c r="T216" s="206"/>
      <c r="AT216" s="207" t="s">
        <v>190</v>
      </c>
      <c r="AU216" s="207" t="s">
        <v>81</v>
      </c>
      <c r="AV216" s="14" t="s">
        <v>153</v>
      </c>
      <c r="AW216" s="14" t="s">
        <v>32</v>
      </c>
      <c r="AX216" s="14" t="s">
        <v>79</v>
      </c>
      <c r="AY216" s="207" t="s">
        <v>146</v>
      </c>
    </row>
    <row r="217" spans="1:65" s="2" customFormat="1" ht="36">
      <c r="A217" s="35"/>
      <c r="B217" s="36"/>
      <c r="C217" s="172" t="s">
        <v>256</v>
      </c>
      <c r="D217" s="172" t="s">
        <v>148</v>
      </c>
      <c r="E217" s="173" t="s">
        <v>379</v>
      </c>
      <c r="F217" s="174" t="s">
        <v>380</v>
      </c>
      <c r="G217" s="175" t="s">
        <v>151</v>
      </c>
      <c r="H217" s="176">
        <v>37.348999999999997</v>
      </c>
      <c r="I217" s="177"/>
      <c r="J217" s="178">
        <f>ROUND(I217*H217,2)</f>
        <v>0</v>
      </c>
      <c r="K217" s="174" t="s">
        <v>152</v>
      </c>
      <c r="L217" s="40"/>
      <c r="M217" s="179" t="s">
        <v>19</v>
      </c>
      <c r="N217" s="180" t="s">
        <v>42</v>
      </c>
      <c r="O217" s="64"/>
      <c r="P217" s="181">
        <f>O217*H217</f>
        <v>0</v>
      </c>
      <c r="Q217" s="181">
        <v>1.4E-3</v>
      </c>
      <c r="R217" s="181">
        <f>Q217*H217</f>
        <v>5.2288599999999998E-2</v>
      </c>
      <c r="S217" s="181">
        <v>0</v>
      </c>
      <c r="T217" s="182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83" t="s">
        <v>153</v>
      </c>
      <c r="AT217" s="183" t="s">
        <v>148</v>
      </c>
      <c r="AU217" s="183" t="s">
        <v>81</v>
      </c>
      <c r="AY217" s="18" t="s">
        <v>146</v>
      </c>
      <c r="BE217" s="184">
        <f>IF(N217="základní",J217,0)</f>
        <v>0</v>
      </c>
      <c r="BF217" s="184">
        <f>IF(N217="snížená",J217,0)</f>
        <v>0</v>
      </c>
      <c r="BG217" s="184">
        <f>IF(N217="zákl. přenesená",J217,0)</f>
        <v>0</v>
      </c>
      <c r="BH217" s="184">
        <f>IF(N217="sníž. přenesená",J217,0)</f>
        <v>0</v>
      </c>
      <c r="BI217" s="184">
        <f>IF(N217="nulová",J217,0)</f>
        <v>0</v>
      </c>
      <c r="BJ217" s="18" t="s">
        <v>79</v>
      </c>
      <c r="BK217" s="184">
        <f>ROUND(I217*H217,2)</f>
        <v>0</v>
      </c>
      <c r="BL217" s="18" t="s">
        <v>153</v>
      </c>
      <c r="BM217" s="183" t="s">
        <v>381</v>
      </c>
    </row>
    <row r="218" spans="1:65" s="2" customFormat="1" ht="36">
      <c r="A218" s="35"/>
      <c r="B218" s="36"/>
      <c r="C218" s="172" t="s">
        <v>382</v>
      </c>
      <c r="D218" s="172" t="s">
        <v>148</v>
      </c>
      <c r="E218" s="173" t="s">
        <v>383</v>
      </c>
      <c r="F218" s="174" t="s">
        <v>384</v>
      </c>
      <c r="G218" s="175" t="s">
        <v>151</v>
      </c>
      <c r="H218" s="176">
        <v>37.348999999999997</v>
      </c>
      <c r="I218" s="177"/>
      <c r="J218" s="178">
        <f>ROUND(I218*H218,2)</f>
        <v>0</v>
      </c>
      <c r="K218" s="174" t="s">
        <v>152</v>
      </c>
      <c r="L218" s="40"/>
      <c r="M218" s="179" t="s">
        <v>19</v>
      </c>
      <c r="N218" s="180" t="s">
        <v>42</v>
      </c>
      <c r="O218" s="64"/>
      <c r="P218" s="181">
        <f>O218*H218</f>
        <v>0</v>
      </c>
      <c r="Q218" s="181">
        <v>1.54E-2</v>
      </c>
      <c r="R218" s="181">
        <f>Q218*H218</f>
        <v>0.57517459999999998</v>
      </c>
      <c r="S218" s="181">
        <v>0</v>
      </c>
      <c r="T218" s="182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183" t="s">
        <v>153</v>
      </c>
      <c r="AT218" s="183" t="s">
        <v>148</v>
      </c>
      <c r="AU218" s="183" t="s">
        <v>81</v>
      </c>
      <c r="AY218" s="18" t="s">
        <v>146</v>
      </c>
      <c r="BE218" s="184">
        <f>IF(N218="základní",J218,0)</f>
        <v>0</v>
      </c>
      <c r="BF218" s="184">
        <f>IF(N218="snížená",J218,0)</f>
        <v>0</v>
      </c>
      <c r="BG218" s="184">
        <f>IF(N218="zákl. přenesená",J218,0)</f>
        <v>0</v>
      </c>
      <c r="BH218" s="184">
        <f>IF(N218="sníž. přenesená",J218,0)</f>
        <v>0</v>
      </c>
      <c r="BI218" s="184">
        <f>IF(N218="nulová",J218,0)</f>
        <v>0</v>
      </c>
      <c r="BJ218" s="18" t="s">
        <v>79</v>
      </c>
      <c r="BK218" s="184">
        <f>ROUND(I218*H218,2)</f>
        <v>0</v>
      </c>
      <c r="BL218" s="18" t="s">
        <v>153</v>
      </c>
      <c r="BM218" s="183" t="s">
        <v>385</v>
      </c>
    </row>
    <row r="219" spans="1:65" s="2" customFormat="1" ht="44.25" customHeight="1">
      <c r="A219" s="35"/>
      <c r="B219" s="36"/>
      <c r="C219" s="172" t="s">
        <v>261</v>
      </c>
      <c r="D219" s="172" t="s">
        <v>148</v>
      </c>
      <c r="E219" s="173" t="s">
        <v>386</v>
      </c>
      <c r="F219" s="174" t="s">
        <v>387</v>
      </c>
      <c r="G219" s="175" t="s">
        <v>151</v>
      </c>
      <c r="H219" s="176">
        <v>37.348999999999997</v>
      </c>
      <c r="I219" s="177"/>
      <c r="J219" s="178">
        <f>ROUND(I219*H219,2)</f>
        <v>0</v>
      </c>
      <c r="K219" s="174" t="s">
        <v>152</v>
      </c>
      <c r="L219" s="40"/>
      <c r="M219" s="179" t="s">
        <v>19</v>
      </c>
      <c r="N219" s="180" t="s">
        <v>42</v>
      </c>
      <c r="O219" s="64"/>
      <c r="P219" s="181">
        <f>O219*H219</f>
        <v>0</v>
      </c>
      <c r="Q219" s="181">
        <v>6.5599999999999999E-3</v>
      </c>
      <c r="R219" s="181">
        <f>Q219*H219</f>
        <v>0.24500943999999997</v>
      </c>
      <c r="S219" s="181">
        <v>0</v>
      </c>
      <c r="T219" s="182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83" t="s">
        <v>153</v>
      </c>
      <c r="AT219" s="183" t="s">
        <v>148</v>
      </c>
      <c r="AU219" s="183" t="s">
        <v>81</v>
      </c>
      <c r="AY219" s="18" t="s">
        <v>146</v>
      </c>
      <c r="BE219" s="184">
        <f>IF(N219="základní",J219,0)</f>
        <v>0</v>
      </c>
      <c r="BF219" s="184">
        <f>IF(N219="snížená",J219,0)</f>
        <v>0</v>
      </c>
      <c r="BG219" s="184">
        <f>IF(N219="zákl. přenesená",J219,0)</f>
        <v>0</v>
      </c>
      <c r="BH219" s="184">
        <f>IF(N219="sníž. přenesená",J219,0)</f>
        <v>0</v>
      </c>
      <c r="BI219" s="184">
        <f>IF(N219="nulová",J219,0)</f>
        <v>0</v>
      </c>
      <c r="BJ219" s="18" t="s">
        <v>79</v>
      </c>
      <c r="BK219" s="184">
        <f>ROUND(I219*H219,2)</f>
        <v>0</v>
      </c>
      <c r="BL219" s="18" t="s">
        <v>153</v>
      </c>
      <c r="BM219" s="183" t="s">
        <v>388</v>
      </c>
    </row>
    <row r="220" spans="1:65" s="13" customFormat="1" ht="11.25">
      <c r="B220" s="185"/>
      <c r="C220" s="186"/>
      <c r="D220" s="187" t="s">
        <v>190</v>
      </c>
      <c r="E220" s="188" t="s">
        <v>19</v>
      </c>
      <c r="F220" s="189" t="s">
        <v>389</v>
      </c>
      <c r="G220" s="186"/>
      <c r="H220" s="190">
        <v>102.649</v>
      </c>
      <c r="I220" s="191"/>
      <c r="J220" s="186"/>
      <c r="K220" s="186"/>
      <c r="L220" s="192"/>
      <c r="M220" s="193"/>
      <c r="N220" s="194"/>
      <c r="O220" s="194"/>
      <c r="P220" s="194"/>
      <c r="Q220" s="194"/>
      <c r="R220" s="194"/>
      <c r="S220" s="194"/>
      <c r="T220" s="195"/>
      <c r="AT220" s="196" t="s">
        <v>190</v>
      </c>
      <c r="AU220" s="196" t="s">
        <v>81</v>
      </c>
      <c r="AV220" s="13" t="s">
        <v>81</v>
      </c>
      <c r="AW220" s="13" t="s">
        <v>32</v>
      </c>
      <c r="AX220" s="13" t="s">
        <v>71</v>
      </c>
      <c r="AY220" s="196" t="s">
        <v>146</v>
      </c>
    </row>
    <row r="221" spans="1:65" s="13" customFormat="1" ht="11.25">
      <c r="B221" s="185"/>
      <c r="C221" s="186"/>
      <c r="D221" s="187" t="s">
        <v>190</v>
      </c>
      <c r="E221" s="188" t="s">
        <v>19</v>
      </c>
      <c r="F221" s="189" t="s">
        <v>390</v>
      </c>
      <c r="G221" s="186"/>
      <c r="H221" s="190">
        <v>-65.3</v>
      </c>
      <c r="I221" s="191"/>
      <c r="J221" s="186"/>
      <c r="K221" s="186"/>
      <c r="L221" s="192"/>
      <c r="M221" s="193"/>
      <c r="N221" s="194"/>
      <c r="O221" s="194"/>
      <c r="P221" s="194"/>
      <c r="Q221" s="194"/>
      <c r="R221" s="194"/>
      <c r="S221" s="194"/>
      <c r="T221" s="195"/>
      <c r="AT221" s="196" t="s">
        <v>190</v>
      </c>
      <c r="AU221" s="196" t="s">
        <v>81</v>
      </c>
      <c r="AV221" s="13" t="s">
        <v>81</v>
      </c>
      <c r="AW221" s="13" t="s">
        <v>32</v>
      </c>
      <c r="AX221" s="13" t="s">
        <v>71</v>
      </c>
      <c r="AY221" s="196" t="s">
        <v>146</v>
      </c>
    </row>
    <row r="222" spans="1:65" s="14" customFormat="1" ht="11.25">
      <c r="B222" s="197"/>
      <c r="C222" s="198"/>
      <c r="D222" s="187" t="s">
        <v>190</v>
      </c>
      <c r="E222" s="199" t="s">
        <v>19</v>
      </c>
      <c r="F222" s="200" t="s">
        <v>203</v>
      </c>
      <c r="G222" s="198"/>
      <c r="H222" s="201">
        <v>37.348999999999997</v>
      </c>
      <c r="I222" s="202"/>
      <c r="J222" s="198"/>
      <c r="K222" s="198"/>
      <c r="L222" s="203"/>
      <c r="M222" s="204"/>
      <c r="N222" s="205"/>
      <c r="O222" s="205"/>
      <c r="P222" s="205"/>
      <c r="Q222" s="205"/>
      <c r="R222" s="205"/>
      <c r="S222" s="205"/>
      <c r="T222" s="206"/>
      <c r="AT222" s="207" t="s">
        <v>190</v>
      </c>
      <c r="AU222" s="207" t="s">
        <v>81</v>
      </c>
      <c r="AV222" s="14" t="s">
        <v>153</v>
      </c>
      <c r="AW222" s="14" t="s">
        <v>32</v>
      </c>
      <c r="AX222" s="14" t="s">
        <v>79</v>
      </c>
      <c r="AY222" s="207" t="s">
        <v>146</v>
      </c>
    </row>
    <row r="223" spans="1:65" s="2" customFormat="1" ht="33" customHeight="1">
      <c r="A223" s="35"/>
      <c r="B223" s="36"/>
      <c r="C223" s="172" t="s">
        <v>391</v>
      </c>
      <c r="D223" s="172" t="s">
        <v>148</v>
      </c>
      <c r="E223" s="173" t="s">
        <v>392</v>
      </c>
      <c r="F223" s="174" t="s">
        <v>393</v>
      </c>
      <c r="G223" s="175" t="s">
        <v>271</v>
      </c>
      <c r="H223" s="176">
        <v>7</v>
      </c>
      <c r="I223" s="177"/>
      <c r="J223" s="178">
        <f>ROUND(I223*H223,2)</f>
        <v>0</v>
      </c>
      <c r="K223" s="174" t="s">
        <v>152</v>
      </c>
      <c r="L223" s="40"/>
      <c r="M223" s="179" t="s">
        <v>19</v>
      </c>
      <c r="N223" s="180" t="s">
        <v>42</v>
      </c>
      <c r="O223" s="64"/>
      <c r="P223" s="181">
        <f>O223*H223</f>
        <v>0</v>
      </c>
      <c r="Q223" s="181">
        <v>3.7599999999999999E-3</v>
      </c>
      <c r="R223" s="181">
        <f>Q223*H223</f>
        <v>2.632E-2</v>
      </c>
      <c r="S223" s="181">
        <v>0</v>
      </c>
      <c r="T223" s="182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83" t="s">
        <v>153</v>
      </c>
      <c r="AT223" s="183" t="s">
        <v>148</v>
      </c>
      <c r="AU223" s="183" t="s">
        <v>81</v>
      </c>
      <c r="AY223" s="18" t="s">
        <v>146</v>
      </c>
      <c r="BE223" s="184">
        <f>IF(N223="základní",J223,0)</f>
        <v>0</v>
      </c>
      <c r="BF223" s="184">
        <f>IF(N223="snížená",J223,0)</f>
        <v>0</v>
      </c>
      <c r="BG223" s="184">
        <f>IF(N223="zákl. přenesená",J223,0)</f>
        <v>0</v>
      </c>
      <c r="BH223" s="184">
        <f>IF(N223="sníž. přenesená",J223,0)</f>
        <v>0</v>
      </c>
      <c r="BI223" s="184">
        <f>IF(N223="nulová",J223,0)</f>
        <v>0</v>
      </c>
      <c r="BJ223" s="18" t="s">
        <v>79</v>
      </c>
      <c r="BK223" s="184">
        <f>ROUND(I223*H223,2)</f>
        <v>0</v>
      </c>
      <c r="BL223" s="18" t="s">
        <v>153</v>
      </c>
      <c r="BM223" s="183" t="s">
        <v>394</v>
      </c>
    </row>
    <row r="224" spans="1:65" s="12" customFormat="1" ht="22.9" customHeight="1">
      <c r="B224" s="156"/>
      <c r="C224" s="157"/>
      <c r="D224" s="158" t="s">
        <v>70</v>
      </c>
      <c r="E224" s="170" t="s">
        <v>395</v>
      </c>
      <c r="F224" s="170" t="s">
        <v>396</v>
      </c>
      <c r="G224" s="157"/>
      <c r="H224" s="157"/>
      <c r="I224" s="160"/>
      <c r="J224" s="171">
        <f>BK224</f>
        <v>0</v>
      </c>
      <c r="K224" s="157"/>
      <c r="L224" s="162"/>
      <c r="M224" s="163"/>
      <c r="N224" s="164"/>
      <c r="O224" s="164"/>
      <c r="P224" s="165">
        <f>SUM(P225:P235)</f>
        <v>0</v>
      </c>
      <c r="Q224" s="164"/>
      <c r="R224" s="165">
        <f>SUM(R225:R235)</f>
        <v>0.23708671999999997</v>
      </c>
      <c r="S224" s="164"/>
      <c r="T224" s="166">
        <f>SUM(T225:T235)</f>
        <v>0</v>
      </c>
      <c r="AR224" s="167" t="s">
        <v>79</v>
      </c>
      <c r="AT224" s="168" t="s">
        <v>70</v>
      </c>
      <c r="AU224" s="168" t="s">
        <v>79</v>
      </c>
      <c r="AY224" s="167" t="s">
        <v>146</v>
      </c>
      <c r="BK224" s="169">
        <f>SUM(BK225:BK235)</f>
        <v>0</v>
      </c>
    </row>
    <row r="225" spans="1:65" s="2" customFormat="1" ht="36">
      <c r="A225" s="35"/>
      <c r="B225" s="36"/>
      <c r="C225" s="172" t="s">
        <v>266</v>
      </c>
      <c r="D225" s="172" t="s">
        <v>148</v>
      </c>
      <c r="E225" s="173" t="s">
        <v>397</v>
      </c>
      <c r="F225" s="174" t="s">
        <v>398</v>
      </c>
      <c r="G225" s="175" t="s">
        <v>151</v>
      </c>
      <c r="H225" s="176">
        <v>54.08</v>
      </c>
      <c r="I225" s="177"/>
      <c r="J225" s="178">
        <f>ROUND(I225*H225,2)</f>
        <v>0</v>
      </c>
      <c r="K225" s="174" t="s">
        <v>152</v>
      </c>
      <c r="L225" s="40"/>
      <c r="M225" s="179" t="s">
        <v>19</v>
      </c>
      <c r="N225" s="180" t="s">
        <v>42</v>
      </c>
      <c r="O225" s="64"/>
      <c r="P225" s="181">
        <f>O225*H225</f>
        <v>0</v>
      </c>
      <c r="Q225" s="181">
        <v>4.3839999999999999E-3</v>
      </c>
      <c r="R225" s="181">
        <f>Q225*H225</f>
        <v>0.23708671999999997</v>
      </c>
      <c r="S225" s="181">
        <v>0</v>
      </c>
      <c r="T225" s="182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83" t="s">
        <v>153</v>
      </c>
      <c r="AT225" s="183" t="s">
        <v>148</v>
      </c>
      <c r="AU225" s="183" t="s">
        <v>81</v>
      </c>
      <c r="AY225" s="18" t="s">
        <v>146</v>
      </c>
      <c r="BE225" s="184">
        <f>IF(N225="základní",J225,0)</f>
        <v>0</v>
      </c>
      <c r="BF225" s="184">
        <f>IF(N225="snížená",J225,0)</f>
        <v>0</v>
      </c>
      <c r="BG225" s="184">
        <f>IF(N225="zákl. přenesená",J225,0)</f>
        <v>0</v>
      </c>
      <c r="BH225" s="184">
        <f>IF(N225="sníž. přenesená",J225,0)</f>
        <v>0</v>
      </c>
      <c r="BI225" s="184">
        <f>IF(N225="nulová",J225,0)</f>
        <v>0</v>
      </c>
      <c r="BJ225" s="18" t="s">
        <v>79</v>
      </c>
      <c r="BK225" s="184">
        <f>ROUND(I225*H225,2)</f>
        <v>0</v>
      </c>
      <c r="BL225" s="18" t="s">
        <v>153</v>
      </c>
      <c r="BM225" s="183" t="s">
        <v>399</v>
      </c>
    </row>
    <row r="226" spans="1:65" s="13" customFormat="1" ht="11.25">
      <c r="B226" s="185"/>
      <c r="C226" s="186"/>
      <c r="D226" s="187" t="s">
        <v>190</v>
      </c>
      <c r="E226" s="188" t="s">
        <v>19</v>
      </c>
      <c r="F226" s="189" t="s">
        <v>400</v>
      </c>
      <c r="G226" s="186"/>
      <c r="H226" s="190">
        <v>63.28</v>
      </c>
      <c r="I226" s="191"/>
      <c r="J226" s="186"/>
      <c r="K226" s="186"/>
      <c r="L226" s="192"/>
      <c r="M226" s="193"/>
      <c r="N226" s="194"/>
      <c r="O226" s="194"/>
      <c r="P226" s="194"/>
      <c r="Q226" s="194"/>
      <c r="R226" s="194"/>
      <c r="S226" s="194"/>
      <c r="T226" s="195"/>
      <c r="AT226" s="196" t="s">
        <v>190</v>
      </c>
      <c r="AU226" s="196" t="s">
        <v>81</v>
      </c>
      <c r="AV226" s="13" t="s">
        <v>81</v>
      </c>
      <c r="AW226" s="13" t="s">
        <v>32</v>
      </c>
      <c r="AX226" s="13" t="s">
        <v>71</v>
      </c>
      <c r="AY226" s="196" t="s">
        <v>146</v>
      </c>
    </row>
    <row r="227" spans="1:65" s="13" customFormat="1" ht="11.25">
      <c r="B227" s="185"/>
      <c r="C227" s="186"/>
      <c r="D227" s="187" t="s">
        <v>190</v>
      </c>
      <c r="E227" s="188" t="s">
        <v>19</v>
      </c>
      <c r="F227" s="189" t="s">
        <v>375</v>
      </c>
      <c r="G227" s="186"/>
      <c r="H227" s="190">
        <v>-1.8</v>
      </c>
      <c r="I227" s="191"/>
      <c r="J227" s="186"/>
      <c r="K227" s="186"/>
      <c r="L227" s="192"/>
      <c r="M227" s="193"/>
      <c r="N227" s="194"/>
      <c r="O227" s="194"/>
      <c r="P227" s="194"/>
      <c r="Q227" s="194"/>
      <c r="R227" s="194"/>
      <c r="S227" s="194"/>
      <c r="T227" s="195"/>
      <c r="AT227" s="196" t="s">
        <v>190</v>
      </c>
      <c r="AU227" s="196" t="s">
        <v>81</v>
      </c>
      <c r="AV227" s="13" t="s">
        <v>81</v>
      </c>
      <c r="AW227" s="13" t="s">
        <v>32</v>
      </c>
      <c r="AX227" s="13" t="s">
        <v>71</v>
      </c>
      <c r="AY227" s="196" t="s">
        <v>146</v>
      </c>
    </row>
    <row r="228" spans="1:65" s="13" customFormat="1" ht="11.25">
      <c r="B228" s="185"/>
      <c r="C228" s="186"/>
      <c r="D228" s="187" t="s">
        <v>190</v>
      </c>
      <c r="E228" s="188" t="s">
        <v>19</v>
      </c>
      <c r="F228" s="189" t="s">
        <v>401</v>
      </c>
      <c r="G228" s="186"/>
      <c r="H228" s="190">
        <v>-3.2</v>
      </c>
      <c r="I228" s="191"/>
      <c r="J228" s="186"/>
      <c r="K228" s="186"/>
      <c r="L228" s="192"/>
      <c r="M228" s="193"/>
      <c r="N228" s="194"/>
      <c r="O228" s="194"/>
      <c r="P228" s="194"/>
      <c r="Q228" s="194"/>
      <c r="R228" s="194"/>
      <c r="S228" s="194"/>
      <c r="T228" s="195"/>
      <c r="AT228" s="196" t="s">
        <v>190</v>
      </c>
      <c r="AU228" s="196" t="s">
        <v>81</v>
      </c>
      <c r="AV228" s="13" t="s">
        <v>81</v>
      </c>
      <c r="AW228" s="13" t="s">
        <v>32</v>
      </c>
      <c r="AX228" s="13" t="s">
        <v>71</v>
      </c>
      <c r="AY228" s="196" t="s">
        <v>146</v>
      </c>
    </row>
    <row r="229" spans="1:65" s="13" customFormat="1" ht="11.25">
      <c r="B229" s="185"/>
      <c r="C229" s="186"/>
      <c r="D229" s="187" t="s">
        <v>190</v>
      </c>
      <c r="E229" s="188" t="s">
        <v>19</v>
      </c>
      <c r="F229" s="189" t="s">
        <v>402</v>
      </c>
      <c r="G229" s="186"/>
      <c r="H229" s="190">
        <v>-4.2</v>
      </c>
      <c r="I229" s="191"/>
      <c r="J229" s="186"/>
      <c r="K229" s="186"/>
      <c r="L229" s="192"/>
      <c r="M229" s="193"/>
      <c r="N229" s="194"/>
      <c r="O229" s="194"/>
      <c r="P229" s="194"/>
      <c r="Q229" s="194"/>
      <c r="R229" s="194"/>
      <c r="S229" s="194"/>
      <c r="T229" s="195"/>
      <c r="AT229" s="196" t="s">
        <v>190</v>
      </c>
      <c r="AU229" s="196" t="s">
        <v>81</v>
      </c>
      <c r="AV229" s="13" t="s">
        <v>81</v>
      </c>
      <c r="AW229" s="13" t="s">
        <v>32</v>
      </c>
      <c r="AX229" s="13" t="s">
        <v>71</v>
      </c>
      <c r="AY229" s="196" t="s">
        <v>146</v>
      </c>
    </row>
    <row r="230" spans="1:65" s="14" customFormat="1" ht="11.25">
      <c r="B230" s="197"/>
      <c r="C230" s="198"/>
      <c r="D230" s="187" t="s">
        <v>190</v>
      </c>
      <c r="E230" s="199" t="s">
        <v>19</v>
      </c>
      <c r="F230" s="200" t="s">
        <v>203</v>
      </c>
      <c r="G230" s="198"/>
      <c r="H230" s="201">
        <v>54.08</v>
      </c>
      <c r="I230" s="202"/>
      <c r="J230" s="198"/>
      <c r="K230" s="198"/>
      <c r="L230" s="203"/>
      <c r="M230" s="204"/>
      <c r="N230" s="205"/>
      <c r="O230" s="205"/>
      <c r="P230" s="205"/>
      <c r="Q230" s="205"/>
      <c r="R230" s="205"/>
      <c r="S230" s="205"/>
      <c r="T230" s="206"/>
      <c r="AT230" s="207" t="s">
        <v>190</v>
      </c>
      <c r="AU230" s="207" t="s">
        <v>81</v>
      </c>
      <c r="AV230" s="14" t="s">
        <v>153</v>
      </c>
      <c r="AW230" s="14" t="s">
        <v>32</v>
      </c>
      <c r="AX230" s="14" t="s">
        <v>79</v>
      </c>
      <c r="AY230" s="207" t="s">
        <v>146</v>
      </c>
    </row>
    <row r="231" spans="1:65" s="2" customFormat="1" ht="36">
      <c r="A231" s="35"/>
      <c r="B231" s="36"/>
      <c r="C231" s="172" t="s">
        <v>403</v>
      </c>
      <c r="D231" s="172" t="s">
        <v>148</v>
      </c>
      <c r="E231" s="173" t="s">
        <v>404</v>
      </c>
      <c r="F231" s="174" t="s">
        <v>405</v>
      </c>
      <c r="G231" s="175" t="s">
        <v>151</v>
      </c>
      <c r="H231" s="176">
        <v>9.1999999999999993</v>
      </c>
      <c r="I231" s="177"/>
      <c r="J231" s="178">
        <f>ROUND(I231*H231,2)</f>
        <v>0</v>
      </c>
      <c r="K231" s="174" t="s">
        <v>152</v>
      </c>
      <c r="L231" s="40"/>
      <c r="M231" s="179" t="s">
        <v>19</v>
      </c>
      <c r="N231" s="180" t="s">
        <v>42</v>
      </c>
      <c r="O231" s="64"/>
      <c r="P231" s="181">
        <f>O231*H231</f>
        <v>0</v>
      </c>
      <c r="Q231" s="181">
        <v>0</v>
      </c>
      <c r="R231" s="181">
        <f>Q231*H231</f>
        <v>0</v>
      </c>
      <c r="S231" s="181">
        <v>0</v>
      </c>
      <c r="T231" s="182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83" t="s">
        <v>153</v>
      </c>
      <c r="AT231" s="183" t="s">
        <v>148</v>
      </c>
      <c r="AU231" s="183" t="s">
        <v>81</v>
      </c>
      <c r="AY231" s="18" t="s">
        <v>146</v>
      </c>
      <c r="BE231" s="184">
        <f>IF(N231="základní",J231,0)</f>
        <v>0</v>
      </c>
      <c r="BF231" s="184">
        <f>IF(N231="snížená",J231,0)</f>
        <v>0</v>
      </c>
      <c r="BG231" s="184">
        <f>IF(N231="zákl. přenesená",J231,0)</f>
        <v>0</v>
      </c>
      <c r="BH231" s="184">
        <f>IF(N231="sníž. přenesená",J231,0)</f>
        <v>0</v>
      </c>
      <c r="BI231" s="184">
        <f>IF(N231="nulová",J231,0)</f>
        <v>0</v>
      </c>
      <c r="BJ231" s="18" t="s">
        <v>79</v>
      </c>
      <c r="BK231" s="184">
        <f>ROUND(I231*H231,2)</f>
        <v>0</v>
      </c>
      <c r="BL231" s="18" t="s">
        <v>153</v>
      </c>
      <c r="BM231" s="183" t="s">
        <v>406</v>
      </c>
    </row>
    <row r="232" spans="1:65" s="13" customFormat="1" ht="11.25">
      <c r="B232" s="185"/>
      <c r="C232" s="186"/>
      <c r="D232" s="187" t="s">
        <v>190</v>
      </c>
      <c r="E232" s="188" t="s">
        <v>19</v>
      </c>
      <c r="F232" s="189" t="s">
        <v>407</v>
      </c>
      <c r="G232" s="186"/>
      <c r="H232" s="190">
        <v>1.8</v>
      </c>
      <c r="I232" s="191"/>
      <c r="J232" s="186"/>
      <c r="K232" s="186"/>
      <c r="L232" s="192"/>
      <c r="M232" s="193"/>
      <c r="N232" s="194"/>
      <c r="O232" s="194"/>
      <c r="P232" s="194"/>
      <c r="Q232" s="194"/>
      <c r="R232" s="194"/>
      <c r="S232" s="194"/>
      <c r="T232" s="195"/>
      <c r="AT232" s="196" t="s">
        <v>190</v>
      </c>
      <c r="AU232" s="196" t="s">
        <v>81</v>
      </c>
      <c r="AV232" s="13" t="s">
        <v>81</v>
      </c>
      <c r="AW232" s="13" t="s">
        <v>32</v>
      </c>
      <c r="AX232" s="13" t="s">
        <v>71</v>
      </c>
      <c r="AY232" s="196" t="s">
        <v>146</v>
      </c>
    </row>
    <row r="233" spans="1:65" s="13" customFormat="1" ht="11.25">
      <c r="B233" s="185"/>
      <c r="C233" s="186"/>
      <c r="D233" s="187" t="s">
        <v>190</v>
      </c>
      <c r="E233" s="188" t="s">
        <v>19</v>
      </c>
      <c r="F233" s="189" t="s">
        <v>408</v>
      </c>
      <c r="G233" s="186"/>
      <c r="H233" s="190">
        <v>3.2</v>
      </c>
      <c r="I233" s="191"/>
      <c r="J233" s="186"/>
      <c r="K233" s="186"/>
      <c r="L233" s="192"/>
      <c r="M233" s="193"/>
      <c r="N233" s="194"/>
      <c r="O233" s="194"/>
      <c r="P233" s="194"/>
      <c r="Q233" s="194"/>
      <c r="R233" s="194"/>
      <c r="S233" s="194"/>
      <c r="T233" s="195"/>
      <c r="AT233" s="196" t="s">
        <v>190</v>
      </c>
      <c r="AU233" s="196" t="s">
        <v>81</v>
      </c>
      <c r="AV233" s="13" t="s">
        <v>81</v>
      </c>
      <c r="AW233" s="13" t="s">
        <v>32</v>
      </c>
      <c r="AX233" s="13" t="s">
        <v>71</v>
      </c>
      <c r="AY233" s="196" t="s">
        <v>146</v>
      </c>
    </row>
    <row r="234" spans="1:65" s="13" customFormat="1" ht="11.25">
      <c r="B234" s="185"/>
      <c r="C234" s="186"/>
      <c r="D234" s="187" t="s">
        <v>190</v>
      </c>
      <c r="E234" s="188" t="s">
        <v>19</v>
      </c>
      <c r="F234" s="189" t="s">
        <v>409</v>
      </c>
      <c r="G234" s="186"/>
      <c r="H234" s="190">
        <v>4.2</v>
      </c>
      <c r="I234" s="191"/>
      <c r="J234" s="186"/>
      <c r="K234" s="186"/>
      <c r="L234" s="192"/>
      <c r="M234" s="193"/>
      <c r="N234" s="194"/>
      <c r="O234" s="194"/>
      <c r="P234" s="194"/>
      <c r="Q234" s="194"/>
      <c r="R234" s="194"/>
      <c r="S234" s="194"/>
      <c r="T234" s="195"/>
      <c r="AT234" s="196" t="s">
        <v>190</v>
      </c>
      <c r="AU234" s="196" t="s">
        <v>81</v>
      </c>
      <c r="AV234" s="13" t="s">
        <v>81</v>
      </c>
      <c r="AW234" s="13" t="s">
        <v>32</v>
      </c>
      <c r="AX234" s="13" t="s">
        <v>71</v>
      </c>
      <c r="AY234" s="196" t="s">
        <v>146</v>
      </c>
    </row>
    <row r="235" spans="1:65" s="14" customFormat="1" ht="11.25">
      <c r="B235" s="197"/>
      <c r="C235" s="198"/>
      <c r="D235" s="187" t="s">
        <v>190</v>
      </c>
      <c r="E235" s="199" t="s">
        <v>19</v>
      </c>
      <c r="F235" s="200" t="s">
        <v>203</v>
      </c>
      <c r="G235" s="198"/>
      <c r="H235" s="201">
        <v>9.1999999999999993</v>
      </c>
      <c r="I235" s="202"/>
      <c r="J235" s="198"/>
      <c r="K235" s="198"/>
      <c r="L235" s="203"/>
      <c r="M235" s="204"/>
      <c r="N235" s="205"/>
      <c r="O235" s="205"/>
      <c r="P235" s="205"/>
      <c r="Q235" s="205"/>
      <c r="R235" s="205"/>
      <c r="S235" s="205"/>
      <c r="T235" s="206"/>
      <c r="AT235" s="207" t="s">
        <v>190</v>
      </c>
      <c r="AU235" s="207" t="s">
        <v>81</v>
      </c>
      <c r="AV235" s="14" t="s">
        <v>153</v>
      </c>
      <c r="AW235" s="14" t="s">
        <v>32</v>
      </c>
      <c r="AX235" s="14" t="s">
        <v>79</v>
      </c>
      <c r="AY235" s="207" t="s">
        <v>146</v>
      </c>
    </row>
    <row r="236" spans="1:65" s="12" customFormat="1" ht="22.9" customHeight="1">
      <c r="B236" s="156"/>
      <c r="C236" s="157"/>
      <c r="D236" s="158" t="s">
        <v>70</v>
      </c>
      <c r="E236" s="170" t="s">
        <v>410</v>
      </c>
      <c r="F236" s="170" t="s">
        <v>411</v>
      </c>
      <c r="G236" s="157"/>
      <c r="H236" s="157"/>
      <c r="I236" s="160"/>
      <c r="J236" s="171">
        <f>BK236</f>
        <v>0</v>
      </c>
      <c r="K236" s="157"/>
      <c r="L236" s="162"/>
      <c r="M236" s="163"/>
      <c r="N236" s="164"/>
      <c r="O236" s="164"/>
      <c r="P236" s="165">
        <f>SUM(P237:P241)</f>
        <v>0</v>
      </c>
      <c r="Q236" s="164"/>
      <c r="R236" s="165">
        <f>SUM(R237:R241)</f>
        <v>2.9039095799999997</v>
      </c>
      <c r="S236" s="164"/>
      <c r="T236" s="166">
        <f>SUM(T237:T241)</f>
        <v>0</v>
      </c>
      <c r="AR236" s="167" t="s">
        <v>79</v>
      </c>
      <c r="AT236" s="168" t="s">
        <v>70</v>
      </c>
      <c r="AU236" s="168" t="s">
        <v>79</v>
      </c>
      <c r="AY236" s="167" t="s">
        <v>146</v>
      </c>
      <c r="BK236" s="169">
        <f>SUM(BK237:BK241)</f>
        <v>0</v>
      </c>
    </row>
    <row r="237" spans="1:65" s="2" customFormat="1" ht="33" customHeight="1">
      <c r="A237" s="35"/>
      <c r="B237" s="36"/>
      <c r="C237" s="172" t="s">
        <v>272</v>
      </c>
      <c r="D237" s="172" t="s">
        <v>148</v>
      </c>
      <c r="E237" s="173" t="s">
        <v>412</v>
      </c>
      <c r="F237" s="174" t="s">
        <v>413</v>
      </c>
      <c r="G237" s="175" t="s">
        <v>170</v>
      </c>
      <c r="H237" s="176">
        <v>1.2869999999999999</v>
      </c>
      <c r="I237" s="177"/>
      <c r="J237" s="178">
        <f>ROUND(I237*H237,2)</f>
        <v>0</v>
      </c>
      <c r="K237" s="174" t="s">
        <v>152</v>
      </c>
      <c r="L237" s="40"/>
      <c r="M237" s="179" t="s">
        <v>19</v>
      </c>
      <c r="N237" s="180" t="s">
        <v>42</v>
      </c>
      <c r="O237" s="64"/>
      <c r="P237" s="181">
        <f>O237*H237</f>
        <v>0</v>
      </c>
      <c r="Q237" s="181">
        <v>2.2563399999999998</v>
      </c>
      <c r="R237" s="181">
        <f>Q237*H237</f>
        <v>2.9039095799999997</v>
      </c>
      <c r="S237" s="181">
        <v>0</v>
      </c>
      <c r="T237" s="182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83" t="s">
        <v>153</v>
      </c>
      <c r="AT237" s="183" t="s">
        <v>148</v>
      </c>
      <c r="AU237" s="183" t="s">
        <v>81</v>
      </c>
      <c r="AY237" s="18" t="s">
        <v>146</v>
      </c>
      <c r="BE237" s="184">
        <f>IF(N237="základní",J237,0)</f>
        <v>0</v>
      </c>
      <c r="BF237" s="184">
        <f>IF(N237="snížená",J237,0)</f>
        <v>0</v>
      </c>
      <c r="BG237" s="184">
        <f>IF(N237="zákl. přenesená",J237,0)</f>
        <v>0</v>
      </c>
      <c r="BH237" s="184">
        <f>IF(N237="sníž. přenesená",J237,0)</f>
        <v>0</v>
      </c>
      <c r="BI237" s="184">
        <f>IF(N237="nulová",J237,0)</f>
        <v>0</v>
      </c>
      <c r="BJ237" s="18" t="s">
        <v>79</v>
      </c>
      <c r="BK237" s="184">
        <f>ROUND(I237*H237,2)</f>
        <v>0</v>
      </c>
      <c r="BL237" s="18" t="s">
        <v>153</v>
      </c>
      <c r="BM237" s="183" t="s">
        <v>414</v>
      </c>
    </row>
    <row r="238" spans="1:65" s="13" customFormat="1" ht="11.25">
      <c r="B238" s="185"/>
      <c r="C238" s="186"/>
      <c r="D238" s="187" t="s">
        <v>190</v>
      </c>
      <c r="E238" s="188" t="s">
        <v>19</v>
      </c>
      <c r="F238" s="189" t="s">
        <v>415</v>
      </c>
      <c r="G238" s="186"/>
      <c r="H238" s="190">
        <v>0.81100000000000005</v>
      </c>
      <c r="I238" s="191"/>
      <c r="J238" s="186"/>
      <c r="K238" s="186"/>
      <c r="L238" s="192"/>
      <c r="M238" s="193"/>
      <c r="N238" s="194"/>
      <c r="O238" s="194"/>
      <c r="P238" s="194"/>
      <c r="Q238" s="194"/>
      <c r="R238" s="194"/>
      <c r="S238" s="194"/>
      <c r="T238" s="195"/>
      <c r="AT238" s="196" t="s">
        <v>190</v>
      </c>
      <c r="AU238" s="196" t="s">
        <v>81</v>
      </c>
      <c r="AV238" s="13" t="s">
        <v>81</v>
      </c>
      <c r="AW238" s="13" t="s">
        <v>32</v>
      </c>
      <c r="AX238" s="13" t="s">
        <v>71</v>
      </c>
      <c r="AY238" s="196" t="s">
        <v>146</v>
      </c>
    </row>
    <row r="239" spans="1:65" s="13" customFormat="1" ht="11.25">
      <c r="B239" s="185"/>
      <c r="C239" s="186"/>
      <c r="D239" s="187" t="s">
        <v>190</v>
      </c>
      <c r="E239" s="188" t="s">
        <v>19</v>
      </c>
      <c r="F239" s="189" t="s">
        <v>416</v>
      </c>
      <c r="G239" s="186"/>
      <c r="H239" s="190">
        <v>0.47599999999999998</v>
      </c>
      <c r="I239" s="191"/>
      <c r="J239" s="186"/>
      <c r="K239" s="186"/>
      <c r="L239" s="192"/>
      <c r="M239" s="193"/>
      <c r="N239" s="194"/>
      <c r="O239" s="194"/>
      <c r="P239" s="194"/>
      <c r="Q239" s="194"/>
      <c r="R239" s="194"/>
      <c r="S239" s="194"/>
      <c r="T239" s="195"/>
      <c r="AT239" s="196" t="s">
        <v>190</v>
      </c>
      <c r="AU239" s="196" t="s">
        <v>81</v>
      </c>
      <c r="AV239" s="13" t="s">
        <v>81</v>
      </c>
      <c r="AW239" s="13" t="s">
        <v>32</v>
      </c>
      <c r="AX239" s="13" t="s">
        <v>71</v>
      </c>
      <c r="AY239" s="196" t="s">
        <v>146</v>
      </c>
    </row>
    <row r="240" spans="1:65" s="14" customFormat="1" ht="11.25">
      <c r="B240" s="197"/>
      <c r="C240" s="198"/>
      <c r="D240" s="187" t="s">
        <v>190</v>
      </c>
      <c r="E240" s="199" t="s">
        <v>19</v>
      </c>
      <c r="F240" s="200" t="s">
        <v>203</v>
      </c>
      <c r="G240" s="198"/>
      <c r="H240" s="201">
        <v>1.2869999999999999</v>
      </c>
      <c r="I240" s="202"/>
      <c r="J240" s="198"/>
      <c r="K240" s="198"/>
      <c r="L240" s="203"/>
      <c r="M240" s="204"/>
      <c r="N240" s="205"/>
      <c r="O240" s="205"/>
      <c r="P240" s="205"/>
      <c r="Q240" s="205"/>
      <c r="R240" s="205"/>
      <c r="S240" s="205"/>
      <c r="T240" s="206"/>
      <c r="AT240" s="207" t="s">
        <v>190</v>
      </c>
      <c r="AU240" s="207" t="s">
        <v>81</v>
      </c>
      <c r="AV240" s="14" t="s">
        <v>153</v>
      </c>
      <c r="AW240" s="14" t="s">
        <v>32</v>
      </c>
      <c r="AX240" s="14" t="s">
        <v>79</v>
      </c>
      <c r="AY240" s="207" t="s">
        <v>146</v>
      </c>
    </row>
    <row r="241" spans="1:65" s="2" customFormat="1" ht="33" customHeight="1">
      <c r="A241" s="35"/>
      <c r="B241" s="36"/>
      <c r="C241" s="172" t="s">
        <v>417</v>
      </c>
      <c r="D241" s="172" t="s">
        <v>148</v>
      </c>
      <c r="E241" s="173" t="s">
        <v>418</v>
      </c>
      <c r="F241" s="174" t="s">
        <v>419</v>
      </c>
      <c r="G241" s="175" t="s">
        <v>170</v>
      </c>
      <c r="H241" s="176">
        <v>1.2869999999999999</v>
      </c>
      <c r="I241" s="177"/>
      <c r="J241" s="178">
        <f>ROUND(I241*H241,2)</f>
        <v>0</v>
      </c>
      <c r="K241" s="174" t="s">
        <v>152</v>
      </c>
      <c r="L241" s="40"/>
      <c r="M241" s="179" t="s">
        <v>19</v>
      </c>
      <c r="N241" s="180" t="s">
        <v>42</v>
      </c>
      <c r="O241" s="64"/>
      <c r="P241" s="181">
        <f>O241*H241</f>
        <v>0</v>
      </c>
      <c r="Q241" s="181">
        <v>0</v>
      </c>
      <c r="R241" s="181">
        <f>Q241*H241</f>
        <v>0</v>
      </c>
      <c r="S241" s="181">
        <v>0</v>
      </c>
      <c r="T241" s="182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83" t="s">
        <v>153</v>
      </c>
      <c r="AT241" s="183" t="s">
        <v>148</v>
      </c>
      <c r="AU241" s="183" t="s">
        <v>81</v>
      </c>
      <c r="AY241" s="18" t="s">
        <v>146</v>
      </c>
      <c r="BE241" s="184">
        <f>IF(N241="základní",J241,0)</f>
        <v>0</v>
      </c>
      <c r="BF241" s="184">
        <f>IF(N241="snížená",J241,0)</f>
        <v>0</v>
      </c>
      <c r="BG241" s="184">
        <f>IF(N241="zákl. přenesená",J241,0)</f>
        <v>0</v>
      </c>
      <c r="BH241" s="184">
        <f>IF(N241="sníž. přenesená",J241,0)</f>
        <v>0</v>
      </c>
      <c r="BI241" s="184">
        <f>IF(N241="nulová",J241,0)</f>
        <v>0</v>
      </c>
      <c r="BJ241" s="18" t="s">
        <v>79</v>
      </c>
      <c r="BK241" s="184">
        <f>ROUND(I241*H241,2)</f>
        <v>0</v>
      </c>
      <c r="BL241" s="18" t="s">
        <v>153</v>
      </c>
      <c r="BM241" s="183" t="s">
        <v>420</v>
      </c>
    </row>
    <row r="242" spans="1:65" s="12" customFormat="1" ht="22.9" customHeight="1">
      <c r="B242" s="156"/>
      <c r="C242" s="157"/>
      <c r="D242" s="158" t="s">
        <v>70</v>
      </c>
      <c r="E242" s="170" t="s">
        <v>319</v>
      </c>
      <c r="F242" s="170" t="s">
        <v>421</v>
      </c>
      <c r="G242" s="157"/>
      <c r="H242" s="157"/>
      <c r="I242" s="160"/>
      <c r="J242" s="171">
        <f>BK242</f>
        <v>0</v>
      </c>
      <c r="K242" s="157"/>
      <c r="L242" s="162"/>
      <c r="M242" s="163"/>
      <c r="N242" s="164"/>
      <c r="O242" s="164"/>
      <c r="P242" s="165">
        <f>SUM(P243:P246)</f>
        <v>0</v>
      </c>
      <c r="Q242" s="164"/>
      <c r="R242" s="165">
        <f>SUM(R243:R246)</f>
        <v>9.3509706200000001E-2</v>
      </c>
      <c r="S242" s="164"/>
      <c r="T242" s="166">
        <f>SUM(T243:T246)</f>
        <v>0</v>
      </c>
      <c r="AR242" s="167" t="s">
        <v>79</v>
      </c>
      <c r="AT242" s="168" t="s">
        <v>70</v>
      </c>
      <c r="AU242" s="168" t="s">
        <v>79</v>
      </c>
      <c r="AY242" s="167" t="s">
        <v>146</v>
      </c>
      <c r="BK242" s="169">
        <f>SUM(BK243:BK246)</f>
        <v>0</v>
      </c>
    </row>
    <row r="243" spans="1:65" s="2" customFormat="1" ht="36">
      <c r="A243" s="35"/>
      <c r="B243" s="36"/>
      <c r="C243" s="172" t="s">
        <v>276</v>
      </c>
      <c r="D243" s="172" t="s">
        <v>148</v>
      </c>
      <c r="E243" s="173" t="s">
        <v>422</v>
      </c>
      <c r="F243" s="174" t="s">
        <v>423</v>
      </c>
      <c r="G243" s="175" t="s">
        <v>271</v>
      </c>
      <c r="H243" s="176">
        <v>6</v>
      </c>
      <c r="I243" s="177"/>
      <c r="J243" s="178">
        <f>ROUND(I243*H243,2)</f>
        <v>0</v>
      </c>
      <c r="K243" s="174" t="s">
        <v>152</v>
      </c>
      <c r="L243" s="40"/>
      <c r="M243" s="179" t="s">
        <v>19</v>
      </c>
      <c r="N243" s="180" t="s">
        <v>42</v>
      </c>
      <c r="O243" s="64"/>
      <c r="P243" s="181">
        <f>O243*H243</f>
        <v>0</v>
      </c>
      <c r="Q243" s="181">
        <v>4.8161770000000002E-4</v>
      </c>
      <c r="R243" s="181">
        <f>Q243*H243</f>
        <v>2.8897062000000002E-3</v>
      </c>
      <c r="S243" s="181">
        <v>0</v>
      </c>
      <c r="T243" s="182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83" t="s">
        <v>153</v>
      </c>
      <c r="AT243" s="183" t="s">
        <v>148</v>
      </c>
      <c r="AU243" s="183" t="s">
        <v>81</v>
      </c>
      <c r="AY243" s="18" t="s">
        <v>146</v>
      </c>
      <c r="BE243" s="184">
        <f>IF(N243="základní",J243,0)</f>
        <v>0</v>
      </c>
      <c r="BF243" s="184">
        <f>IF(N243="snížená",J243,0)</f>
        <v>0</v>
      </c>
      <c r="BG243" s="184">
        <f>IF(N243="zákl. přenesená",J243,0)</f>
        <v>0</v>
      </c>
      <c r="BH243" s="184">
        <f>IF(N243="sníž. přenesená",J243,0)</f>
        <v>0</v>
      </c>
      <c r="BI243" s="184">
        <f>IF(N243="nulová",J243,0)</f>
        <v>0</v>
      </c>
      <c r="BJ243" s="18" t="s">
        <v>79</v>
      </c>
      <c r="BK243" s="184">
        <f>ROUND(I243*H243,2)</f>
        <v>0</v>
      </c>
      <c r="BL243" s="18" t="s">
        <v>153</v>
      </c>
      <c r="BM243" s="183" t="s">
        <v>424</v>
      </c>
    </row>
    <row r="244" spans="1:65" s="2" customFormat="1" ht="24">
      <c r="A244" s="35"/>
      <c r="B244" s="36"/>
      <c r="C244" s="219" t="s">
        <v>425</v>
      </c>
      <c r="D244" s="219" t="s">
        <v>348</v>
      </c>
      <c r="E244" s="220" t="s">
        <v>426</v>
      </c>
      <c r="F244" s="221" t="s">
        <v>427</v>
      </c>
      <c r="G244" s="222" t="s">
        <v>271</v>
      </c>
      <c r="H244" s="223">
        <v>3</v>
      </c>
      <c r="I244" s="224"/>
      <c r="J244" s="225">
        <f>ROUND(I244*H244,2)</f>
        <v>0</v>
      </c>
      <c r="K244" s="221" t="s">
        <v>152</v>
      </c>
      <c r="L244" s="226"/>
      <c r="M244" s="227" t="s">
        <v>19</v>
      </c>
      <c r="N244" s="228" t="s">
        <v>42</v>
      </c>
      <c r="O244" s="64"/>
      <c r="P244" s="181">
        <f>O244*H244</f>
        <v>0</v>
      </c>
      <c r="Q244" s="181">
        <v>1.489E-2</v>
      </c>
      <c r="R244" s="181">
        <f>Q244*H244</f>
        <v>4.4670000000000001E-2</v>
      </c>
      <c r="S244" s="181">
        <v>0</v>
      </c>
      <c r="T244" s="182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83" t="s">
        <v>163</v>
      </c>
      <c r="AT244" s="183" t="s">
        <v>348</v>
      </c>
      <c r="AU244" s="183" t="s">
        <v>81</v>
      </c>
      <c r="AY244" s="18" t="s">
        <v>146</v>
      </c>
      <c r="BE244" s="184">
        <f>IF(N244="základní",J244,0)</f>
        <v>0</v>
      </c>
      <c r="BF244" s="184">
        <f>IF(N244="snížená",J244,0)</f>
        <v>0</v>
      </c>
      <c r="BG244" s="184">
        <f>IF(N244="zákl. přenesená",J244,0)</f>
        <v>0</v>
      </c>
      <c r="BH244" s="184">
        <f>IF(N244="sníž. přenesená",J244,0)</f>
        <v>0</v>
      </c>
      <c r="BI244" s="184">
        <f>IF(N244="nulová",J244,0)</f>
        <v>0</v>
      </c>
      <c r="BJ244" s="18" t="s">
        <v>79</v>
      </c>
      <c r="BK244" s="184">
        <f>ROUND(I244*H244,2)</f>
        <v>0</v>
      </c>
      <c r="BL244" s="18" t="s">
        <v>153</v>
      </c>
      <c r="BM244" s="183" t="s">
        <v>428</v>
      </c>
    </row>
    <row r="245" spans="1:65" s="2" customFormat="1" ht="24">
      <c r="A245" s="35"/>
      <c r="B245" s="36"/>
      <c r="C245" s="219" t="s">
        <v>303</v>
      </c>
      <c r="D245" s="219" t="s">
        <v>348</v>
      </c>
      <c r="E245" s="220" t="s">
        <v>429</v>
      </c>
      <c r="F245" s="221" t="s">
        <v>430</v>
      </c>
      <c r="G245" s="222" t="s">
        <v>271</v>
      </c>
      <c r="H245" s="223">
        <v>2</v>
      </c>
      <c r="I245" s="224"/>
      <c r="J245" s="225">
        <f>ROUND(I245*H245,2)</f>
        <v>0</v>
      </c>
      <c r="K245" s="221" t="s">
        <v>152</v>
      </c>
      <c r="L245" s="226"/>
      <c r="M245" s="227" t="s">
        <v>19</v>
      </c>
      <c r="N245" s="228" t="s">
        <v>42</v>
      </c>
      <c r="O245" s="64"/>
      <c r="P245" s="181">
        <f>O245*H245</f>
        <v>0</v>
      </c>
      <c r="Q245" s="181">
        <v>1.521E-2</v>
      </c>
      <c r="R245" s="181">
        <f>Q245*H245</f>
        <v>3.0419999999999999E-2</v>
      </c>
      <c r="S245" s="181">
        <v>0</v>
      </c>
      <c r="T245" s="182">
        <f>S245*H245</f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83" t="s">
        <v>163</v>
      </c>
      <c r="AT245" s="183" t="s">
        <v>348</v>
      </c>
      <c r="AU245" s="183" t="s">
        <v>81</v>
      </c>
      <c r="AY245" s="18" t="s">
        <v>146</v>
      </c>
      <c r="BE245" s="184">
        <f>IF(N245="základní",J245,0)</f>
        <v>0</v>
      </c>
      <c r="BF245" s="184">
        <f>IF(N245="snížená",J245,0)</f>
        <v>0</v>
      </c>
      <c r="BG245" s="184">
        <f>IF(N245="zákl. přenesená",J245,0)</f>
        <v>0</v>
      </c>
      <c r="BH245" s="184">
        <f>IF(N245="sníž. přenesená",J245,0)</f>
        <v>0</v>
      </c>
      <c r="BI245" s="184">
        <f>IF(N245="nulová",J245,0)</f>
        <v>0</v>
      </c>
      <c r="BJ245" s="18" t="s">
        <v>79</v>
      </c>
      <c r="BK245" s="184">
        <f>ROUND(I245*H245,2)</f>
        <v>0</v>
      </c>
      <c r="BL245" s="18" t="s">
        <v>153</v>
      </c>
      <c r="BM245" s="183" t="s">
        <v>431</v>
      </c>
    </row>
    <row r="246" spans="1:65" s="2" customFormat="1" ht="24">
      <c r="A246" s="35"/>
      <c r="B246" s="36"/>
      <c r="C246" s="219" t="s">
        <v>432</v>
      </c>
      <c r="D246" s="219" t="s">
        <v>348</v>
      </c>
      <c r="E246" s="220" t="s">
        <v>433</v>
      </c>
      <c r="F246" s="221" t="s">
        <v>434</v>
      </c>
      <c r="G246" s="222" t="s">
        <v>271</v>
      </c>
      <c r="H246" s="223">
        <v>1</v>
      </c>
      <c r="I246" s="224"/>
      <c r="J246" s="225">
        <f>ROUND(I246*H246,2)</f>
        <v>0</v>
      </c>
      <c r="K246" s="221" t="s">
        <v>152</v>
      </c>
      <c r="L246" s="226"/>
      <c r="M246" s="227" t="s">
        <v>19</v>
      </c>
      <c r="N246" s="228" t="s">
        <v>42</v>
      </c>
      <c r="O246" s="64"/>
      <c r="P246" s="181">
        <f>O246*H246</f>
        <v>0</v>
      </c>
      <c r="Q246" s="181">
        <v>1.553E-2</v>
      </c>
      <c r="R246" s="181">
        <f>Q246*H246</f>
        <v>1.553E-2</v>
      </c>
      <c r="S246" s="181">
        <v>0</v>
      </c>
      <c r="T246" s="182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83" t="s">
        <v>163</v>
      </c>
      <c r="AT246" s="183" t="s">
        <v>348</v>
      </c>
      <c r="AU246" s="183" t="s">
        <v>81</v>
      </c>
      <c r="AY246" s="18" t="s">
        <v>146</v>
      </c>
      <c r="BE246" s="184">
        <f>IF(N246="základní",J246,0)</f>
        <v>0</v>
      </c>
      <c r="BF246" s="184">
        <f>IF(N246="snížená",J246,0)</f>
        <v>0</v>
      </c>
      <c r="BG246" s="184">
        <f>IF(N246="zákl. přenesená",J246,0)</f>
        <v>0</v>
      </c>
      <c r="BH246" s="184">
        <f>IF(N246="sníž. přenesená",J246,0)</f>
        <v>0</v>
      </c>
      <c r="BI246" s="184">
        <f>IF(N246="nulová",J246,0)</f>
        <v>0</v>
      </c>
      <c r="BJ246" s="18" t="s">
        <v>79</v>
      </c>
      <c r="BK246" s="184">
        <f>ROUND(I246*H246,2)</f>
        <v>0</v>
      </c>
      <c r="BL246" s="18" t="s">
        <v>153</v>
      </c>
      <c r="BM246" s="183" t="s">
        <v>435</v>
      </c>
    </row>
    <row r="247" spans="1:65" s="12" customFormat="1" ht="22.9" customHeight="1">
      <c r="B247" s="156"/>
      <c r="C247" s="157"/>
      <c r="D247" s="158" t="s">
        <v>70</v>
      </c>
      <c r="E247" s="170" t="s">
        <v>399</v>
      </c>
      <c r="F247" s="170" t="s">
        <v>436</v>
      </c>
      <c r="G247" s="157"/>
      <c r="H247" s="157"/>
      <c r="I247" s="160"/>
      <c r="J247" s="171">
        <f>BK247</f>
        <v>0</v>
      </c>
      <c r="K247" s="157"/>
      <c r="L247" s="162"/>
      <c r="M247" s="163"/>
      <c r="N247" s="164"/>
      <c r="O247" s="164"/>
      <c r="P247" s="165">
        <f>SUM(P248:P256)</f>
        <v>0</v>
      </c>
      <c r="Q247" s="164"/>
      <c r="R247" s="165">
        <f>SUM(R248:R256)</f>
        <v>4.8658999999999994E-3</v>
      </c>
      <c r="S247" s="164"/>
      <c r="T247" s="166">
        <f>SUM(T248:T256)</f>
        <v>0</v>
      </c>
      <c r="AR247" s="167" t="s">
        <v>79</v>
      </c>
      <c r="AT247" s="168" t="s">
        <v>70</v>
      </c>
      <c r="AU247" s="168" t="s">
        <v>79</v>
      </c>
      <c r="AY247" s="167" t="s">
        <v>146</v>
      </c>
      <c r="BK247" s="169">
        <f>SUM(BK248:BK256)</f>
        <v>0</v>
      </c>
    </row>
    <row r="248" spans="1:65" s="2" customFormat="1" ht="44.25" customHeight="1">
      <c r="A248" s="35"/>
      <c r="B248" s="36"/>
      <c r="C248" s="172" t="s">
        <v>308</v>
      </c>
      <c r="D248" s="172" t="s">
        <v>148</v>
      </c>
      <c r="E248" s="173" t="s">
        <v>437</v>
      </c>
      <c r="F248" s="174" t="s">
        <v>438</v>
      </c>
      <c r="G248" s="175" t="s">
        <v>151</v>
      </c>
      <c r="H248" s="176">
        <v>71.680000000000007</v>
      </c>
      <c r="I248" s="177"/>
      <c r="J248" s="178">
        <f>ROUND(I248*H248,2)</f>
        <v>0</v>
      </c>
      <c r="K248" s="174" t="s">
        <v>152</v>
      </c>
      <c r="L248" s="40"/>
      <c r="M248" s="179" t="s">
        <v>19</v>
      </c>
      <c r="N248" s="180" t="s">
        <v>42</v>
      </c>
      <c r="O248" s="64"/>
      <c r="P248" s="181">
        <f>O248*H248</f>
        <v>0</v>
      </c>
      <c r="Q248" s="181">
        <v>0</v>
      </c>
      <c r="R248" s="181">
        <f>Q248*H248</f>
        <v>0</v>
      </c>
      <c r="S248" s="181">
        <v>0</v>
      </c>
      <c r="T248" s="182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83" t="s">
        <v>153</v>
      </c>
      <c r="AT248" s="183" t="s">
        <v>148</v>
      </c>
      <c r="AU248" s="183" t="s">
        <v>81</v>
      </c>
      <c r="AY248" s="18" t="s">
        <v>146</v>
      </c>
      <c r="BE248" s="184">
        <f>IF(N248="základní",J248,0)</f>
        <v>0</v>
      </c>
      <c r="BF248" s="184">
        <f>IF(N248="snížená",J248,0)</f>
        <v>0</v>
      </c>
      <c r="BG248" s="184">
        <f>IF(N248="zákl. přenesená",J248,0)</f>
        <v>0</v>
      </c>
      <c r="BH248" s="184">
        <f>IF(N248="sníž. přenesená",J248,0)</f>
        <v>0</v>
      </c>
      <c r="BI248" s="184">
        <f>IF(N248="nulová",J248,0)</f>
        <v>0</v>
      </c>
      <c r="BJ248" s="18" t="s">
        <v>79</v>
      </c>
      <c r="BK248" s="184">
        <f>ROUND(I248*H248,2)</f>
        <v>0</v>
      </c>
      <c r="BL248" s="18" t="s">
        <v>153</v>
      </c>
      <c r="BM248" s="183" t="s">
        <v>439</v>
      </c>
    </row>
    <row r="249" spans="1:65" s="13" customFormat="1" ht="11.25">
      <c r="B249" s="185"/>
      <c r="C249" s="186"/>
      <c r="D249" s="187" t="s">
        <v>190</v>
      </c>
      <c r="E249" s="188" t="s">
        <v>19</v>
      </c>
      <c r="F249" s="189" t="s">
        <v>440</v>
      </c>
      <c r="G249" s="186"/>
      <c r="H249" s="190">
        <v>71.680000000000007</v>
      </c>
      <c r="I249" s="191"/>
      <c r="J249" s="186"/>
      <c r="K249" s="186"/>
      <c r="L249" s="192"/>
      <c r="M249" s="193"/>
      <c r="N249" s="194"/>
      <c r="O249" s="194"/>
      <c r="P249" s="194"/>
      <c r="Q249" s="194"/>
      <c r="R249" s="194"/>
      <c r="S249" s="194"/>
      <c r="T249" s="195"/>
      <c r="AT249" s="196" t="s">
        <v>190</v>
      </c>
      <c r="AU249" s="196" t="s">
        <v>81</v>
      </c>
      <c r="AV249" s="13" t="s">
        <v>81</v>
      </c>
      <c r="AW249" s="13" t="s">
        <v>32</v>
      </c>
      <c r="AX249" s="13" t="s">
        <v>79</v>
      </c>
      <c r="AY249" s="196" t="s">
        <v>146</v>
      </c>
    </row>
    <row r="250" spans="1:65" s="2" customFormat="1" ht="55.5" customHeight="1">
      <c r="A250" s="35"/>
      <c r="B250" s="36"/>
      <c r="C250" s="172" t="s">
        <v>352</v>
      </c>
      <c r="D250" s="172" t="s">
        <v>148</v>
      </c>
      <c r="E250" s="173" t="s">
        <v>441</v>
      </c>
      <c r="F250" s="174" t="s">
        <v>442</v>
      </c>
      <c r="G250" s="175" t="s">
        <v>151</v>
      </c>
      <c r="H250" s="176">
        <v>2150.4</v>
      </c>
      <c r="I250" s="177"/>
      <c r="J250" s="178">
        <f>ROUND(I250*H250,2)</f>
        <v>0</v>
      </c>
      <c r="K250" s="174" t="s">
        <v>152</v>
      </c>
      <c r="L250" s="40"/>
      <c r="M250" s="179" t="s">
        <v>19</v>
      </c>
      <c r="N250" s="180" t="s">
        <v>42</v>
      </c>
      <c r="O250" s="64"/>
      <c r="P250" s="181">
        <f>O250*H250</f>
        <v>0</v>
      </c>
      <c r="Q250" s="181">
        <v>0</v>
      </c>
      <c r="R250" s="181">
        <f>Q250*H250</f>
        <v>0</v>
      </c>
      <c r="S250" s="181">
        <v>0</v>
      </c>
      <c r="T250" s="182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83" t="s">
        <v>153</v>
      </c>
      <c r="AT250" s="183" t="s">
        <v>148</v>
      </c>
      <c r="AU250" s="183" t="s">
        <v>81</v>
      </c>
      <c r="AY250" s="18" t="s">
        <v>146</v>
      </c>
      <c r="BE250" s="184">
        <f>IF(N250="základní",J250,0)</f>
        <v>0</v>
      </c>
      <c r="BF250" s="184">
        <f>IF(N250="snížená",J250,0)</f>
        <v>0</v>
      </c>
      <c r="BG250" s="184">
        <f>IF(N250="zákl. přenesená",J250,0)</f>
        <v>0</v>
      </c>
      <c r="BH250" s="184">
        <f>IF(N250="sníž. přenesená",J250,0)</f>
        <v>0</v>
      </c>
      <c r="BI250" s="184">
        <f>IF(N250="nulová",J250,0)</f>
        <v>0</v>
      </c>
      <c r="BJ250" s="18" t="s">
        <v>79</v>
      </c>
      <c r="BK250" s="184">
        <f>ROUND(I250*H250,2)</f>
        <v>0</v>
      </c>
      <c r="BL250" s="18" t="s">
        <v>153</v>
      </c>
      <c r="BM250" s="183" t="s">
        <v>443</v>
      </c>
    </row>
    <row r="251" spans="1:65" s="13" customFormat="1" ht="11.25">
      <c r="B251" s="185"/>
      <c r="C251" s="186"/>
      <c r="D251" s="187" t="s">
        <v>190</v>
      </c>
      <c r="E251" s="186"/>
      <c r="F251" s="189" t="s">
        <v>444</v>
      </c>
      <c r="G251" s="186"/>
      <c r="H251" s="190">
        <v>2150.4</v>
      </c>
      <c r="I251" s="191"/>
      <c r="J251" s="186"/>
      <c r="K251" s="186"/>
      <c r="L251" s="192"/>
      <c r="M251" s="193"/>
      <c r="N251" s="194"/>
      <c r="O251" s="194"/>
      <c r="P251" s="194"/>
      <c r="Q251" s="194"/>
      <c r="R251" s="194"/>
      <c r="S251" s="194"/>
      <c r="T251" s="195"/>
      <c r="AT251" s="196" t="s">
        <v>190</v>
      </c>
      <c r="AU251" s="196" t="s">
        <v>81</v>
      </c>
      <c r="AV251" s="13" t="s">
        <v>81</v>
      </c>
      <c r="AW251" s="13" t="s">
        <v>4</v>
      </c>
      <c r="AX251" s="13" t="s">
        <v>79</v>
      </c>
      <c r="AY251" s="196" t="s">
        <v>146</v>
      </c>
    </row>
    <row r="252" spans="1:65" s="2" customFormat="1" ht="44.25" customHeight="1">
      <c r="A252" s="35"/>
      <c r="B252" s="36"/>
      <c r="C252" s="172" t="s">
        <v>395</v>
      </c>
      <c r="D252" s="172" t="s">
        <v>148</v>
      </c>
      <c r="E252" s="173" t="s">
        <v>445</v>
      </c>
      <c r="F252" s="174" t="s">
        <v>446</v>
      </c>
      <c r="G252" s="175" t="s">
        <v>151</v>
      </c>
      <c r="H252" s="176">
        <v>71.680000000000007</v>
      </c>
      <c r="I252" s="177"/>
      <c r="J252" s="178">
        <f>ROUND(I252*H252,2)</f>
        <v>0</v>
      </c>
      <c r="K252" s="174" t="s">
        <v>152</v>
      </c>
      <c r="L252" s="40"/>
      <c r="M252" s="179" t="s">
        <v>19</v>
      </c>
      <c r="N252" s="180" t="s">
        <v>42</v>
      </c>
      <c r="O252" s="64"/>
      <c r="P252" s="181">
        <f>O252*H252</f>
        <v>0</v>
      </c>
      <c r="Q252" s="181">
        <v>0</v>
      </c>
      <c r="R252" s="181">
        <f>Q252*H252</f>
        <v>0</v>
      </c>
      <c r="S252" s="181">
        <v>0</v>
      </c>
      <c r="T252" s="182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83" t="s">
        <v>153</v>
      </c>
      <c r="AT252" s="183" t="s">
        <v>148</v>
      </c>
      <c r="AU252" s="183" t="s">
        <v>81</v>
      </c>
      <c r="AY252" s="18" t="s">
        <v>146</v>
      </c>
      <c r="BE252" s="184">
        <f>IF(N252="základní",J252,0)</f>
        <v>0</v>
      </c>
      <c r="BF252" s="184">
        <f>IF(N252="snížená",J252,0)</f>
        <v>0</v>
      </c>
      <c r="BG252" s="184">
        <f>IF(N252="zákl. přenesená",J252,0)</f>
        <v>0</v>
      </c>
      <c r="BH252" s="184">
        <f>IF(N252="sníž. přenesená",J252,0)</f>
        <v>0</v>
      </c>
      <c r="BI252" s="184">
        <f>IF(N252="nulová",J252,0)</f>
        <v>0</v>
      </c>
      <c r="BJ252" s="18" t="s">
        <v>79</v>
      </c>
      <c r="BK252" s="184">
        <f>ROUND(I252*H252,2)</f>
        <v>0</v>
      </c>
      <c r="BL252" s="18" t="s">
        <v>153</v>
      </c>
      <c r="BM252" s="183" t="s">
        <v>447</v>
      </c>
    </row>
    <row r="253" spans="1:65" s="2" customFormat="1" ht="36">
      <c r="A253" s="35"/>
      <c r="B253" s="36"/>
      <c r="C253" s="172" t="s">
        <v>410</v>
      </c>
      <c r="D253" s="172" t="s">
        <v>148</v>
      </c>
      <c r="E253" s="173" t="s">
        <v>448</v>
      </c>
      <c r="F253" s="174" t="s">
        <v>449</v>
      </c>
      <c r="G253" s="175" t="s">
        <v>151</v>
      </c>
      <c r="H253" s="176">
        <v>37.43</v>
      </c>
      <c r="I253" s="177"/>
      <c r="J253" s="178">
        <f>ROUND(I253*H253,2)</f>
        <v>0</v>
      </c>
      <c r="K253" s="174" t="s">
        <v>152</v>
      </c>
      <c r="L253" s="40"/>
      <c r="M253" s="179" t="s">
        <v>19</v>
      </c>
      <c r="N253" s="180" t="s">
        <v>42</v>
      </c>
      <c r="O253" s="64"/>
      <c r="P253" s="181">
        <f>O253*H253</f>
        <v>0</v>
      </c>
      <c r="Q253" s="181">
        <v>1.2999999999999999E-4</v>
      </c>
      <c r="R253" s="181">
        <f>Q253*H253</f>
        <v>4.8658999999999994E-3</v>
      </c>
      <c r="S253" s="181">
        <v>0</v>
      </c>
      <c r="T253" s="182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83" t="s">
        <v>153</v>
      </c>
      <c r="AT253" s="183" t="s">
        <v>148</v>
      </c>
      <c r="AU253" s="183" t="s">
        <v>81</v>
      </c>
      <c r="AY253" s="18" t="s">
        <v>146</v>
      </c>
      <c r="BE253" s="184">
        <f>IF(N253="základní",J253,0)</f>
        <v>0</v>
      </c>
      <c r="BF253" s="184">
        <f>IF(N253="snížená",J253,0)</f>
        <v>0</v>
      </c>
      <c r="BG253" s="184">
        <f>IF(N253="zákl. přenesená",J253,0)</f>
        <v>0</v>
      </c>
      <c r="BH253" s="184">
        <f>IF(N253="sníž. přenesená",J253,0)</f>
        <v>0</v>
      </c>
      <c r="BI253" s="184">
        <f>IF(N253="nulová",J253,0)</f>
        <v>0</v>
      </c>
      <c r="BJ253" s="18" t="s">
        <v>79</v>
      </c>
      <c r="BK253" s="184">
        <f>ROUND(I253*H253,2)</f>
        <v>0</v>
      </c>
      <c r="BL253" s="18" t="s">
        <v>153</v>
      </c>
      <c r="BM253" s="183" t="s">
        <v>450</v>
      </c>
    </row>
    <row r="254" spans="1:65" s="13" customFormat="1" ht="11.25">
      <c r="B254" s="185"/>
      <c r="C254" s="186"/>
      <c r="D254" s="187" t="s">
        <v>190</v>
      </c>
      <c r="E254" s="188" t="s">
        <v>19</v>
      </c>
      <c r="F254" s="189" t="s">
        <v>357</v>
      </c>
      <c r="G254" s="186"/>
      <c r="H254" s="190">
        <v>24.25</v>
      </c>
      <c r="I254" s="191"/>
      <c r="J254" s="186"/>
      <c r="K254" s="186"/>
      <c r="L254" s="192"/>
      <c r="M254" s="193"/>
      <c r="N254" s="194"/>
      <c r="O254" s="194"/>
      <c r="P254" s="194"/>
      <c r="Q254" s="194"/>
      <c r="R254" s="194"/>
      <c r="S254" s="194"/>
      <c r="T254" s="195"/>
      <c r="AT254" s="196" t="s">
        <v>190</v>
      </c>
      <c r="AU254" s="196" t="s">
        <v>81</v>
      </c>
      <c r="AV254" s="13" t="s">
        <v>81</v>
      </c>
      <c r="AW254" s="13" t="s">
        <v>32</v>
      </c>
      <c r="AX254" s="13" t="s">
        <v>71</v>
      </c>
      <c r="AY254" s="196" t="s">
        <v>146</v>
      </c>
    </row>
    <row r="255" spans="1:65" s="13" customFormat="1" ht="11.25">
      <c r="B255" s="185"/>
      <c r="C255" s="186"/>
      <c r="D255" s="187" t="s">
        <v>190</v>
      </c>
      <c r="E255" s="188" t="s">
        <v>19</v>
      </c>
      <c r="F255" s="189" t="s">
        <v>451</v>
      </c>
      <c r="G255" s="186"/>
      <c r="H255" s="190">
        <v>13.18</v>
      </c>
      <c r="I255" s="191"/>
      <c r="J255" s="186"/>
      <c r="K255" s="186"/>
      <c r="L255" s="192"/>
      <c r="M255" s="193"/>
      <c r="N255" s="194"/>
      <c r="O255" s="194"/>
      <c r="P255" s="194"/>
      <c r="Q255" s="194"/>
      <c r="R255" s="194"/>
      <c r="S255" s="194"/>
      <c r="T255" s="195"/>
      <c r="AT255" s="196" t="s">
        <v>190</v>
      </c>
      <c r="AU255" s="196" t="s">
        <v>81</v>
      </c>
      <c r="AV255" s="13" t="s">
        <v>81</v>
      </c>
      <c r="AW255" s="13" t="s">
        <v>32</v>
      </c>
      <c r="AX255" s="13" t="s">
        <v>71</v>
      </c>
      <c r="AY255" s="196" t="s">
        <v>146</v>
      </c>
    </row>
    <row r="256" spans="1:65" s="14" customFormat="1" ht="11.25">
      <c r="B256" s="197"/>
      <c r="C256" s="198"/>
      <c r="D256" s="187" t="s">
        <v>190</v>
      </c>
      <c r="E256" s="199" t="s">
        <v>19</v>
      </c>
      <c r="F256" s="200" t="s">
        <v>203</v>
      </c>
      <c r="G256" s="198"/>
      <c r="H256" s="201">
        <v>37.43</v>
      </c>
      <c r="I256" s="202"/>
      <c r="J256" s="198"/>
      <c r="K256" s="198"/>
      <c r="L256" s="203"/>
      <c r="M256" s="204"/>
      <c r="N256" s="205"/>
      <c r="O256" s="205"/>
      <c r="P256" s="205"/>
      <c r="Q256" s="205"/>
      <c r="R256" s="205"/>
      <c r="S256" s="205"/>
      <c r="T256" s="206"/>
      <c r="AT256" s="207" t="s">
        <v>190</v>
      </c>
      <c r="AU256" s="207" t="s">
        <v>81</v>
      </c>
      <c r="AV256" s="14" t="s">
        <v>153</v>
      </c>
      <c r="AW256" s="14" t="s">
        <v>32</v>
      </c>
      <c r="AX256" s="14" t="s">
        <v>79</v>
      </c>
      <c r="AY256" s="207" t="s">
        <v>146</v>
      </c>
    </row>
    <row r="257" spans="1:65" s="12" customFormat="1" ht="22.9" customHeight="1">
      <c r="B257" s="156"/>
      <c r="C257" s="157"/>
      <c r="D257" s="158" t="s">
        <v>70</v>
      </c>
      <c r="E257" s="170" t="s">
        <v>452</v>
      </c>
      <c r="F257" s="170" t="s">
        <v>453</v>
      </c>
      <c r="G257" s="157"/>
      <c r="H257" s="157"/>
      <c r="I257" s="160"/>
      <c r="J257" s="171">
        <f>BK257</f>
        <v>0</v>
      </c>
      <c r="K257" s="157"/>
      <c r="L257" s="162"/>
      <c r="M257" s="163"/>
      <c r="N257" s="164"/>
      <c r="O257" s="164"/>
      <c r="P257" s="165">
        <f>SUM(P258:P266)</f>
        <v>0</v>
      </c>
      <c r="Q257" s="164"/>
      <c r="R257" s="165">
        <f>SUM(R258:R266)</f>
        <v>4.6110811111599995E-2</v>
      </c>
      <c r="S257" s="164"/>
      <c r="T257" s="166">
        <f>SUM(T258:T266)</f>
        <v>0</v>
      </c>
      <c r="AR257" s="167" t="s">
        <v>79</v>
      </c>
      <c r="AT257" s="168" t="s">
        <v>70</v>
      </c>
      <c r="AU257" s="168" t="s">
        <v>79</v>
      </c>
      <c r="AY257" s="167" t="s">
        <v>146</v>
      </c>
      <c r="BK257" s="169">
        <f>SUM(BK258:BK266)</f>
        <v>0</v>
      </c>
    </row>
    <row r="258" spans="1:65" s="2" customFormat="1" ht="36">
      <c r="A258" s="35"/>
      <c r="B258" s="36"/>
      <c r="C258" s="172" t="s">
        <v>319</v>
      </c>
      <c r="D258" s="172" t="s">
        <v>148</v>
      </c>
      <c r="E258" s="173" t="s">
        <v>454</v>
      </c>
      <c r="F258" s="174" t="s">
        <v>455</v>
      </c>
      <c r="G258" s="175" t="s">
        <v>151</v>
      </c>
      <c r="H258" s="176">
        <v>45</v>
      </c>
      <c r="I258" s="177"/>
      <c r="J258" s="178">
        <f>ROUND(I258*H258,2)</f>
        <v>0</v>
      </c>
      <c r="K258" s="174" t="s">
        <v>152</v>
      </c>
      <c r="L258" s="40"/>
      <c r="M258" s="179" t="s">
        <v>19</v>
      </c>
      <c r="N258" s="180" t="s">
        <v>42</v>
      </c>
      <c r="O258" s="64"/>
      <c r="P258" s="181">
        <f>O258*H258</f>
        <v>0</v>
      </c>
      <c r="Q258" s="181">
        <v>3.4999999999999997E-5</v>
      </c>
      <c r="R258" s="181">
        <f>Q258*H258</f>
        <v>1.5749999999999998E-3</v>
      </c>
      <c r="S258" s="181">
        <v>0</v>
      </c>
      <c r="T258" s="182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83" t="s">
        <v>153</v>
      </c>
      <c r="AT258" s="183" t="s">
        <v>148</v>
      </c>
      <c r="AU258" s="183" t="s">
        <v>81</v>
      </c>
      <c r="AY258" s="18" t="s">
        <v>146</v>
      </c>
      <c r="BE258" s="184">
        <f>IF(N258="základní",J258,0)</f>
        <v>0</v>
      </c>
      <c r="BF258" s="184">
        <f>IF(N258="snížená",J258,0)</f>
        <v>0</v>
      </c>
      <c r="BG258" s="184">
        <f>IF(N258="zákl. přenesená",J258,0)</f>
        <v>0</v>
      </c>
      <c r="BH258" s="184">
        <f>IF(N258="sníž. přenesená",J258,0)</f>
        <v>0</v>
      </c>
      <c r="BI258" s="184">
        <f>IF(N258="nulová",J258,0)</f>
        <v>0</v>
      </c>
      <c r="BJ258" s="18" t="s">
        <v>79</v>
      </c>
      <c r="BK258" s="184">
        <f>ROUND(I258*H258,2)</f>
        <v>0</v>
      </c>
      <c r="BL258" s="18" t="s">
        <v>153</v>
      </c>
      <c r="BM258" s="183" t="s">
        <v>456</v>
      </c>
    </row>
    <row r="259" spans="1:65" s="2" customFormat="1" ht="36">
      <c r="A259" s="35"/>
      <c r="B259" s="36"/>
      <c r="C259" s="172" t="s">
        <v>457</v>
      </c>
      <c r="D259" s="172" t="s">
        <v>148</v>
      </c>
      <c r="E259" s="173" t="s">
        <v>458</v>
      </c>
      <c r="F259" s="174" t="s">
        <v>459</v>
      </c>
      <c r="G259" s="175" t="s">
        <v>271</v>
      </c>
      <c r="H259" s="176">
        <v>104.804</v>
      </c>
      <c r="I259" s="177"/>
      <c r="J259" s="178">
        <f>ROUND(I259*H259,2)</f>
        <v>0</v>
      </c>
      <c r="K259" s="174" t="s">
        <v>152</v>
      </c>
      <c r="L259" s="40"/>
      <c r="M259" s="179" t="s">
        <v>19</v>
      </c>
      <c r="N259" s="180" t="s">
        <v>42</v>
      </c>
      <c r="O259" s="64"/>
      <c r="P259" s="181">
        <f>O259*H259</f>
        <v>0</v>
      </c>
      <c r="Q259" s="181">
        <v>2.202979E-4</v>
      </c>
      <c r="R259" s="181">
        <f>Q259*H259</f>
        <v>2.30881011116E-2</v>
      </c>
      <c r="S259" s="181">
        <v>0</v>
      </c>
      <c r="T259" s="182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83" t="s">
        <v>153</v>
      </c>
      <c r="AT259" s="183" t="s">
        <v>148</v>
      </c>
      <c r="AU259" s="183" t="s">
        <v>81</v>
      </c>
      <c r="AY259" s="18" t="s">
        <v>146</v>
      </c>
      <c r="BE259" s="184">
        <f>IF(N259="základní",J259,0)</f>
        <v>0</v>
      </c>
      <c r="BF259" s="184">
        <f>IF(N259="snížená",J259,0)</f>
        <v>0</v>
      </c>
      <c r="BG259" s="184">
        <f>IF(N259="zákl. přenesená",J259,0)</f>
        <v>0</v>
      </c>
      <c r="BH259" s="184">
        <f>IF(N259="sníž. přenesená",J259,0)</f>
        <v>0</v>
      </c>
      <c r="BI259" s="184">
        <f>IF(N259="nulová",J259,0)</f>
        <v>0</v>
      </c>
      <c r="BJ259" s="18" t="s">
        <v>79</v>
      </c>
      <c r="BK259" s="184">
        <f>ROUND(I259*H259,2)</f>
        <v>0</v>
      </c>
      <c r="BL259" s="18" t="s">
        <v>153</v>
      </c>
      <c r="BM259" s="183" t="s">
        <v>460</v>
      </c>
    </row>
    <row r="260" spans="1:65" s="2" customFormat="1" ht="33" customHeight="1">
      <c r="A260" s="35"/>
      <c r="B260" s="36"/>
      <c r="C260" s="172" t="s">
        <v>325</v>
      </c>
      <c r="D260" s="172" t="s">
        <v>148</v>
      </c>
      <c r="E260" s="173" t="s">
        <v>461</v>
      </c>
      <c r="F260" s="174" t="s">
        <v>462</v>
      </c>
      <c r="G260" s="175" t="s">
        <v>271</v>
      </c>
      <c r="H260" s="176">
        <v>20</v>
      </c>
      <c r="I260" s="177"/>
      <c r="J260" s="178">
        <f>ROUND(I260*H260,2)</f>
        <v>0</v>
      </c>
      <c r="K260" s="174" t="s">
        <v>152</v>
      </c>
      <c r="L260" s="40"/>
      <c r="M260" s="179" t="s">
        <v>19</v>
      </c>
      <c r="N260" s="180" t="s">
        <v>42</v>
      </c>
      <c r="O260" s="64"/>
      <c r="P260" s="181">
        <f>O260*H260</f>
        <v>0</v>
      </c>
      <c r="Q260" s="181">
        <v>1.2999999999999999E-4</v>
      </c>
      <c r="R260" s="181">
        <f>Q260*H260</f>
        <v>2.5999999999999999E-3</v>
      </c>
      <c r="S260" s="181">
        <v>0</v>
      </c>
      <c r="T260" s="182">
        <f>S260*H260</f>
        <v>0</v>
      </c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R260" s="183" t="s">
        <v>153</v>
      </c>
      <c r="AT260" s="183" t="s">
        <v>148</v>
      </c>
      <c r="AU260" s="183" t="s">
        <v>81</v>
      </c>
      <c r="AY260" s="18" t="s">
        <v>146</v>
      </c>
      <c r="BE260" s="184">
        <f>IF(N260="základní",J260,0)</f>
        <v>0</v>
      </c>
      <c r="BF260" s="184">
        <f>IF(N260="snížená",J260,0)</f>
        <v>0</v>
      </c>
      <c r="BG260" s="184">
        <f>IF(N260="zákl. přenesená",J260,0)</f>
        <v>0</v>
      </c>
      <c r="BH260" s="184">
        <f>IF(N260="sníž. přenesená",J260,0)</f>
        <v>0</v>
      </c>
      <c r="BI260" s="184">
        <f>IF(N260="nulová",J260,0)</f>
        <v>0</v>
      </c>
      <c r="BJ260" s="18" t="s">
        <v>79</v>
      </c>
      <c r="BK260" s="184">
        <f>ROUND(I260*H260,2)</f>
        <v>0</v>
      </c>
      <c r="BL260" s="18" t="s">
        <v>153</v>
      </c>
      <c r="BM260" s="183" t="s">
        <v>463</v>
      </c>
    </row>
    <row r="261" spans="1:65" s="2" customFormat="1" ht="44.25" customHeight="1">
      <c r="A261" s="35"/>
      <c r="B261" s="36"/>
      <c r="C261" s="172" t="s">
        <v>464</v>
      </c>
      <c r="D261" s="172" t="s">
        <v>148</v>
      </c>
      <c r="E261" s="173" t="s">
        <v>465</v>
      </c>
      <c r="F261" s="174" t="s">
        <v>466</v>
      </c>
      <c r="G261" s="175" t="s">
        <v>151</v>
      </c>
      <c r="H261" s="176">
        <v>20.552</v>
      </c>
      <c r="I261" s="177"/>
      <c r="J261" s="178">
        <f>ROUND(I261*H261,2)</f>
        <v>0</v>
      </c>
      <c r="K261" s="174" t="s">
        <v>152</v>
      </c>
      <c r="L261" s="40"/>
      <c r="M261" s="179" t="s">
        <v>19</v>
      </c>
      <c r="N261" s="180" t="s">
        <v>42</v>
      </c>
      <c r="O261" s="64"/>
      <c r="P261" s="181">
        <f>O261*H261</f>
        <v>0</v>
      </c>
      <c r="Q261" s="181">
        <v>3.6000000000000002E-4</v>
      </c>
      <c r="R261" s="181">
        <f>Q261*H261</f>
        <v>7.3987200000000001E-3</v>
      </c>
      <c r="S261" s="181">
        <v>0</v>
      </c>
      <c r="T261" s="182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183" t="s">
        <v>153</v>
      </c>
      <c r="AT261" s="183" t="s">
        <v>148</v>
      </c>
      <c r="AU261" s="183" t="s">
        <v>81</v>
      </c>
      <c r="AY261" s="18" t="s">
        <v>146</v>
      </c>
      <c r="BE261" s="184">
        <f>IF(N261="základní",J261,0)</f>
        <v>0</v>
      </c>
      <c r="BF261" s="184">
        <f>IF(N261="snížená",J261,0)</f>
        <v>0</v>
      </c>
      <c r="BG261" s="184">
        <f>IF(N261="zákl. přenesená",J261,0)</f>
        <v>0</v>
      </c>
      <c r="BH261" s="184">
        <f>IF(N261="sníž. přenesená",J261,0)</f>
        <v>0</v>
      </c>
      <c r="BI261" s="184">
        <f>IF(N261="nulová",J261,0)</f>
        <v>0</v>
      </c>
      <c r="BJ261" s="18" t="s">
        <v>79</v>
      </c>
      <c r="BK261" s="184">
        <f>ROUND(I261*H261,2)</f>
        <v>0</v>
      </c>
      <c r="BL261" s="18" t="s">
        <v>153</v>
      </c>
      <c r="BM261" s="183" t="s">
        <v>467</v>
      </c>
    </row>
    <row r="262" spans="1:65" s="13" customFormat="1" ht="11.25">
      <c r="B262" s="185"/>
      <c r="C262" s="186"/>
      <c r="D262" s="187" t="s">
        <v>190</v>
      </c>
      <c r="E262" s="188" t="s">
        <v>19</v>
      </c>
      <c r="F262" s="189" t="s">
        <v>468</v>
      </c>
      <c r="G262" s="186"/>
      <c r="H262" s="190">
        <v>20.552</v>
      </c>
      <c r="I262" s="191"/>
      <c r="J262" s="186"/>
      <c r="K262" s="186"/>
      <c r="L262" s="192"/>
      <c r="M262" s="193"/>
      <c r="N262" s="194"/>
      <c r="O262" s="194"/>
      <c r="P262" s="194"/>
      <c r="Q262" s="194"/>
      <c r="R262" s="194"/>
      <c r="S262" s="194"/>
      <c r="T262" s="195"/>
      <c r="AT262" s="196" t="s">
        <v>190</v>
      </c>
      <c r="AU262" s="196" t="s">
        <v>81</v>
      </c>
      <c r="AV262" s="13" t="s">
        <v>81</v>
      </c>
      <c r="AW262" s="13" t="s">
        <v>32</v>
      </c>
      <c r="AX262" s="13" t="s">
        <v>79</v>
      </c>
      <c r="AY262" s="196" t="s">
        <v>146</v>
      </c>
    </row>
    <row r="263" spans="1:65" s="2" customFormat="1" ht="44.25" customHeight="1">
      <c r="A263" s="35"/>
      <c r="B263" s="36"/>
      <c r="C263" s="172" t="s">
        <v>330</v>
      </c>
      <c r="D263" s="172" t="s">
        <v>148</v>
      </c>
      <c r="E263" s="173" t="s">
        <v>469</v>
      </c>
      <c r="F263" s="174" t="s">
        <v>470</v>
      </c>
      <c r="G263" s="175" t="s">
        <v>151</v>
      </c>
      <c r="H263" s="176">
        <v>6.9729999999999999</v>
      </c>
      <c r="I263" s="177"/>
      <c r="J263" s="178">
        <f>ROUND(I263*H263,2)</f>
        <v>0</v>
      </c>
      <c r="K263" s="174" t="s">
        <v>152</v>
      </c>
      <c r="L263" s="40"/>
      <c r="M263" s="179" t="s">
        <v>19</v>
      </c>
      <c r="N263" s="180" t="s">
        <v>42</v>
      </c>
      <c r="O263" s="64"/>
      <c r="P263" s="181">
        <f>O263*H263</f>
        <v>0</v>
      </c>
      <c r="Q263" s="181">
        <v>6.3000000000000003E-4</v>
      </c>
      <c r="R263" s="181">
        <f>Q263*H263</f>
        <v>4.3929900000000003E-3</v>
      </c>
      <c r="S263" s="181">
        <v>0</v>
      </c>
      <c r="T263" s="182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83" t="s">
        <v>153</v>
      </c>
      <c r="AT263" s="183" t="s">
        <v>148</v>
      </c>
      <c r="AU263" s="183" t="s">
        <v>81</v>
      </c>
      <c r="AY263" s="18" t="s">
        <v>146</v>
      </c>
      <c r="BE263" s="184">
        <f>IF(N263="základní",J263,0)</f>
        <v>0</v>
      </c>
      <c r="BF263" s="184">
        <f>IF(N263="snížená",J263,0)</f>
        <v>0</v>
      </c>
      <c r="BG263" s="184">
        <f>IF(N263="zákl. přenesená",J263,0)</f>
        <v>0</v>
      </c>
      <c r="BH263" s="184">
        <f>IF(N263="sníž. přenesená",J263,0)</f>
        <v>0</v>
      </c>
      <c r="BI263" s="184">
        <f>IF(N263="nulová",J263,0)</f>
        <v>0</v>
      </c>
      <c r="BJ263" s="18" t="s">
        <v>79</v>
      </c>
      <c r="BK263" s="184">
        <f>ROUND(I263*H263,2)</f>
        <v>0</v>
      </c>
      <c r="BL263" s="18" t="s">
        <v>153</v>
      </c>
      <c r="BM263" s="183" t="s">
        <v>471</v>
      </c>
    </row>
    <row r="264" spans="1:65" s="13" customFormat="1" ht="11.25">
      <c r="B264" s="185"/>
      <c r="C264" s="186"/>
      <c r="D264" s="187" t="s">
        <v>190</v>
      </c>
      <c r="E264" s="188" t="s">
        <v>19</v>
      </c>
      <c r="F264" s="189" t="s">
        <v>472</v>
      </c>
      <c r="G264" s="186"/>
      <c r="H264" s="190">
        <v>6.9729999999999999</v>
      </c>
      <c r="I264" s="191"/>
      <c r="J264" s="186"/>
      <c r="K264" s="186"/>
      <c r="L264" s="192"/>
      <c r="M264" s="193"/>
      <c r="N264" s="194"/>
      <c r="O264" s="194"/>
      <c r="P264" s="194"/>
      <c r="Q264" s="194"/>
      <c r="R264" s="194"/>
      <c r="S264" s="194"/>
      <c r="T264" s="195"/>
      <c r="AT264" s="196" t="s">
        <v>190</v>
      </c>
      <c r="AU264" s="196" t="s">
        <v>81</v>
      </c>
      <c r="AV264" s="13" t="s">
        <v>81</v>
      </c>
      <c r="AW264" s="13" t="s">
        <v>32</v>
      </c>
      <c r="AX264" s="13" t="s">
        <v>79</v>
      </c>
      <c r="AY264" s="196" t="s">
        <v>146</v>
      </c>
    </row>
    <row r="265" spans="1:65" s="2" customFormat="1" ht="36">
      <c r="A265" s="35"/>
      <c r="B265" s="36"/>
      <c r="C265" s="172" t="s">
        <v>473</v>
      </c>
      <c r="D265" s="172" t="s">
        <v>148</v>
      </c>
      <c r="E265" s="173" t="s">
        <v>474</v>
      </c>
      <c r="F265" s="174" t="s">
        <v>475</v>
      </c>
      <c r="G265" s="175" t="s">
        <v>162</v>
      </c>
      <c r="H265" s="176">
        <v>5.6</v>
      </c>
      <c r="I265" s="177"/>
      <c r="J265" s="178">
        <f>ROUND(I265*H265,2)</f>
        <v>0</v>
      </c>
      <c r="K265" s="174" t="s">
        <v>152</v>
      </c>
      <c r="L265" s="40"/>
      <c r="M265" s="179" t="s">
        <v>19</v>
      </c>
      <c r="N265" s="180" t="s">
        <v>42</v>
      </c>
      <c r="O265" s="64"/>
      <c r="P265" s="181">
        <f>O265*H265</f>
        <v>0</v>
      </c>
      <c r="Q265" s="181">
        <v>1.2600000000000001E-3</v>
      </c>
      <c r="R265" s="181">
        <f>Q265*H265</f>
        <v>7.0559999999999998E-3</v>
      </c>
      <c r="S265" s="181">
        <v>0</v>
      </c>
      <c r="T265" s="182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83" t="s">
        <v>153</v>
      </c>
      <c r="AT265" s="183" t="s">
        <v>148</v>
      </c>
      <c r="AU265" s="183" t="s">
        <v>81</v>
      </c>
      <c r="AY265" s="18" t="s">
        <v>146</v>
      </c>
      <c r="BE265" s="184">
        <f>IF(N265="základní",J265,0)</f>
        <v>0</v>
      </c>
      <c r="BF265" s="184">
        <f>IF(N265="snížená",J265,0)</f>
        <v>0</v>
      </c>
      <c r="BG265" s="184">
        <f>IF(N265="zákl. přenesená",J265,0)</f>
        <v>0</v>
      </c>
      <c r="BH265" s="184">
        <f>IF(N265="sníž. přenesená",J265,0)</f>
        <v>0</v>
      </c>
      <c r="BI265" s="184">
        <f>IF(N265="nulová",J265,0)</f>
        <v>0</v>
      </c>
      <c r="BJ265" s="18" t="s">
        <v>79</v>
      </c>
      <c r="BK265" s="184">
        <f>ROUND(I265*H265,2)</f>
        <v>0</v>
      </c>
      <c r="BL265" s="18" t="s">
        <v>153</v>
      </c>
      <c r="BM265" s="183" t="s">
        <v>476</v>
      </c>
    </row>
    <row r="266" spans="1:65" s="13" customFormat="1" ht="11.25">
      <c r="B266" s="185"/>
      <c r="C266" s="186"/>
      <c r="D266" s="187" t="s">
        <v>190</v>
      </c>
      <c r="E266" s="188" t="s">
        <v>19</v>
      </c>
      <c r="F266" s="189" t="s">
        <v>477</v>
      </c>
      <c r="G266" s="186"/>
      <c r="H266" s="190">
        <v>5.6</v>
      </c>
      <c r="I266" s="191"/>
      <c r="J266" s="186"/>
      <c r="K266" s="186"/>
      <c r="L266" s="192"/>
      <c r="M266" s="193"/>
      <c r="N266" s="194"/>
      <c r="O266" s="194"/>
      <c r="P266" s="194"/>
      <c r="Q266" s="194"/>
      <c r="R266" s="194"/>
      <c r="S266" s="194"/>
      <c r="T266" s="195"/>
      <c r="AT266" s="196" t="s">
        <v>190</v>
      </c>
      <c r="AU266" s="196" t="s">
        <v>81</v>
      </c>
      <c r="AV266" s="13" t="s">
        <v>81</v>
      </c>
      <c r="AW266" s="13" t="s">
        <v>32</v>
      </c>
      <c r="AX266" s="13" t="s">
        <v>79</v>
      </c>
      <c r="AY266" s="196" t="s">
        <v>146</v>
      </c>
    </row>
    <row r="267" spans="1:65" s="12" customFormat="1" ht="22.9" customHeight="1">
      <c r="B267" s="156"/>
      <c r="C267" s="157"/>
      <c r="D267" s="158" t="s">
        <v>70</v>
      </c>
      <c r="E267" s="170" t="s">
        <v>406</v>
      </c>
      <c r="F267" s="170" t="s">
        <v>478</v>
      </c>
      <c r="G267" s="157"/>
      <c r="H267" s="157"/>
      <c r="I267" s="160"/>
      <c r="J267" s="171">
        <f>BK267</f>
        <v>0</v>
      </c>
      <c r="K267" s="157"/>
      <c r="L267" s="162"/>
      <c r="M267" s="163"/>
      <c r="N267" s="164"/>
      <c r="O267" s="164"/>
      <c r="P267" s="165">
        <f>SUM(P268:P276)</f>
        <v>0</v>
      </c>
      <c r="Q267" s="164"/>
      <c r="R267" s="165">
        <f>SUM(R268:R276)</f>
        <v>6.7148999999999996E-4</v>
      </c>
      <c r="S267" s="164"/>
      <c r="T267" s="166">
        <f>SUM(T268:T276)</f>
        <v>26.864149999999999</v>
      </c>
      <c r="AR267" s="167" t="s">
        <v>79</v>
      </c>
      <c r="AT267" s="168" t="s">
        <v>70</v>
      </c>
      <c r="AU267" s="168" t="s">
        <v>79</v>
      </c>
      <c r="AY267" s="167" t="s">
        <v>146</v>
      </c>
      <c r="BK267" s="169">
        <f>SUM(BK268:BK276)</f>
        <v>0</v>
      </c>
    </row>
    <row r="268" spans="1:65" s="2" customFormat="1" ht="16.5" customHeight="1">
      <c r="A268" s="35"/>
      <c r="B268" s="36"/>
      <c r="C268" s="172" t="s">
        <v>334</v>
      </c>
      <c r="D268" s="172" t="s">
        <v>148</v>
      </c>
      <c r="E268" s="173" t="s">
        <v>479</v>
      </c>
      <c r="F268" s="174" t="s">
        <v>480</v>
      </c>
      <c r="G268" s="175" t="s">
        <v>170</v>
      </c>
      <c r="H268" s="176">
        <v>3.24</v>
      </c>
      <c r="I268" s="177"/>
      <c r="J268" s="178">
        <f t="shared" ref="J268:J276" si="10">ROUND(I268*H268,2)</f>
        <v>0</v>
      </c>
      <c r="K268" s="174" t="s">
        <v>152</v>
      </c>
      <c r="L268" s="40"/>
      <c r="M268" s="179" t="s">
        <v>19</v>
      </c>
      <c r="N268" s="180" t="s">
        <v>42</v>
      </c>
      <c r="O268" s="64"/>
      <c r="P268" s="181">
        <f t="shared" ref="P268:P276" si="11">O268*H268</f>
        <v>0</v>
      </c>
      <c r="Q268" s="181">
        <v>0</v>
      </c>
      <c r="R268" s="181">
        <f t="shared" ref="R268:R276" si="12">Q268*H268</f>
        <v>0</v>
      </c>
      <c r="S268" s="181">
        <v>2</v>
      </c>
      <c r="T268" s="182">
        <f t="shared" ref="T268:T276" si="13">S268*H268</f>
        <v>6.48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83" t="s">
        <v>153</v>
      </c>
      <c r="AT268" s="183" t="s">
        <v>148</v>
      </c>
      <c r="AU268" s="183" t="s">
        <v>81</v>
      </c>
      <c r="AY268" s="18" t="s">
        <v>146</v>
      </c>
      <c r="BE268" s="184">
        <f t="shared" ref="BE268:BE276" si="14">IF(N268="základní",J268,0)</f>
        <v>0</v>
      </c>
      <c r="BF268" s="184">
        <f t="shared" ref="BF268:BF276" si="15">IF(N268="snížená",J268,0)</f>
        <v>0</v>
      </c>
      <c r="BG268" s="184">
        <f t="shared" ref="BG268:BG276" si="16">IF(N268="zákl. přenesená",J268,0)</f>
        <v>0</v>
      </c>
      <c r="BH268" s="184">
        <f t="shared" ref="BH268:BH276" si="17">IF(N268="sníž. přenesená",J268,0)</f>
        <v>0</v>
      </c>
      <c r="BI268" s="184">
        <f t="shared" ref="BI268:BI276" si="18">IF(N268="nulová",J268,0)</f>
        <v>0</v>
      </c>
      <c r="BJ268" s="18" t="s">
        <v>79</v>
      </c>
      <c r="BK268" s="184">
        <f t="shared" ref="BK268:BK276" si="19">ROUND(I268*H268,2)</f>
        <v>0</v>
      </c>
      <c r="BL268" s="18" t="s">
        <v>153</v>
      </c>
      <c r="BM268" s="183" t="s">
        <v>481</v>
      </c>
    </row>
    <row r="269" spans="1:65" s="2" customFormat="1" ht="36">
      <c r="A269" s="35"/>
      <c r="B269" s="36"/>
      <c r="C269" s="172" t="s">
        <v>482</v>
      </c>
      <c r="D269" s="172" t="s">
        <v>148</v>
      </c>
      <c r="E269" s="173" t="s">
        <v>483</v>
      </c>
      <c r="F269" s="174" t="s">
        <v>484</v>
      </c>
      <c r="G269" s="175" t="s">
        <v>170</v>
      </c>
      <c r="H269" s="176">
        <v>5.12</v>
      </c>
      <c r="I269" s="177"/>
      <c r="J269" s="178">
        <f t="shared" si="10"/>
        <v>0</v>
      </c>
      <c r="K269" s="174" t="s">
        <v>152</v>
      </c>
      <c r="L269" s="40"/>
      <c r="M269" s="179" t="s">
        <v>19</v>
      </c>
      <c r="N269" s="180" t="s">
        <v>42</v>
      </c>
      <c r="O269" s="64"/>
      <c r="P269" s="181">
        <f t="shared" si="11"/>
        <v>0</v>
      </c>
      <c r="Q269" s="181">
        <v>0</v>
      </c>
      <c r="R269" s="181">
        <f t="shared" si="12"/>
        <v>0</v>
      </c>
      <c r="S269" s="181">
        <v>2.1</v>
      </c>
      <c r="T269" s="182">
        <f t="shared" si="13"/>
        <v>10.752000000000001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83" t="s">
        <v>153</v>
      </c>
      <c r="AT269" s="183" t="s">
        <v>148</v>
      </c>
      <c r="AU269" s="183" t="s">
        <v>81</v>
      </c>
      <c r="AY269" s="18" t="s">
        <v>146</v>
      </c>
      <c r="BE269" s="184">
        <f t="shared" si="14"/>
        <v>0</v>
      </c>
      <c r="BF269" s="184">
        <f t="shared" si="15"/>
        <v>0</v>
      </c>
      <c r="BG269" s="184">
        <f t="shared" si="16"/>
        <v>0</v>
      </c>
      <c r="BH269" s="184">
        <f t="shared" si="17"/>
        <v>0</v>
      </c>
      <c r="BI269" s="184">
        <f t="shared" si="18"/>
        <v>0</v>
      </c>
      <c r="BJ269" s="18" t="s">
        <v>79</v>
      </c>
      <c r="BK269" s="184">
        <f t="shared" si="19"/>
        <v>0</v>
      </c>
      <c r="BL269" s="18" t="s">
        <v>153</v>
      </c>
      <c r="BM269" s="183" t="s">
        <v>485</v>
      </c>
    </row>
    <row r="270" spans="1:65" s="2" customFormat="1" ht="36">
      <c r="A270" s="35"/>
      <c r="B270" s="36"/>
      <c r="C270" s="172" t="s">
        <v>339</v>
      </c>
      <c r="D270" s="172" t="s">
        <v>148</v>
      </c>
      <c r="E270" s="173" t="s">
        <v>486</v>
      </c>
      <c r="F270" s="174" t="s">
        <v>487</v>
      </c>
      <c r="G270" s="175" t="s">
        <v>271</v>
      </c>
      <c r="H270" s="176">
        <v>7</v>
      </c>
      <c r="I270" s="177"/>
      <c r="J270" s="178">
        <f t="shared" si="10"/>
        <v>0</v>
      </c>
      <c r="K270" s="174" t="s">
        <v>152</v>
      </c>
      <c r="L270" s="40"/>
      <c r="M270" s="179" t="s">
        <v>19</v>
      </c>
      <c r="N270" s="180" t="s">
        <v>42</v>
      </c>
      <c r="O270" s="64"/>
      <c r="P270" s="181">
        <f t="shared" si="11"/>
        <v>0</v>
      </c>
      <c r="Q270" s="181">
        <v>0</v>
      </c>
      <c r="R270" s="181">
        <f t="shared" si="12"/>
        <v>0</v>
      </c>
      <c r="S270" s="181">
        <v>3.9E-2</v>
      </c>
      <c r="T270" s="182">
        <f t="shared" si="13"/>
        <v>0.27300000000000002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83" t="s">
        <v>153</v>
      </c>
      <c r="AT270" s="183" t="s">
        <v>148</v>
      </c>
      <c r="AU270" s="183" t="s">
        <v>81</v>
      </c>
      <c r="AY270" s="18" t="s">
        <v>146</v>
      </c>
      <c r="BE270" s="184">
        <f t="shared" si="14"/>
        <v>0</v>
      </c>
      <c r="BF270" s="184">
        <f t="shared" si="15"/>
        <v>0</v>
      </c>
      <c r="BG270" s="184">
        <f t="shared" si="16"/>
        <v>0</v>
      </c>
      <c r="BH270" s="184">
        <f t="shared" si="17"/>
        <v>0</v>
      </c>
      <c r="BI270" s="184">
        <f t="shared" si="18"/>
        <v>0</v>
      </c>
      <c r="BJ270" s="18" t="s">
        <v>79</v>
      </c>
      <c r="BK270" s="184">
        <f t="shared" si="19"/>
        <v>0</v>
      </c>
      <c r="BL270" s="18" t="s">
        <v>153</v>
      </c>
      <c r="BM270" s="183" t="s">
        <v>488</v>
      </c>
    </row>
    <row r="271" spans="1:65" s="2" customFormat="1" ht="24">
      <c r="A271" s="35"/>
      <c r="B271" s="36"/>
      <c r="C271" s="172" t="s">
        <v>489</v>
      </c>
      <c r="D271" s="172" t="s">
        <v>148</v>
      </c>
      <c r="E271" s="173" t="s">
        <v>490</v>
      </c>
      <c r="F271" s="174" t="s">
        <v>491</v>
      </c>
      <c r="G271" s="175" t="s">
        <v>170</v>
      </c>
      <c r="H271" s="176">
        <v>2.496</v>
      </c>
      <c r="I271" s="177"/>
      <c r="J271" s="178">
        <f t="shared" si="10"/>
        <v>0</v>
      </c>
      <c r="K271" s="174" t="s">
        <v>152</v>
      </c>
      <c r="L271" s="40"/>
      <c r="M271" s="179" t="s">
        <v>19</v>
      </c>
      <c r="N271" s="180" t="s">
        <v>42</v>
      </c>
      <c r="O271" s="64"/>
      <c r="P271" s="181">
        <f t="shared" si="11"/>
        <v>0</v>
      </c>
      <c r="Q271" s="181">
        <v>0</v>
      </c>
      <c r="R271" s="181">
        <f t="shared" si="12"/>
        <v>0</v>
      </c>
      <c r="S271" s="181">
        <v>2.2000000000000002</v>
      </c>
      <c r="T271" s="182">
        <f t="shared" si="13"/>
        <v>5.4912000000000001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83" t="s">
        <v>153</v>
      </c>
      <c r="AT271" s="183" t="s">
        <v>148</v>
      </c>
      <c r="AU271" s="183" t="s">
        <v>81</v>
      </c>
      <c r="AY271" s="18" t="s">
        <v>146</v>
      </c>
      <c r="BE271" s="184">
        <f t="shared" si="14"/>
        <v>0</v>
      </c>
      <c r="BF271" s="184">
        <f t="shared" si="15"/>
        <v>0</v>
      </c>
      <c r="BG271" s="184">
        <f t="shared" si="16"/>
        <v>0</v>
      </c>
      <c r="BH271" s="184">
        <f t="shared" si="17"/>
        <v>0</v>
      </c>
      <c r="BI271" s="184">
        <f t="shared" si="18"/>
        <v>0</v>
      </c>
      <c r="BJ271" s="18" t="s">
        <v>79</v>
      </c>
      <c r="BK271" s="184">
        <f t="shared" si="19"/>
        <v>0</v>
      </c>
      <c r="BL271" s="18" t="s">
        <v>153</v>
      </c>
      <c r="BM271" s="183" t="s">
        <v>492</v>
      </c>
    </row>
    <row r="272" spans="1:65" s="2" customFormat="1" ht="33" customHeight="1">
      <c r="A272" s="35"/>
      <c r="B272" s="36"/>
      <c r="C272" s="172" t="s">
        <v>343</v>
      </c>
      <c r="D272" s="172" t="s">
        <v>148</v>
      </c>
      <c r="E272" s="173" t="s">
        <v>493</v>
      </c>
      <c r="F272" s="174" t="s">
        <v>494</v>
      </c>
      <c r="G272" s="175" t="s">
        <v>170</v>
      </c>
      <c r="H272" s="176">
        <v>2.496</v>
      </c>
      <c r="I272" s="177"/>
      <c r="J272" s="178">
        <f t="shared" si="10"/>
        <v>0</v>
      </c>
      <c r="K272" s="174" t="s">
        <v>152</v>
      </c>
      <c r="L272" s="40"/>
      <c r="M272" s="179" t="s">
        <v>19</v>
      </c>
      <c r="N272" s="180" t="s">
        <v>42</v>
      </c>
      <c r="O272" s="64"/>
      <c r="P272" s="181">
        <f t="shared" si="11"/>
        <v>0</v>
      </c>
      <c r="Q272" s="181">
        <v>0</v>
      </c>
      <c r="R272" s="181">
        <f t="shared" si="12"/>
        <v>0</v>
      </c>
      <c r="S272" s="181">
        <v>1.4</v>
      </c>
      <c r="T272" s="182">
        <f t="shared" si="13"/>
        <v>3.4943999999999997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83" t="s">
        <v>153</v>
      </c>
      <c r="AT272" s="183" t="s">
        <v>148</v>
      </c>
      <c r="AU272" s="183" t="s">
        <v>81</v>
      </c>
      <c r="AY272" s="18" t="s">
        <v>146</v>
      </c>
      <c r="BE272" s="184">
        <f t="shared" si="14"/>
        <v>0</v>
      </c>
      <c r="BF272" s="184">
        <f t="shared" si="15"/>
        <v>0</v>
      </c>
      <c r="BG272" s="184">
        <f t="shared" si="16"/>
        <v>0</v>
      </c>
      <c r="BH272" s="184">
        <f t="shared" si="17"/>
        <v>0</v>
      </c>
      <c r="BI272" s="184">
        <f t="shared" si="18"/>
        <v>0</v>
      </c>
      <c r="BJ272" s="18" t="s">
        <v>79</v>
      </c>
      <c r="BK272" s="184">
        <f t="shared" si="19"/>
        <v>0</v>
      </c>
      <c r="BL272" s="18" t="s">
        <v>153</v>
      </c>
      <c r="BM272" s="183" t="s">
        <v>495</v>
      </c>
    </row>
    <row r="273" spans="1:65" s="2" customFormat="1" ht="55.5" customHeight="1">
      <c r="A273" s="35"/>
      <c r="B273" s="36"/>
      <c r="C273" s="172" t="s">
        <v>496</v>
      </c>
      <c r="D273" s="172" t="s">
        <v>148</v>
      </c>
      <c r="E273" s="173" t="s">
        <v>497</v>
      </c>
      <c r="F273" s="174" t="s">
        <v>498</v>
      </c>
      <c r="G273" s="175" t="s">
        <v>271</v>
      </c>
      <c r="H273" s="176">
        <v>2</v>
      </c>
      <c r="I273" s="177"/>
      <c r="J273" s="178">
        <f t="shared" si="10"/>
        <v>0</v>
      </c>
      <c r="K273" s="174" t="s">
        <v>152</v>
      </c>
      <c r="L273" s="40"/>
      <c r="M273" s="179" t="s">
        <v>19</v>
      </c>
      <c r="N273" s="180" t="s">
        <v>42</v>
      </c>
      <c r="O273" s="64"/>
      <c r="P273" s="181">
        <f t="shared" si="11"/>
        <v>0</v>
      </c>
      <c r="Q273" s="181">
        <v>0</v>
      </c>
      <c r="R273" s="181">
        <f t="shared" si="12"/>
        <v>0</v>
      </c>
      <c r="S273" s="181">
        <v>4.0000000000000001E-3</v>
      </c>
      <c r="T273" s="182">
        <f t="shared" si="13"/>
        <v>8.0000000000000002E-3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83" t="s">
        <v>153</v>
      </c>
      <c r="AT273" s="183" t="s">
        <v>148</v>
      </c>
      <c r="AU273" s="183" t="s">
        <v>81</v>
      </c>
      <c r="AY273" s="18" t="s">
        <v>146</v>
      </c>
      <c r="BE273" s="184">
        <f t="shared" si="14"/>
        <v>0</v>
      </c>
      <c r="BF273" s="184">
        <f t="shared" si="15"/>
        <v>0</v>
      </c>
      <c r="BG273" s="184">
        <f t="shared" si="16"/>
        <v>0</v>
      </c>
      <c r="BH273" s="184">
        <f t="shared" si="17"/>
        <v>0</v>
      </c>
      <c r="BI273" s="184">
        <f t="shared" si="18"/>
        <v>0</v>
      </c>
      <c r="BJ273" s="18" t="s">
        <v>79</v>
      </c>
      <c r="BK273" s="184">
        <f t="shared" si="19"/>
        <v>0</v>
      </c>
      <c r="BL273" s="18" t="s">
        <v>153</v>
      </c>
      <c r="BM273" s="183" t="s">
        <v>499</v>
      </c>
    </row>
    <row r="274" spans="1:65" s="2" customFormat="1" ht="36">
      <c r="A274" s="35"/>
      <c r="B274" s="36"/>
      <c r="C274" s="172" t="s">
        <v>346</v>
      </c>
      <c r="D274" s="172" t="s">
        <v>148</v>
      </c>
      <c r="E274" s="173" t="s">
        <v>500</v>
      </c>
      <c r="F274" s="174" t="s">
        <v>501</v>
      </c>
      <c r="G274" s="175" t="s">
        <v>151</v>
      </c>
      <c r="H274" s="176">
        <v>3.6</v>
      </c>
      <c r="I274" s="177"/>
      <c r="J274" s="178">
        <f t="shared" si="10"/>
        <v>0</v>
      </c>
      <c r="K274" s="174" t="s">
        <v>152</v>
      </c>
      <c r="L274" s="40"/>
      <c r="M274" s="179" t="s">
        <v>19</v>
      </c>
      <c r="N274" s="180" t="s">
        <v>42</v>
      </c>
      <c r="O274" s="64"/>
      <c r="P274" s="181">
        <f t="shared" si="11"/>
        <v>0</v>
      </c>
      <c r="Q274" s="181">
        <v>0</v>
      </c>
      <c r="R274" s="181">
        <f t="shared" si="12"/>
        <v>0</v>
      </c>
      <c r="S274" s="181">
        <v>8.7999999999999995E-2</v>
      </c>
      <c r="T274" s="182">
        <f t="shared" si="13"/>
        <v>0.31679999999999997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83" t="s">
        <v>153</v>
      </c>
      <c r="AT274" s="183" t="s">
        <v>148</v>
      </c>
      <c r="AU274" s="183" t="s">
        <v>81</v>
      </c>
      <c r="AY274" s="18" t="s">
        <v>146</v>
      </c>
      <c r="BE274" s="184">
        <f t="shared" si="14"/>
        <v>0</v>
      </c>
      <c r="BF274" s="184">
        <f t="shared" si="15"/>
        <v>0</v>
      </c>
      <c r="BG274" s="184">
        <f t="shared" si="16"/>
        <v>0</v>
      </c>
      <c r="BH274" s="184">
        <f t="shared" si="17"/>
        <v>0</v>
      </c>
      <c r="BI274" s="184">
        <f t="shared" si="18"/>
        <v>0</v>
      </c>
      <c r="BJ274" s="18" t="s">
        <v>79</v>
      </c>
      <c r="BK274" s="184">
        <f t="shared" si="19"/>
        <v>0</v>
      </c>
      <c r="BL274" s="18" t="s">
        <v>153</v>
      </c>
      <c r="BM274" s="183" t="s">
        <v>502</v>
      </c>
    </row>
    <row r="275" spans="1:65" s="2" customFormat="1" ht="44.25" customHeight="1">
      <c r="A275" s="35"/>
      <c r="B275" s="36"/>
      <c r="C275" s="172" t="s">
        <v>503</v>
      </c>
      <c r="D275" s="172" t="s">
        <v>148</v>
      </c>
      <c r="E275" s="173" t="s">
        <v>504</v>
      </c>
      <c r="F275" s="174" t="s">
        <v>505</v>
      </c>
      <c r="G275" s="175" t="s">
        <v>162</v>
      </c>
      <c r="H275" s="176">
        <v>0.15</v>
      </c>
      <c r="I275" s="177"/>
      <c r="J275" s="178">
        <f t="shared" si="10"/>
        <v>0</v>
      </c>
      <c r="K275" s="174" t="s">
        <v>152</v>
      </c>
      <c r="L275" s="40"/>
      <c r="M275" s="179" t="s">
        <v>19</v>
      </c>
      <c r="N275" s="180" t="s">
        <v>42</v>
      </c>
      <c r="O275" s="64"/>
      <c r="P275" s="181">
        <f t="shared" si="11"/>
        <v>0</v>
      </c>
      <c r="Q275" s="181">
        <v>7.5440000000000001E-4</v>
      </c>
      <c r="R275" s="181">
        <f t="shared" si="12"/>
        <v>1.1315999999999999E-4</v>
      </c>
      <c r="S275" s="181">
        <v>4.4999999999999998E-2</v>
      </c>
      <c r="T275" s="182">
        <f t="shared" si="13"/>
        <v>6.7499999999999999E-3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83" t="s">
        <v>153</v>
      </c>
      <c r="AT275" s="183" t="s">
        <v>148</v>
      </c>
      <c r="AU275" s="183" t="s">
        <v>81</v>
      </c>
      <c r="AY275" s="18" t="s">
        <v>146</v>
      </c>
      <c r="BE275" s="184">
        <f t="shared" si="14"/>
        <v>0</v>
      </c>
      <c r="BF275" s="184">
        <f t="shared" si="15"/>
        <v>0</v>
      </c>
      <c r="BG275" s="184">
        <f t="shared" si="16"/>
        <v>0</v>
      </c>
      <c r="BH275" s="184">
        <f t="shared" si="17"/>
        <v>0</v>
      </c>
      <c r="BI275" s="184">
        <f t="shared" si="18"/>
        <v>0</v>
      </c>
      <c r="BJ275" s="18" t="s">
        <v>79</v>
      </c>
      <c r="BK275" s="184">
        <f t="shared" si="19"/>
        <v>0</v>
      </c>
      <c r="BL275" s="18" t="s">
        <v>153</v>
      </c>
      <c r="BM275" s="183" t="s">
        <v>506</v>
      </c>
    </row>
    <row r="276" spans="1:65" s="2" customFormat="1" ht="44.25" customHeight="1">
      <c r="A276" s="35"/>
      <c r="B276" s="36"/>
      <c r="C276" s="172" t="s">
        <v>351</v>
      </c>
      <c r="D276" s="172" t="s">
        <v>148</v>
      </c>
      <c r="E276" s="173" t="s">
        <v>507</v>
      </c>
      <c r="F276" s="174" t="s">
        <v>508</v>
      </c>
      <c r="G276" s="175" t="s">
        <v>162</v>
      </c>
      <c r="H276" s="176">
        <v>0.6</v>
      </c>
      <c r="I276" s="177"/>
      <c r="J276" s="178">
        <f t="shared" si="10"/>
        <v>0</v>
      </c>
      <c r="K276" s="174" t="s">
        <v>152</v>
      </c>
      <c r="L276" s="40"/>
      <c r="M276" s="179" t="s">
        <v>19</v>
      </c>
      <c r="N276" s="180" t="s">
        <v>42</v>
      </c>
      <c r="O276" s="64"/>
      <c r="P276" s="181">
        <f t="shared" si="11"/>
        <v>0</v>
      </c>
      <c r="Q276" s="181">
        <v>9.3055000000000004E-4</v>
      </c>
      <c r="R276" s="181">
        <f t="shared" si="12"/>
        <v>5.5833E-4</v>
      </c>
      <c r="S276" s="181">
        <v>7.0000000000000007E-2</v>
      </c>
      <c r="T276" s="182">
        <f t="shared" si="13"/>
        <v>4.2000000000000003E-2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83" t="s">
        <v>153</v>
      </c>
      <c r="AT276" s="183" t="s">
        <v>148</v>
      </c>
      <c r="AU276" s="183" t="s">
        <v>81</v>
      </c>
      <c r="AY276" s="18" t="s">
        <v>146</v>
      </c>
      <c r="BE276" s="184">
        <f t="shared" si="14"/>
        <v>0</v>
      </c>
      <c r="BF276" s="184">
        <f t="shared" si="15"/>
        <v>0</v>
      </c>
      <c r="BG276" s="184">
        <f t="shared" si="16"/>
        <v>0</v>
      </c>
      <c r="BH276" s="184">
        <f t="shared" si="17"/>
        <v>0</v>
      </c>
      <c r="BI276" s="184">
        <f t="shared" si="18"/>
        <v>0</v>
      </c>
      <c r="BJ276" s="18" t="s">
        <v>79</v>
      </c>
      <c r="BK276" s="184">
        <f t="shared" si="19"/>
        <v>0</v>
      </c>
      <c r="BL276" s="18" t="s">
        <v>153</v>
      </c>
      <c r="BM276" s="183" t="s">
        <v>509</v>
      </c>
    </row>
    <row r="277" spans="1:65" s="12" customFormat="1" ht="22.9" customHeight="1">
      <c r="B277" s="156"/>
      <c r="C277" s="157"/>
      <c r="D277" s="158" t="s">
        <v>70</v>
      </c>
      <c r="E277" s="170" t="s">
        <v>510</v>
      </c>
      <c r="F277" s="170" t="s">
        <v>511</v>
      </c>
      <c r="G277" s="157"/>
      <c r="H277" s="157"/>
      <c r="I277" s="160"/>
      <c r="J277" s="171">
        <f>BK277</f>
        <v>0</v>
      </c>
      <c r="K277" s="157"/>
      <c r="L277" s="162"/>
      <c r="M277" s="163"/>
      <c r="N277" s="164"/>
      <c r="O277" s="164"/>
      <c r="P277" s="165">
        <f>SUM(P278:P286)</f>
        <v>0</v>
      </c>
      <c r="Q277" s="164"/>
      <c r="R277" s="165">
        <f>SUM(R278:R286)</f>
        <v>0</v>
      </c>
      <c r="S277" s="164"/>
      <c r="T277" s="166">
        <f>SUM(T278:T286)</f>
        <v>0</v>
      </c>
      <c r="AR277" s="167" t="s">
        <v>79</v>
      </c>
      <c r="AT277" s="168" t="s">
        <v>70</v>
      </c>
      <c r="AU277" s="168" t="s">
        <v>79</v>
      </c>
      <c r="AY277" s="167" t="s">
        <v>146</v>
      </c>
      <c r="BK277" s="169">
        <f>SUM(BK278:BK286)</f>
        <v>0</v>
      </c>
    </row>
    <row r="278" spans="1:65" s="2" customFormat="1" ht="36">
      <c r="A278" s="35"/>
      <c r="B278" s="36"/>
      <c r="C278" s="172" t="s">
        <v>512</v>
      </c>
      <c r="D278" s="172" t="s">
        <v>148</v>
      </c>
      <c r="E278" s="173" t="s">
        <v>513</v>
      </c>
      <c r="F278" s="174" t="s">
        <v>514</v>
      </c>
      <c r="G278" s="175" t="s">
        <v>199</v>
      </c>
      <c r="H278" s="176">
        <v>207.93899999999999</v>
      </c>
      <c r="I278" s="177"/>
      <c r="J278" s="178">
        <f>ROUND(I278*H278,2)</f>
        <v>0</v>
      </c>
      <c r="K278" s="174" t="s">
        <v>152</v>
      </c>
      <c r="L278" s="40"/>
      <c r="M278" s="179" t="s">
        <v>19</v>
      </c>
      <c r="N278" s="180" t="s">
        <v>42</v>
      </c>
      <c r="O278" s="64"/>
      <c r="P278" s="181">
        <f>O278*H278</f>
        <v>0</v>
      </c>
      <c r="Q278" s="181">
        <v>0</v>
      </c>
      <c r="R278" s="181">
        <f>Q278*H278</f>
        <v>0</v>
      </c>
      <c r="S278" s="181">
        <v>0</v>
      </c>
      <c r="T278" s="182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83" t="s">
        <v>153</v>
      </c>
      <c r="AT278" s="183" t="s">
        <v>148</v>
      </c>
      <c r="AU278" s="183" t="s">
        <v>81</v>
      </c>
      <c r="AY278" s="18" t="s">
        <v>146</v>
      </c>
      <c r="BE278" s="184">
        <f>IF(N278="základní",J278,0)</f>
        <v>0</v>
      </c>
      <c r="BF278" s="184">
        <f>IF(N278="snížená",J278,0)</f>
        <v>0</v>
      </c>
      <c r="BG278" s="184">
        <f>IF(N278="zákl. přenesená",J278,0)</f>
        <v>0</v>
      </c>
      <c r="BH278" s="184">
        <f>IF(N278="sníž. přenesená",J278,0)</f>
        <v>0</v>
      </c>
      <c r="BI278" s="184">
        <f>IF(N278="nulová",J278,0)</f>
        <v>0</v>
      </c>
      <c r="BJ278" s="18" t="s">
        <v>79</v>
      </c>
      <c r="BK278" s="184">
        <f>ROUND(I278*H278,2)</f>
        <v>0</v>
      </c>
      <c r="BL278" s="18" t="s">
        <v>153</v>
      </c>
      <c r="BM278" s="183" t="s">
        <v>515</v>
      </c>
    </row>
    <row r="279" spans="1:65" s="2" customFormat="1" ht="33" customHeight="1">
      <c r="A279" s="35"/>
      <c r="B279" s="36"/>
      <c r="C279" s="172" t="s">
        <v>356</v>
      </c>
      <c r="D279" s="172" t="s">
        <v>148</v>
      </c>
      <c r="E279" s="173" t="s">
        <v>516</v>
      </c>
      <c r="F279" s="174" t="s">
        <v>517</v>
      </c>
      <c r="G279" s="175" t="s">
        <v>199</v>
      </c>
      <c r="H279" s="176">
        <v>207.93899999999999</v>
      </c>
      <c r="I279" s="177"/>
      <c r="J279" s="178">
        <f>ROUND(I279*H279,2)</f>
        <v>0</v>
      </c>
      <c r="K279" s="174" t="s">
        <v>152</v>
      </c>
      <c r="L279" s="40"/>
      <c r="M279" s="179" t="s">
        <v>19</v>
      </c>
      <c r="N279" s="180" t="s">
        <v>42</v>
      </c>
      <c r="O279" s="64"/>
      <c r="P279" s="181">
        <f>O279*H279</f>
        <v>0</v>
      </c>
      <c r="Q279" s="181">
        <v>0</v>
      </c>
      <c r="R279" s="181">
        <f>Q279*H279</f>
        <v>0</v>
      </c>
      <c r="S279" s="181">
        <v>0</v>
      </c>
      <c r="T279" s="182">
        <f>S279*H279</f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83" t="s">
        <v>153</v>
      </c>
      <c r="AT279" s="183" t="s">
        <v>148</v>
      </c>
      <c r="AU279" s="183" t="s">
        <v>81</v>
      </c>
      <c r="AY279" s="18" t="s">
        <v>146</v>
      </c>
      <c r="BE279" s="184">
        <f>IF(N279="základní",J279,0)</f>
        <v>0</v>
      </c>
      <c r="BF279" s="184">
        <f>IF(N279="snížená",J279,0)</f>
        <v>0</v>
      </c>
      <c r="BG279" s="184">
        <f>IF(N279="zákl. přenesená",J279,0)</f>
        <v>0</v>
      </c>
      <c r="BH279" s="184">
        <f>IF(N279="sníž. přenesená",J279,0)</f>
        <v>0</v>
      </c>
      <c r="BI279" s="184">
        <f>IF(N279="nulová",J279,0)</f>
        <v>0</v>
      </c>
      <c r="BJ279" s="18" t="s">
        <v>79</v>
      </c>
      <c r="BK279" s="184">
        <f>ROUND(I279*H279,2)</f>
        <v>0</v>
      </c>
      <c r="BL279" s="18" t="s">
        <v>153</v>
      </c>
      <c r="BM279" s="183" t="s">
        <v>518</v>
      </c>
    </row>
    <row r="280" spans="1:65" s="2" customFormat="1" ht="44.25" customHeight="1">
      <c r="A280" s="35"/>
      <c r="B280" s="36"/>
      <c r="C280" s="172" t="s">
        <v>519</v>
      </c>
      <c r="D280" s="172" t="s">
        <v>148</v>
      </c>
      <c r="E280" s="173" t="s">
        <v>520</v>
      </c>
      <c r="F280" s="174" t="s">
        <v>521</v>
      </c>
      <c r="G280" s="175" t="s">
        <v>199</v>
      </c>
      <c r="H280" s="176">
        <v>29.84</v>
      </c>
      <c r="I280" s="177"/>
      <c r="J280" s="178">
        <f>ROUND(I280*H280,2)</f>
        <v>0</v>
      </c>
      <c r="K280" s="174" t="s">
        <v>152</v>
      </c>
      <c r="L280" s="40"/>
      <c r="M280" s="179" t="s">
        <v>19</v>
      </c>
      <c r="N280" s="180" t="s">
        <v>42</v>
      </c>
      <c r="O280" s="64"/>
      <c r="P280" s="181">
        <f>O280*H280</f>
        <v>0</v>
      </c>
      <c r="Q280" s="181">
        <v>0</v>
      </c>
      <c r="R280" s="181">
        <f>Q280*H280</f>
        <v>0</v>
      </c>
      <c r="S280" s="181">
        <v>0</v>
      </c>
      <c r="T280" s="182">
        <f>S280*H280</f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183" t="s">
        <v>153</v>
      </c>
      <c r="AT280" s="183" t="s">
        <v>148</v>
      </c>
      <c r="AU280" s="183" t="s">
        <v>81</v>
      </c>
      <c r="AY280" s="18" t="s">
        <v>146</v>
      </c>
      <c r="BE280" s="184">
        <f>IF(N280="základní",J280,0)</f>
        <v>0</v>
      </c>
      <c r="BF280" s="184">
        <f>IF(N280="snížená",J280,0)</f>
        <v>0</v>
      </c>
      <c r="BG280" s="184">
        <f>IF(N280="zákl. přenesená",J280,0)</f>
        <v>0</v>
      </c>
      <c r="BH280" s="184">
        <f>IF(N280="sníž. přenesená",J280,0)</f>
        <v>0</v>
      </c>
      <c r="BI280" s="184">
        <f>IF(N280="nulová",J280,0)</f>
        <v>0</v>
      </c>
      <c r="BJ280" s="18" t="s">
        <v>79</v>
      </c>
      <c r="BK280" s="184">
        <f>ROUND(I280*H280,2)</f>
        <v>0</v>
      </c>
      <c r="BL280" s="18" t="s">
        <v>153</v>
      </c>
      <c r="BM280" s="183" t="s">
        <v>522</v>
      </c>
    </row>
    <row r="281" spans="1:65" s="13" customFormat="1" ht="11.25">
      <c r="B281" s="185"/>
      <c r="C281" s="186"/>
      <c r="D281" s="187" t="s">
        <v>190</v>
      </c>
      <c r="E281" s="188" t="s">
        <v>19</v>
      </c>
      <c r="F281" s="189" t="s">
        <v>523</v>
      </c>
      <c r="G281" s="186"/>
      <c r="H281" s="190">
        <v>29.84</v>
      </c>
      <c r="I281" s="191"/>
      <c r="J281" s="186"/>
      <c r="K281" s="186"/>
      <c r="L281" s="192"/>
      <c r="M281" s="193"/>
      <c r="N281" s="194"/>
      <c r="O281" s="194"/>
      <c r="P281" s="194"/>
      <c r="Q281" s="194"/>
      <c r="R281" s="194"/>
      <c r="S281" s="194"/>
      <c r="T281" s="195"/>
      <c r="AT281" s="196" t="s">
        <v>190</v>
      </c>
      <c r="AU281" s="196" t="s">
        <v>81</v>
      </c>
      <c r="AV281" s="13" t="s">
        <v>81</v>
      </c>
      <c r="AW281" s="13" t="s">
        <v>32</v>
      </c>
      <c r="AX281" s="13" t="s">
        <v>79</v>
      </c>
      <c r="AY281" s="196" t="s">
        <v>146</v>
      </c>
    </row>
    <row r="282" spans="1:65" s="2" customFormat="1" ht="36">
      <c r="A282" s="35"/>
      <c r="B282" s="36"/>
      <c r="C282" s="172" t="s">
        <v>524</v>
      </c>
      <c r="D282" s="172" t="s">
        <v>148</v>
      </c>
      <c r="E282" s="173" t="s">
        <v>525</v>
      </c>
      <c r="F282" s="174" t="s">
        <v>526</v>
      </c>
      <c r="G282" s="175" t="s">
        <v>199</v>
      </c>
      <c r="H282" s="176">
        <v>0.82099999999999995</v>
      </c>
      <c r="I282" s="177"/>
      <c r="J282" s="178">
        <f>ROUND(I282*H282,2)</f>
        <v>0</v>
      </c>
      <c r="K282" s="174" t="s">
        <v>152</v>
      </c>
      <c r="L282" s="40"/>
      <c r="M282" s="179" t="s">
        <v>19</v>
      </c>
      <c r="N282" s="180" t="s">
        <v>42</v>
      </c>
      <c r="O282" s="64"/>
      <c r="P282" s="181">
        <f>O282*H282</f>
        <v>0</v>
      </c>
      <c r="Q282" s="181">
        <v>0</v>
      </c>
      <c r="R282" s="181">
        <f>Q282*H282</f>
        <v>0</v>
      </c>
      <c r="S282" s="181">
        <v>0</v>
      </c>
      <c r="T282" s="182">
        <f>S282*H282</f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183" t="s">
        <v>153</v>
      </c>
      <c r="AT282" s="183" t="s">
        <v>148</v>
      </c>
      <c r="AU282" s="183" t="s">
        <v>81</v>
      </c>
      <c r="AY282" s="18" t="s">
        <v>146</v>
      </c>
      <c r="BE282" s="184">
        <f>IF(N282="základní",J282,0)</f>
        <v>0</v>
      </c>
      <c r="BF282" s="184">
        <f>IF(N282="snížená",J282,0)</f>
        <v>0</v>
      </c>
      <c r="BG282" s="184">
        <f>IF(N282="zákl. přenesená",J282,0)</f>
        <v>0</v>
      </c>
      <c r="BH282" s="184">
        <f>IF(N282="sníž. přenesená",J282,0)</f>
        <v>0</v>
      </c>
      <c r="BI282" s="184">
        <f>IF(N282="nulová",J282,0)</f>
        <v>0</v>
      </c>
      <c r="BJ282" s="18" t="s">
        <v>79</v>
      </c>
      <c r="BK282" s="184">
        <f>ROUND(I282*H282,2)</f>
        <v>0</v>
      </c>
      <c r="BL282" s="18" t="s">
        <v>153</v>
      </c>
      <c r="BM282" s="183" t="s">
        <v>527</v>
      </c>
    </row>
    <row r="283" spans="1:65" s="2" customFormat="1" ht="44.25" customHeight="1">
      <c r="A283" s="35"/>
      <c r="B283" s="36"/>
      <c r="C283" s="172" t="s">
        <v>528</v>
      </c>
      <c r="D283" s="172" t="s">
        <v>148</v>
      </c>
      <c r="E283" s="173" t="s">
        <v>529</v>
      </c>
      <c r="F283" s="174" t="s">
        <v>530</v>
      </c>
      <c r="G283" s="175" t="s">
        <v>199</v>
      </c>
      <c r="H283" s="176">
        <v>56.828000000000003</v>
      </c>
      <c r="I283" s="177"/>
      <c r="J283" s="178">
        <f>ROUND(I283*H283,2)</f>
        <v>0</v>
      </c>
      <c r="K283" s="174" t="s">
        <v>152</v>
      </c>
      <c r="L283" s="40"/>
      <c r="M283" s="179" t="s">
        <v>19</v>
      </c>
      <c r="N283" s="180" t="s">
        <v>42</v>
      </c>
      <c r="O283" s="64"/>
      <c r="P283" s="181">
        <f>O283*H283</f>
        <v>0</v>
      </c>
      <c r="Q283" s="181">
        <v>0</v>
      </c>
      <c r="R283" s="181">
        <f>Q283*H283</f>
        <v>0</v>
      </c>
      <c r="S283" s="181">
        <v>0</v>
      </c>
      <c r="T283" s="182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83" t="s">
        <v>153</v>
      </c>
      <c r="AT283" s="183" t="s">
        <v>148</v>
      </c>
      <c r="AU283" s="183" t="s">
        <v>81</v>
      </c>
      <c r="AY283" s="18" t="s">
        <v>146</v>
      </c>
      <c r="BE283" s="184">
        <f>IF(N283="základní",J283,0)</f>
        <v>0</v>
      </c>
      <c r="BF283" s="184">
        <f>IF(N283="snížená",J283,0)</f>
        <v>0</v>
      </c>
      <c r="BG283" s="184">
        <f>IF(N283="zákl. přenesená",J283,0)</f>
        <v>0</v>
      </c>
      <c r="BH283" s="184">
        <f>IF(N283="sníž. přenesená",J283,0)</f>
        <v>0</v>
      </c>
      <c r="BI283" s="184">
        <f>IF(N283="nulová",J283,0)</f>
        <v>0</v>
      </c>
      <c r="BJ283" s="18" t="s">
        <v>79</v>
      </c>
      <c r="BK283" s="184">
        <f>ROUND(I283*H283,2)</f>
        <v>0</v>
      </c>
      <c r="BL283" s="18" t="s">
        <v>153</v>
      </c>
      <c r="BM283" s="183" t="s">
        <v>531</v>
      </c>
    </row>
    <row r="284" spans="1:65" s="13" customFormat="1" ht="11.25">
      <c r="B284" s="185"/>
      <c r="C284" s="186"/>
      <c r="D284" s="187" t="s">
        <v>190</v>
      </c>
      <c r="E284" s="188" t="s">
        <v>19</v>
      </c>
      <c r="F284" s="189" t="s">
        <v>532</v>
      </c>
      <c r="G284" s="186"/>
      <c r="H284" s="190">
        <v>56.828000000000003</v>
      </c>
      <c r="I284" s="191"/>
      <c r="J284" s="186"/>
      <c r="K284" s="186"/>
      <c r="L284" s="192"/>
      <c r="M284" s="193"/>
      <c r="N284" s="194"/>
      <c r="O284" s="194"/>
      <c r="P284" s="194"/>
      <c r="Q284" s="194"/>
      <c r="R284" s="194"/>
      <c r="S284" s="194"/>
      <c r="T284" s="195"/>
      <c r="AT284" s="196" t="s">
        <v>190</v>
      </c>
      <c r="AU284" s="196" t="s">
        <v>81</v>
      </c>
      <c r="AV284" s="13" t="s">
        <v>81</v>
      </c>
      <c r="AW284" s="13" t="s">
        <v>32</v>
      </c>
      <c r="AX284" s="13" t="s">
        <v>79</v>
      </c>
      <c r="AY284" s="196" t="s">
        <v>146</v>
      </c>
    </row>
    <row r="285" spans="1:65" s="2" customFormat="1" ht="44.25" customHeight="1">
      <c r="A285" s="35"/>
      <c r="B285" s="36"/>
      <c r="C285" s="172" t="s">
        <v>533</v>
      </c>
      <c r="D285" s="172" t="s">
        <v>148</v>
      </c>
      <c r="E285" s="173" t="s">
        <v>534</v>
      </c>
      <c r="F285" s="174" t="s">
        <v>535</v>
      </c>
      <c r="G285" s="175" t="s">
        <v>199</v>
      </c>
      <c r="H285" s="176">
        <v>120.45</v>
      </c>
      <c r="I285" s="177"/>
      <c r="J285" s="178">
        <f>ROUND(I285*H285,2)</f>
        <v>0</v>
      </c>
      <c r="K285" s="174" t="s">
        <v>152</v>
      </c>
      <c r="L285" s="40"/>
      <c r="M285" s="179" t="s">
        <v>19</v>
      </c>
      <c r="N285" s="180" t="s">
        <v>42</v>
      </c>
      <c r="O285" s="64"/>
      <c r="P285" s="181">
        <f>O285*H285</f>
        <v>0</v>
      </c>
      <c r="Q285" s="181">
        <v>0</v>
      </c>
      <c r="R285" s="181">
        <f>Q285*H285</f>
        <v>0</v>
      </c>
      <c r="S285" s="181">
        <v>0</v>
      </c>
      <c r="T285" s="182">
        <f>S285*H285</f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83" t="s">
        <v>153</v>
      </c>
      <c r="AT285" s="183" t="s">
        <v>148</v>
      </c>
      <c r="AU285" s="183" t="s">
        <v>81</v>
      </c>
      <c r="AY285" s="18" t="s">
        <v>146</v>
      </c>
      <c r="BE285" s="184">
        <f>IF(N285="základní",J285,0)</f>
        <v>0</v>
      </c>
      <c r="BF285" s="184">
        <f>IF(N285="snížená",J285,0)</f>
        <v>0</v>
      </c>
      <c r="BG285" s="184">
        <f>IF(N285="zákl. přenesená",J285,0)</f>
        <v>0</v>
      </c>
      <c r="BH285" s="184">
        <f>IF(N285="sníž. přenesená",J285,0)</f>
        <v>0</v>
      </c>
      <c r="BI285" s="184">
        <f>IF(N285="nulová",J285,0)</f>
        <v>0</v>
      </c>
      <c r="BJ285" s="18" t="s">
        <v>79</v>
      </c>
      <c r="BK285" s="184">
        <f>ROUND(I285*H285,2)</f>
        <v>0</v>
      </c>
      <c r="BL285" s="18" t="s">
        <v>153</v>
      </c>
      <c r="BM285" s="183" t="s">
        <v>536</v>
      </c>
    </row>
    <row r="286" spans="1:65" s="13" customFormat="1" ht="11.25">
      <c r="B286" s="185"/>
      <c r="C286" s="186"/>
      <c r="D286" s="187" t="s">
        <v>190</v>
      </c>
      <c r="E286" s="188" t="s">
        <v>19</v>
      </c>
      <c r="F286" s="189" t="s">
        <v>537</v>
      </c>
      <c r="G286" s="186"/>
      <c r="H286" s="190">
        <v>120.45</v>
      </c>
      <c r="I286" s="191"/>
      <c r="J286" s="186"/>
      <c r="K286" s="186"/>
      <c r="L286" s="192"/>
      <c r="M286" s="193"/>
      <c r="N286" s="194"/>
      <c r="O286" s="194"/>
      <c r="P286" s="194"/>
      <c r="Q286" s="194"/>
      <c r="R286" s="194"/>
      <c r="S286" s="194"/>
      <c r="T286" s="195"/>
      <c r="AT286" s="196" t="s">
        <v>190</v>
      </c>
      <c r="AU286" s="196" t="s">
        <v>81</v>
      </c>
      <c r="AV286" s="13" t="s">
        <v>81</v>
      </c>
      <c r="AW286" s="13" t="s">
        <v>32</v>
      </c>
      <c r="AX286" s="13" t="s">
        <v>79</v>
      </c>
      <c r="AY286" s="196" t="s">
        <v>146</v>
      </c>
    </row>
    <row r="287" spans="1:65" s="12" customFormat="1" ht="22.9" customHeight="1">
      <c r="B287" s="156"/>
      <c r="C287" s="157"/>
      <c r="D287" s="158" t="s">
        <v>70</v>
      </c>
      <c r="E287" s="170" t="s">
        <v>538</v>
      </c>
      <c r="F287" s="170" t="s">
        <v>539</v>
      </c>
      <c r="G287" s="157"/>
      <c r="H287" s="157"/>
      <c r="I287" s="160"/>
      <c r="J287" s="171">
        <f>BK287</f>
        <v>0</v>
      </c>
      <c r="K287" s="157"/>
      <c r="L287" s="162"/>
      <c r="M287" s="163"/>
      <c r="N287" s="164"/>
      <c r="O287" s="164"/>
      <c r="P287" s="165">
        <f>SUM(P288:P290)</f>
        <v>0</v>
      </c>
      <c r="Q287" s="164"/>
      <c r="R287" s="165">
        <f>SUM(R288:R290)</f>
        <v>0</v>
      </c>
      <c r="S287" s="164"/>
      <c r="T287" s="166">
        <f>SUM(T288:T290)</f>
        <v>0</v>
      </c>
      <c r="AR287" s="167" t="s">
        <v>79</v>
      </c>
      <c r="AT287" s="168" t="s">
        <v>70</v>
      </c>
      <c r="AU287" s="168" t="s">
        <v>79</v>
      </c>
      <c r="AY287" s="167" t="s">
        <v>146</v>
      </c>
      <c r="BK287" s="169">
        <f>SUM(BK288:BK290)</f>
        <v>0</v>
      </c>
    </row>
    <row r="288" spans="1:65" s="2" customFormat="1" ht="55.5" customHeight="1">
      <c r="A288" s="35"/>
      <c r="B288" s="36"/>
      <c r="C288" s="172" t="s">
        <v>540</v>
      </c>
      <c r="D288" s="172" t="s">
        <v>148</v>
      </c>
      <c r="E288" s="173" t="s">
        <v>541</v>
      </c>
      <c r="F288" s="174" t="s">
        <v>542</v>
      </c>
      <c r="G288" s="175" t="s">
        <v>199</v>
      </c>
      <c r="H288" s="176">
        <v>57.057000000000002</v>
      </c>
      <c r="I288" s="177"/>
      <c r="J288" s="178">
        <f>ROUND(I288*H288,2)</f>
        <v>0</v>
      </c>
      <c r="K288" s="174" t="s">
        <v>152</v>
      </c>
      <c r="L288" s="40"/>
      <c r="M288" s="179" t="s">
        <v>19</v>
      </c>
      <c r="N288" s="180" t="s">
        <v>42</v>
      </c>
      <c r="O288" s="64"/>
      <c r="P288" s="181">
        <f>O288*H288</f>
        <v>0</v>
      </c>
      <c r="Q288" s="181">
        <v>0</v>
      </c>
      <c r="R288" s="181">
        <f>Q288*H288</f>
        <v>0</v>
      </c>
      <c r="S288" s="181">
        <v>0</v>
      </c>
      <c r="T288" s="182">
        <f>S288*H288</f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83" t="s">
        <v>153</v>
      </c>
      <c r="AT288" s="183" t="s">
        <v>148</v>
      </c>
      <c r="AU288" s="183" t="s">
        <v>81</v>
      </c>
      <c r="AY288" s="18" t="s">
        <v>146</v>
      </c>
      <c r="BE288" s="184">
        <f>IF(N288="základní",J288,0)</f>
        <v>0</v>
      </c>
      <c r="BF288" s="184">
        <f>IF(N288="snížená",J288,0)</f>
        <v>0</v>
      </c>
      <c r="BG288" s="184">
        <f>IF(N288="zákl. přenesená",J288,0)</f>
        <v>0</v>
      </c>
      <c r="BH288" s="184">
        <f>IF(N288="sníž. přenesená",J288,0)</f>
        <v>0</v>
      </c>
      <c r="BI288" s="184">
        <f>IF(N288="nulová",J288,0)</f>
        <v>0</v>
      </c>
      <c r="BJ288" s="18" t="s">
        <v>79</v>
      </c>
      <c r="BK288" s="184">
        <f>ROUND(I288*H288,2)</f>
        <v>0</v>
      </c>
      <c r="BL288" s="18" t="s">
        <v>153</v>
      </c>
      <c r="BM288" s="183" t="s">
        <v>543</v>
      </c>
    </row>
    <row r="289" spans="1:65" s="13" customFormat="1" ht="11.25">
      <c r="B289" s="185"/>
      <c r="C289" s="186"/>
      <c r="D289" s="187" t="s">
        <v>190</v>
      </c>
      <c r="E289" s="188" t="s">
        <v>19</v>
      </c>
      <c r="F289" s="189" t="s">
        <v>544</v>
      </c>
      <c r="G289" s="186"/>
      <c r="H289" s="190">
        <v>57.057000000000002</v>
      </c>
      <c r="I289" s="191"/>
      <c r="J289" s="186"/>
      <c r="K289" s="186"/>
      <c r="L289" s="192"/>
      <c r="M289" s="193"/>
      <c r="N289" s="194"/>
      <c r="O289" s="194"/>
      <c r="P289" s="194"/>
      <c r="Q289" s="194"/>
      <c r="R289" s="194"/>
      <c r="S289" s="194"/>
      <c r="T289" s="195"/>
      <c r="AT289" s="196" t="s">
        <v>190</v>
      </c>
      <c r="AU289" s="196" t="s">
        <v>81</v>
      </c>
      <c r="AV289" s="13" t="s">
        <v>81</v>
      </c>
      <c r="AW289" s="13" t="s">
        <v>32</v>
      </c>
      <c r="AX289" s="13" t="s">
        <v>79</v>
      </c>
      <c r="AY289" s="196" t="s">
        <v>146</v>
      </c>
    </row>
    <row r="290" spans="1:65" s="2" customFormat="1" ht="36">
      <c r="A290" s="35"/>
      <c r="B290" s="36"/>
      <c r="C290" s="172" t="s">
        <v>368</v>
      </c>
      <c r="D290" s="172" t="s">
        <v>148</v>
      </c>
      <c r="E290" s="173" t="s">
        <v>545</v>
      </c>
      <c r="F290" s="174" t="s">
        <v>546</v>
      </c>
      <c r="G290" s="175" t="s">
        <v>199</v>
      </c>
      <c r="H290" s="176">
        <v>119.548</v>
      </c>
      <c r="I290" s="177"/>
      <c r="J290" s="178">
        <f>ROUND(I290*H290,2)</f>
        <v>0</v>
      </c>
      <c r="K290" s="174" t="s">
        <v>152</v>
      </c>
      <c r="L290" s="40"/>
      <c r="M290" s="179" t="s">
        <v>19</v>
      </c>
      <c r="N290" s="180" t="s">
        <v>42</v>
      </c>
      <c r="O290" s="64"/>
      <c r="P290" s="181">
        <f>O290*H290</f>
        <v>0</v>
      </c>
      <c r="Q290" s="181">
        <v>0</v>
      </c>
      <c r="R290" s="181">
        <f>Q290*H290</f>
        <v>0</v>
      </c>
      <c r="S290" s="181">
        <v>0</v>
      </c>
      <c r="T290" s="182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83" t="s">
        <v>153</v>
      </c>
      <c r="AT290" s="183" t="s">
        <v>148</v>
      </c>
      <c r="AU290" s="183" t="s">
        <v>81</v>
      </c>
      <c r="AY290" s="18" t="s">
        <v>146</v>
      </c>
      <c r="BE290" s="184">
        <f>IF(N290="základní",J290,0)</f>
        <v>0</v>
      </c>
      <c r="BF290" s="184">
        <f>IF(N290="snížená",J290,0)</f>
        <v>0</v>
      </c>
      <c r="BG290" s="184">
        <f>IF(N290="zákl. přenesená",J290,0)</f>
        <v>0</v>
      </c>
      <c r="BH290" s="184">
        <f>IF(N290="sníž. přenesená",J290,0)</f>
        <v>0</v>
      </c>
      <c r="BI290" s="184">
        <f>IF(N290="nulová",J290,0)</f>
        <v>0</v>
      </c>
      <c r="BJ290" s="18" t="s">
        <v>79</v>
      </c>
      <c r="BK290" s="184">
        <f>ROUND(I290*H290,2)</f>
        <v>0</v>
      </c>
      <c r="BL290" s="18" t="s">
        <v>153</v>
      </c>
      <c r="BM290" s="183" t="s">
        <v>547</v>
      </c>
    </row>
    <row r="291" spans="1:65" s="12" customFormat="1" ht="25.9" customHeight="1">
      <c r="B291" s="156"/>
      <c r="C291" s="157"/>
      <c r="D291" s="158" t="s">
        <v>70</v>
      </c>
      <c r="E291" s="159" t="s">
        <v>548</v>
      </c>
      <c r="F291" s="159" t="s">
        <v>549</v>
      </c>
      <c r="G291" s="157"/>
      <c r="H291" s="157"/>
      <c r="I291" s="160"/>
      <c r="J291" s="161">
        <f>BK291</f>
        <v>0</v>
      </c>
      <c r="K291" s="157"/>
      <c r="L291" s="162"/>
      <c r="M291" s="163"/>
      <c r="N291" s="164"/>
      <c r="O291" s="164"/>
      <c r="P291" s="165">
        <f>P292+P309+P338+P367+P400+P407+P409+P424+P426+P439+P449+P467+P478</f>
        <v>0</v>
      </c>
      <c r="Q291" s="164"/>
      <c r="R291" s="165">
        <f>R292+R309+R338+R367+R400+R407+R409+R424+R426+R439+R449+R467+R478</f>
        <v>7.0159910662999998</v>
      </c>
      <c r="S291" s="164"/>
      <c r="T291" s="166">
        <f>T292+T309+T338+T367+T400+T407+T409+T424+T426+T439+T449+T467+T478</f>
        <v>1.797482</v>
      </c>
      <c r="AR291" s="167" t="s">
        <v>81</v>
      </c>
      <c r="AT291" s="168" t="s">
        <v>70</v>
      </c>
      <c r="AU291" s="168" t="s">
        <v>71</v>
      </c>
      <c r="AY291" s="167" t="s">
        <v>146</v>
      </c>
      <c r="BK291" s="169">
        <f>BK292+BK309+BK338+BK367+BK400+BK407+BK409+BK424+BK426+BK439+BK449+BK467+BK478</f>
        <v>0</v>
      </c>
    </row>
    <row r="292" spans="1:65" s="12" customFormat="1" ht="22.9" customHeight="1">
      <c r="B292" s="156"/>
      <c r="C292" s="157"/>
      <c r="D292" s="158" t="s">
        <v>70</v>
      </c>
      <c r="E292" s="170" t="s">
        <v>550</v>
      </c>
      <c r="F292" s="170" t="s">
        <v>551</v>
      </c>
      <c r="G292" s="157"/>
      <c r="H292" s="157"/>
      <c r="I292" s="160"/>
      <c r="J292" s="171">
        <f>BK292</f>
        <v>0</v>
      </c>
      <c r="K292" s="157"/>
      <c r="L292" s="162"/>
      <c r="M292" s="163"/>
      <c r="N292" s="164"/>
      <c r="O292" s="164"/>
      <c r="P292" s="165">
        <f>SUM(P293:P308)</f>
        <v>0</v>
      </c>
      <c r="Q292" s="164"/>
      <c r="R292" s="165">
        <f>SUM(R293:R308)</f>
        <v>0.65492700000000004</v>
      </c>
      <c r="S292" s="164"/>
      <c r="T292" s="166">
        <f>SUM(T293:T308)</f>
        <v>0</v>
      </c>
      <c r="AR292" s="167" t="s">
        <v>81</v>
      </c>
      <c r="AT292" s="168" t="s">
        <v>70</v>
      </c>
      <c r="AU292" s="168" t="s">
        <v>79</v>
      </c>
      <c r="AY292" s="167" t="s">
        <v>146</v>
      </c>
      <c r="BK292" s="169">
        <f>SUM(BK293:BK308)</f>
        <v>0</v>
      </c>
    </row>
    <row r="293" spans="1:65" s="2" customFormat="1" ht="36">
      <c r="A293" s="35"/>
      <c r="B293" s="36"/>
      <c r="C293" s="172" t="s">
        <v>552</v>
      </c>
      <c r="D293" s="172" t="s">
        <v>148</v>
      </c>
      <c r="E293" s="173" t="s">
        <v>553</v>
      </c>
      <c r="F293" s="174" t="s">
        <v>554</v>
      </c>
      <c r="G293" s="175" t="s">
        <v>151</v>
      </c>
      <c r="H293" s="176">
        <v>31.31</v>
      </c>
      <c r="I293" s="177"/>
      <c r="J293" s="178">
        <f>ROUND(I293*H293,2)</f>
        <v>0</v>
      </c>
      <c r="K293" s="174" t="s">
        <v>152</v>
      </c>
      <c r="L293" s="40"/>
      <c r="M293" s="179" t="s">
        <v>19</v>
      </c>
      <c r="N293" s="180" t="s">
        <v>42</v>
      </c>
      <c r="O293" s="64"/>
      <c r="P293" s="181">
        <f>O293*H293</f>
        <v>0</v>
      </c>
      <c r="Q293" s="181">
        <v>0</v>
      </c>
      <c r="R293" s="181">
        <f>Q293*H293</f>
        <v>0</v>
      </c>
      <c r="S293" s="181">
        <v>0</v>
      </c>
      <c r="T293" s="182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183" t="s">
        <v>213</v>
      </c>
      <c r="AT293" s="183" t="s">
        <v>148</v>
      </c>
      <c r="AU293" s="183" t="s">
        <v>81</v>
      </c>
      <c r="AY293" s="18" t="s">
        <v>146</v>
      </c>
      <c r="BE293" s="184">
        <f>IF(N293="základní",J293,0)</f>
        <v>0</v>
      </c>
      <c r="BF293" s="184">
        <f>IF(N293="snížená",J293,0)</f>
        <v>0</v>
      </c>
      <c r="BG293" s="184">
        <f>IF(N293="zákl. přenesená",J293,0)</f>
        <v>0</v>
      </c>
      <c r="BH293" s="184">
        <f>IF(N293="sníž. přenesená",J293,0)</f>
        <v>0</v>
      </c>
      <c r="BI293" s="184">
        <f>IF(N293="nulová",J293,0)</f>
        <v>0</v>
      </c>
      <c r="BJ293" s="18" t="s">
        <v>79</v>
      </c>
      <c r="BK293" s="184">
        <f>ROUND(I293*H293,2)</f>
        <v>0</v>
      </c>
      <c r="BL293" s="18" t="s">
        <v>213</v>
      </c>
      <c r="BM293" s="183" t="s">
        <v>555</v>
      </c>
    </row>
    <row r="294" spans="1:65" s="2" customFormat="1" ht="33" customHeight="1">
      <c r="A294" s="35"/>
      <c r="B294" s="36"/>
      <c r="C294" s="172" t="s">
        <v>388</v>
      </c>
      <c r="D294" s="172" t="s">
        <v>148</v>
      </c>
      <c r="E294" s="173" t="s">
        <v>556</v>
      </c>
      <c r="F294" s="174" t="s">
        <v>557</v>
      </c>
      <c r="G294" s="175" t="s">
        <v>151</v>
      </c>
      <c r="H294" s="176">
        <v>13.5</v>
      </c>
      <c r="I294" s="177"/>
      <c r="J294" s="178">
        <f>ROUND(I294*H294,2)</f>
        <v>0</v>
      </c>
      <c r="K294" s="174" t="s">
        <v>152</v>
      </c>
      <c r="L294" s="40"/>
      <c r="M294" s="179" t="s">
        <v>19</v>
      </c>
      <c r="N294" s="180" t="s">
        <v>42</v>
      </c>
      <c r="O294" s="64"/>
      <c r="P294" s="181">
        <f>O294*H294</f>
        <v>0</v>
      </c>
      <c r="Q294" s="181">
        <v>0</v>
      </c>
      <c r="R294" s="181">
        <f>Q294*H294</f>
        <v>0</v>
      </c>
      <c r="S294" s="181">
        <v>0</v>
      </c>
      <c r="T294" s="182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183" t="s">
        <v>213</v>
      </c>
      <c r="AT294" s="183" t="s">
        <v>148</v>
      </c>
      <c r="AU294" s="183" t="s">
        <v>81</v>
      </c>
      <c r="AY294" s="18" t="s">
        <v>146</v>
      </c>
      <c r="BE294" s="184">
        <f>IF(N294="základní",J294,0)</f>
        <v>0</v>
      </c>
      <c r="BF294" s="184">
        <f>IF(N294="snížená",J294,0)</f>
        <v>0</v>
      </c>
      <c r="BG294" s="184">
        <f>IF(N294="zákl. přenesená",J294,0)</f>
        <v>0</v>
      </c>
      <c r="BH294" s="184">
        <f>IF(N294="sníž. přenesená",J294,0)</f>
        <v>0</v>
      </c>
      <c r="BI294" s="184">
        <f>IF(N294="nulová",J294,0)</f>
        <v>0</v>
      </c>
      <c r="BJ294" s="18" t="s">
        <v>79</v>
      </c>
      <c r="BK294" s="184">
        <f>ROUND(I294*H294,2)</f>
        <v>0</v>
      </c>
      <c r="BL294" s="18" t="s">
        <v>213</v>
      </c>
      <c r="BM294" s="183" t="s">
        <v>558</v>
      </c>
    </row>
    <row r="295" spans="1:65" s="13" customFormat="1" ht="11.25">
      <c r="B295" s="185"/>
      <c r="C295" s="186"/>
      <c r="D295" s="187" t="s">
        <v>190</v>
      </c>
      <c r="E295" s="188" t="s">
        <v>19</v>
      </c>
      <c r="F295" s="189" t="s">
        <v>559</v>
      </c>
      <c r="G295" s="186"/>
      <c r="H295" s="190">
        <v>13.5</v>
      </c>
      <c r="I295" s="191"/>
      <c r="J295" s="186"/>
      <c r="K295" s="186"/>
      <c r="L295" s="192"/>
      <c r="M295" s="193"/>
      <c r="N295" s="194"/>
      <c r="O295" s="194"/>
      <c r="P295" s="194"/>
      <c r="Q295" s="194"/>
      <c r="R295" s="194"/>
      <c r="S295" s="194"/>
      <c r="T295" s="195"/>
      <c r="AT295" s="196" t="s">
        <v>190</v>
      </c>
      <c r="AU295" s="196" t="s">
        <v>81</v>
      </c>
      <c r="AV295" s="13" t="s">
        <v>81</v>
      </c>
      <c r="AW295" s="13" t="s">
        <v>32</v>
      </c>
      <c r="AX295" s="13" t="s">
        <v>79</v>
      </c>
      <c r="AY295" s="196" t="s">
        <v>146</v>
      </c>
    </row>
    <row r="296" spans="1:65" s="2" customFormat="1" ht="16.5" customHeight="1">
      <c r="A296" s="35"/>
      <c r="B296" s="36"/>
      <c r="C296" s="219" t="s">
        <v>560</v>
      </c>
      <c r="D296" s="219" t="s">
        <v>348</v>
      </c>
      <c r="E296" s="220" t="s">
        <v>561</v>
      </c>
      <c r="F296" s="221" t="s">
        <v>562</v>
      </c>
      <c r="G296" s="222" t="s">
        <v>199</v>
      </c>
      <c r="H296" s="223">
        <v>1.4999999999999999E-2</v>
      </c>
      <c r="I296" s="224"/>
      <c r="J296" s="225">
        <f>ROUND(I296*H296,2)</f>
        <v>0</v>
      </c>
      <c r="K296" s="221" t="s">
        <v>152</v>
      </c>
      <c r="L296" s="226"/>
      <c r="M296" s="227" t="s">
        <v>19</v>
      </c>
      <c r="N296" s="228" t="s">
        <v>42</v>
      </c>
      <c r="O296" s="64"/>
      <c r="P296" s="181">
        <f>O296*H296</f>
        <v>0</v>
      </c>
      <c r="Q296" s="181">
        <v>1</v>
      </c>
      <c r="R296" s="181">
        <f>Q296*H296</f>
        <v>1.4999999999999999E-2</v>
      </c>
      <c r="S296" s="181">
        <v>0</v>
      </c>
      <c r="T296" s="182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183" t="s">
        <v>295</v>
      </c>
      <c r="AT296" s="183" t="s">
        <v>348</v>
      </c>
      <c r="AU296" s="183" t="s">
        <v>81</v>
      </c>
      <c r="AY296" s="18" t="s">
        <v>146</v>
      </c>
      <c r="BE296" s="184">
        <f>IF(N296="základní",J296,0)</f>
        <v>0</v>
      </c>
      <c r="BF296" s="184">
        <f>IF(N296="snížená",J296,0)</f>
        <v>0</v>
      </c>
      <c r="BG296" s="184">
        <f>IF(N296="zákl. přenesená",J296,0)</f>
        <v>0</v>
      </c>
      <c r="BH296" s="184">
        <f>IF(N296="sníž. přenesená",J296,0)</f>
        <v>0</v>
      </c>
      <c r="BI296" s="184">
        <f>IF(N296="nulová",J296,0)</f>
        <v>0</v>
      </c>
      <c r="BJ296" s="18" t="s">
        <v>79</v>
      </c>
      <c r="BK296" s="184">
        <f>ROUND(I296*H296,2)</f>
        <v>0</v>
      </c>
      <c r="BL296" s="18" t="s">
        <v>213</v>
      </c>
      <c r="BM296" s="183" t="s">
        <v>563</v>
      </c>
    </row>
    <row r="297" spans="1:65" s="13" customFormat="1" ht="11.25">
      <c r="B297" s="185"/>
      <c r="C297" s="186"/>
      <c r="D297" s="187" t="s">
        <v>190</v>
      </c>
      <c r="E297" s="188" t="s">
        <v>19</v>
      </c>
      <c r="F297" s="189" t="s">
        <v>564</v>
      </c>
      <c r="G297" s="186"/>
      <c r="H297" s="190">
        <v>10.332000000000001</v>
      </c>
      <c r="I297" s="191"/>
      <c r="J297" s="186"/>
      <c r="K297" s="186"/>
      <c r="L297" s="192"/>
      <c r="M297" s="193"/>
      <c r="N297" s="194"/>
      <c r="O297" s="194"/>
      <c r="P297" s="194"/>
      <c r="Q297" s="194"/>
      <c r="R297" s="194"/>
      <c r="S297" s="194"/>
      <c r="T297" s="195"/>
      <c r="AT297" s="196" t="s">
        <v>190</v>
      </c>
      <c r="AU297" s="196" t="s">
        <v>81</v>
      </c>
      <c r="AV297" s="13" t="s">
        <v>81</v>
      </c>
      <c r="AW297" s="13" t="s">
        <v>32</v>
      </c>
      <c r="AX297" s="13" t="s">
        <v>71</v>
      </c>
      <c r="AY297" s="196" t="s">
        <v>146</v>
      </c>
    </row>
    <row r="298" spans="1:65" s="13" customFormat="1" ht="11.25">
      <c r="B298" s="185"/>
      <c r="C298" s="186"/>
      <c r="D298" s="187" t="s">
        <v>190</v>
      </c>
      <c r="E298" s="188" t="s">
        <v>19</v>
      </c>
      <c r="F298" s="189" t="s">
        <v>565</v>
      </c>
      <c r="G298" s="186"/>
      <c r="H298" s="190">
        <v>4.7249999999999996</v>
      </c>
      <c r="I298" s="191"/>
      <c r="J298" s="186"/>
      <c r="K298" s="186"/>
      <c r="L298" s="192"/>
      <c r="M298" s="193"/>
      <c r="N298" s="194"/>
      <c r="O298" s="194"/>
      <c r="P298" s="194"/>
      <c r="Q298" s="194"/>
      <c r="R298" s="194"/>
      <c r="S298" s="194"/>
      <c r="T298" s="195"/>
      <c r="AT298" s="196" t="s">
        <v>190</v>
      </c>
      <c r="AU298" s="196" t="s">
        <v>81</v>
      </c>
      <c r="AV298" s="13" t="s">
        <v>81</v>
      </c>
      <c r="AW298" s="13" t="s">
        <v>32</v>
      </c>
      <c r="AX298" s="13" t="s">
        <v>71</v>
      </c>
      <c r="AY298" s="196" t="s">
        <v>146</v>
      </c>
    </row>
    <row r="299" spans="1:65" s="15" customFormat="1" ht="11.25">
      <c r="B299" s="208"/>
      <c r="C299" s="209"/>
      <c r="D299" s="187" t="s">
        <v>190</v>
      </c>
      <c r="E299" s="210" t="s">
        <v>19</v>
      </c>
      <c r="F299" s="211" t="s">
        <v>228</v>
      </c>
      <c r="G299" s="209"/>
      <c r="H299" s="212">
        <v>15.057</v>
      </c>
      <c r="I299" s="213"/>
      <c r="J299" s="209"/>
      <c r="K299" s="209"/>
      <c r="L299" s="214"/>
      <c r="M299" s="215"/>
      <c r="N299" s="216"/>
      <c r="O299" s="216"/>
      <c r="P299" s="216"/>
      <c r="Q299" s="216"/>
      <c r="R299" s="216"/>
      <c r="S299" s="216"/>
      <c r="T299" s="217"/>
      <c r="AT299" s="218" t="s">
        <v>190</v>
      </c>
      <c r="AU299" s="218" t="s">
        <v>81</v>
      </c>
      <c r="AV299" s="15" t="s">
        <v>156</v>
      </c>
      <c r="AW299" s="15" t="s">
        <v>32</v>
      </c>
      <c r="AX299" s="15" t="s">
        <v>71</v>
      </c>
      <c r="AY299" s="218" t="s">
        <v>146</v>
      </c>
    </row>
    <row r="300" spans="1:65" s="13" customFormat="1" ht="11.25">
      <c r="B300" s="185"/>
      <c r="C300" s="186"/>
      <c r="D300" s="187" t="s">
        <v>190</v>
      </c>
      <c r="E300" s="188" t="s">
        <v>19</v>
      </c>
      <c r="F300" s="189" t="s">
        <v>566</v>
      </c>
      <c r="G300" s="186"/>
      <c r="H300" s="190">
        <v>1.4999999999999999E-2</v>
      </c>
      <c r="I300" s="191"/>
      <c r="J300" s="186"/>
      <c r="K300" s="186"/>
      <c r="L300" s="192"/>
      <c r="M300" s="193"/>
      <c r="N300" s="194"/>
      <c r="O300" s="194"/>
      <c r="P300" s="194"/>
      <c r="Q300" s="194"/>
      <c r="R300" s="194"/>
      <c r="S300" s="194"/>
      <c r="T300" s="195"/>
      <c r="AT300" s="196" t="s">
        <v>190</v>
      </c>
      <c r="AU300" s="196" t="s">
        <v>81</v>
      </c>
      <c r="AV300" s="13" t="s">
        <v>81</v>
      </c>
      <c r="AW300" s="13" t="s">
        <v>32</v>
      </c>
      <c r="AX300" s="13" t="s">
        <v>79</v>
      </c>
      <c r="AY300" s="196" t="s">
        <v>146</v>
      </c>
    </row>
    <row r="301" spans="1:65" s="2" customFormat="1" ht="24">
      <c r="A301" s="35"/>
      <c r="B301" s="36"/>
      <c r="C301" s="172" t="s">
        <v>567</v>
      </c>
      <c r="D301" s="172" t="s">
        <v>148</v>
      </c>
      <c r="E301" s="173" t="s">
        <v>568</v>
      </c>
      <c r="F301" s="174" t="s">
        <v>569</v>
      </c>
      <c r="G301" s="175" t="s">
        <v>151</v>
      </c>
      <c r="H301" s="176">
        <v>75.5</v>
      </c>
      <c r="I301" s="177"/>
      <c r="J301" s="178">
        <f>ROUND(I301*H301,2)</f>
        <v>0</v>
      </c>
      <c r="K301" s="174" t="s">
        <v>152</v>
      </c>
      <c r="L301" s="40"/>
      <c r="M301" s="179" t="s">
        <v>19</v>
      </c>
      <c r="N301" s="180" t="s">
        <v>42</v>
      </c>
      <c r="O301" s="64"/>
      <c r="P301" s="181">
        <f>O301*H301</f>
        <v>0</v>
      </c>
      <c r="Q301" s="181">
        <v>3.9825E-4</v>
      </c>
      <c r="R301" s="181">
        <f>Q301*H301</f>
        <v>3.0067875000000001E-2</v>
      </c>
      <c r="S301" s="181">
        <v>0</v>
      </c>
      <c r="T301" s="182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83" t="s">
        <v>213</v>
      </c>
      <c r="AT301" s="183" t="s">
        <v>148</v>
      </c>
      <c r="AU301" s="183" t="s">
        <v>81</v>
      </c>
      <c r="AY301" s="18" t="s">
        <v>146</v>
      </c>
      <c r="BE301" s="184">
        <f>IF(N301="základní",J301,0)</f>
        <v>0</v>
      </c>
      <c r="BF301" s="184">
        <f>IF(N301="snížená",J301,0)</f>
        <v>0</v>
      </c>
      <c r="BG301" s="184">
        <f>IF(N301="zákl. přenesená",J301,0)</f>
        <v>0</v>
      </c>
      <c r="BH301" s="184">
        <f>IF(N301="sníž. přenesená",J301,0)</f>
        <v>0</v>
      </c>
      <c r="BI301" s="184">
        <f>IF(N301="nulová",J301,0)</f>
        <v>0</v>
      </c>
      <c r="BJ301" s="18" t="s">
        <v>79</v>
      </c>
      <c r="BK301" s="184">
        <f>ROUND(I301*H301,2)</f>
        <v>0</v>
      </c>
      <c r="BL301" s="18" t="s">
        <v>213</v>
      </c>
      <c r="BM301" s="183" t="s">
        <v>570</v>
      </c>
    </row>
    <row r="302" spans="1:65" s="2" customFormat="1" ht="24">
      <c r="A302" s="35"/>
      <c r="B302" s="36"/>
      <c r="C302" s="172" t="s">
        <v>571</v>
      </c>
      <c r="D302" s="172" t="s">
        <v>148</v>
      </c>
      <c r="E302" s="173" t="s">
        <v>572</v>
      </c>
      <c r="F302" s="174" t="s">
        <v>573</v>
      </c>
      <c r="G302" s="175" t="s">
        <v>151</v>
      </c>
      <c r="H302" s="176">
        <v>20.5</v>
      </c>
      <c r="I302" s="177"/>
      <c r="J302" s="178">
        <f>ROUND(I302*H302,2)</f>
        <v>0</v>
      </c>
      <c r="K302" s="174" t="s">
        <v>152</v>
      </c>
      <c r="L302" s="40"/>
      <c r="M302" s="179" t="s">
        <v>19</v>
      </c>
      <c r="N302" s="180" t="s">
        <v>42</v>
      </c>
      <c r="O302" s="64"/>
      <c r="P302" s="181">
        <f>O302*H302</f>
        <v>0</v>
      </c>
      <c r="Q302" s="181">
        <v>3.9825E-4</v>
      </c>
      <c r="R302" s="181">
        <f>Q302*H302</f>
        <v>8.1641249999999995E-3</v>
      </c>
      <c r="S302" s="181">
        <v>0</v>
      </c>
      <c r="T302" s="182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83" t="s">
        <v>213</v>
      </c>
      <c r="AT302" s="183" t="s">
        <v>148</v>
      </c>
      <c r="AU302" s="183" t="s">
        <v>81</v>
      </c>
      <c r="AY302" s="18" t="s">
        <v>146</v>
      </c>
      <c r="BE302" s="184">
        <f>IF(N302="základní",J302,0)</f>
        <v>0</v>
      </c>
      <c r="BF302" s="184">
        <f>IF(N302="snížená",J302,0)</f>
        <v>0</v>
      </c>
      <c r="BG302" s="184">
        <f>IF(N302="zákl. přenesená",J302,0)</f>
        <v>0</v>
      </c>
      <c r="BH302" s="184">
        <f>IF(N302="sníž. přenesená",J302,0)</f>
        <v>0</v>
      </c>
      <c r="BI302" s="184">
        <f>IF(N302="nulová",J302,0)</f>
        <v>0</v>
      </c>
      <c r="BJ302" s="18" t="s">
        <v>79</v>
      </c>
      <c r="BK302" s="184">
        <f>ROUND(I302*H302,2)</f>
        <v>0</v>
      </c>
      <c r="BL302" s="18" t="s">
        <v>213</v>
      </c>
      <c r="BM302" s="183" t="s">
        <v>574</v>
      </c>
    </row>
    <row r="303" spans="1:65" s="2" customFormat="1" ht="44.25" customHeight="1">
      <c r="A303" s="35"/>
      <c r="B303" s="36"/>
      <c r="C303" s="219" t="s">
        <v>394</v>
      </c>
      <c r="D303" s="219" t="s">
        <v>348</v>
      </c>
      <c r="E303" s="220" t="s">
        <v>575</v>
      </c>
      <c r="F303" s="221" t="s">
        <v>576</v>
      </c>
      <c r="G303" s="222" t="s">
        <v>151</v>
      </c>
      <c r="H303" s="223">
        <v>111.425</v>
      </c>
      <c r="I303" s="224"/>
      <c r="J303" s="225">
        <f>ROUND(I303*H303,2)</f>
        <v>0</v>
      </c>
      <c r="K303" s="221" t="s">
        <v>152</v>
      </c>
      <c r="L303" s="226"/>
      <c r="M303" s="227" t="s">
        <v>19</v>
      </c>
      <c r="N303" s="228" t="s">
        <v>42</v>
      </c>
      <c r="O303" s="64"/>
      <c r="P303" s="181">
        <f>O303*H303</f>
        <v>0</v>
      </c>
      <c r="Q303" s="181">
        <v>5.4000000000000003E-3</v>
      </c>
      <c r="R303" s="181">
        <f>Q303*H303</f>
        <v>0.60169499999999998</v>
      </c>
      <c r="S303" s="181">
        <v>0</v>
      </c>
      <c r="T303" s="182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183" t="s">
        <v>295</v>
      </c>
      <c r="AT303" s="183" t="s">
        <v>348</v>
      </c>
      <c r="AU303" s="183" t="s">
        <v>81</v>
      </c>
      <c r="AY303" s="18" t="s">
        <v>146</v>
      </c>
      <c r="BE303" s="184">
        <f>IF(N303="základní",J303,0)</f>
        <v>0</v>
      </c>
      <c r="BF303" s="184">
        <f>IF(N303="snížená",J303,0)</f>
        <v>0</v>
      </c>
      <c r="BG303" s="184">
        <f>IF(N303="zákl. přenesená",J303,0)</f>
        <v>0</v>
      </c>
      <c r="BH303" s="184">
        <f>IF(N303="sníž. přenesená",J303,0)</f>
        <v>0</v>
      </c>
      <c r="BI303" s="184">
        <f>IF(N303="nulová",J303,0)</f>
        <v>0</v>
      </c>
      <c r="BJ303" s="18" t="s">
        <v>79</v>
      </c>
      <c r="BK303" s="184">
        <f>ROUND(I303*H303,2)</f>
        <v>0</v>
      </c>
      <c r="BL303" s="18" t="s">
        <v>213</v>
      </c>
      <c r="BM303" s="183" t="s">
        <v>577</v>
      </c>
    </row>
    <row r="304" spans="1:65" s="13" customFormat="1" ht="11.25">
      <c r="B304" s="185"/>
      <c r="C304" s="186"/>
      <c r="D304" s="187" t="s">
        <v>190</v>
      </c>
      <c r="E304" s="188" t="s">
        <v>19</v>
      </c>
      <c r="F304" s="189" t="s">
        <v>578</v>
      </c>
      <c r="G304" s="186"/>
      <c r="H304" s="190">
        <v>86.825000000000003</v>
      </c>
      <c r="I304" s="191"/>
      <c r="J304" s="186"/>
      <c r="K304" s="186"/>
      <c r="L304" s="192"/>
      <c r="M304" s="193"/>
      <c r="N304" s="194"/>
      <c r="O304" s="194"/>
      <c r="P304" s="194"/>
      <c r="Q304" s="194"/>
      <c r="R304" s="194"/>
      <c r="S304" s="194"/>
      <c r="T304" s="195"/>
      <c r="AT304" s="196" t="s">
        <v>190</v>
      </c>
      <c r="AU304" s="196" t="s">
        <v>81</v>
      </c>
      <c r="AV304" s="13" t="s">
        <v>81</v>
      </c>
      <c r="AW304" s="13" t="s">
        <v>32</v>
      </c>
      <c r="AX304" s="13" t="s">
        <v>71</v>
      </c>
      <c r="AY304" s="196" t="s">
        <v>146</v>
      </c>
    </row>
    <row r="305" spans="1:65" s="13" customFormat="1" ht="11.25">
      <c r="B305" s="185"/>
      <c r="C305" s="186"/>
      <c r="D305" s="187" t="s">
        <v>190</v>
      </c>
      <c r="E305" s="188" t="s">
        <v>19</v>
      </c>
      <c r="F305" s="189" t="s">
        <v>579</v>
      </c>
      <c r="G305" s="186"/>
      <c r="H305" s="190">
        <v>24.6</v>
      </c>
      <c r="I305" s="191"/>
      <c r="J305" s="186"/>
      <c r="K305" s="186"/>
      <c r="L305" s="192"/>
      <c r="M305" s="193"/>
      <c r="N305" s="194"/>
      <c r="O305" s="194"/>
      <c r="P305" s="194"/>
      <c r="Q305" s="194"/>
      <c r="R305" s="194"/>
      <c r="S305" s="194"/>
      <c r="T305" s="195"/>
      <c r="AT305" s="196" t="s">
        <v>190</v>
      </c>
      <c r="AU305" s="196" t="s">
        <v>81</v>
      </c>
      <c r="AV305" s="13" t="s">
        <v>81</v>
      </c>
      <c r="AW305" s="13" t="s">
        <v>32</v>
      </c>
      <c r="AX305" s="13" t="s">
        <v>71</v>
      </c>
      <c r="AY305" s="196" t="s">
        <v>146</v>
      </c>
    </row>
    <row r="306" spans="1:65" s="14" customFormat="1" ht="11.25">
      <c r="B306" s="197"/>
      <c r="C306" s="198"/>
      <c r="D306" s="187" t="s">
        <v>190</v>
      </c>
      <c r="E306" s="199" t="s">
        <v>19</v>
      </c>
      <c r="F306" s="200" t="s">
        <v>203</v>
      </c>
      <c r="G306" s="198"/>
      <c r="H306" s="201">
        <v>111.42500000000001</v>
      </c>
      <c r="I306" s="202"/>
      <c r="J306" s="198"/>
      <c r="K306" s="198"/>
      <c r="L306" s="203"/>
      <c r="M306" s="204"/>
      <c r="N306" s="205"/>
      <c r="O306" s="205"/>
      <c r="P306" s="205"/>
      <c r="Q306" s="205"/>
      <c r="R306" s="205"/>
      <c r="S306" s="205"/>
      <c r="T306" s="206"/>
      <c r="AT306" s="207" t="s">
        <v>190</v>
      </c>
      <c r="AU306" s="207" t="s">
        <v>81</v>
      </c>
      <c r="AV306" s="14" t="s">
        <v>153</v>
      </c>
      <c r="AW306" s="14" t="s">
        <v>32</v>
      </c>
      <c r="AX306" s="14" t="s">
        <v>79</v>
      </c>
      <c r="AY306" s="207" t="s">
        <v>146</v>
      </c>
    </row>
    <row r="307" spans="1:65" s="2" customFormat="1" ht="48">
      <c r="A307" s="35"/>
      <c r="B307" s="36"/>
      <c r="C307" s="172" t="s">
        <v>580</v>
      </c>
      <c r="D307" s="172" t="s">
        <v>148</v>
      </c>
      <c r="E307" s="173" t="s">
        <v>581</v>
      </c>
      <c r="F307" s="174" t="s">
        <v>582</v>
      </c>
      <c r="G307" s="175" t="s">
        <v>199</v>
      </c>
      <c r="H307" s="176">
        <v>0.65500000000000003</v>
      </c>
      <c r="I307" s="177"/>
      <c r="J307" s="178">
        <f>ROUND(I307*H307,2)</f>
        <v>0</v>
      </c>
      <c r="K307" s="174" t="s">
        <v>152</v>
      </c>
      <c r="L307" s="40"/>
      <c r="M307" s="179" t="s">
        <v>19</v>
      </c>
      <c r="N307" s="180" t="s">
        <v>42</v>
      </c>
      <c r="O307" s="64"/>
      <c r="P307" s="181">
        <f>O307*H307</f>
        <v>0</v>
      </c>
      <c r="Q307" s="181">
        <v>0</v>
      </c>
      <c r="R307" s="181">
        <f>Q307*H307</f>
        <v>0</v>
      </c>
      <c r="S307" s="181">
        <v>0</v>
      </c>
      <c r="T307" s="182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83" t="s">
        <v>213</v>
      </c>
      <c r="AT307" s="183" t="s">
        <v>148</v>
      </c>
      <c r="AU307" s="183" t="s">
        <v>81</v>
      </c>
      <c r="AY307" s="18" t="s">
        <v>146</v>
      </c>
      <c r="BE307" s="184">
        <f>IF(N307="základní",J307,0)</f>
        <v>0</v>
      </c>
      <c r="BF307" s="184">
        <f>IF(N307="snížená",J307,0)</f>
        <v>0</v>
      </c>
      <c r="BG307" s="184">
        <f>IF(N307="zákl. přenesená",J307,0)</f>
        <v>0</v>
      </c>
      <c r="BH307" s="184">
        <f>IF(N307="sníž. přenesená",J307,0)</f>
        <v>0</v>
      </c>
      <c r="BI307" s="184">
        <f>IF(N307="nulová",J307,0)</f>
        <v>0</v>
      </c>
      <c r="BJ307" s="18" t="s">
        <v>79</v>
      </c>
      <c r="BK307" s="184">
        <f>ROUND(I307*H307,2)</f>
        <v>0</v>
      </c>
      <c r="BL307" s="18" t="s">
        <v>213</v>
      </c>
      <c r="BM307" s="183" t="s">
        <v>583</v>
      </c>
    </row>
    <row r="308" spans="1:65" s="2" customFormat="1" ht="55.5" customHeight="1">
      <c r="A308" s="35"/>
      <c r="B308" s="36"/>
      <c r="C308" s="172" t="s">
        <v>399</v>
      </c>
      <c r="D308" s="172" t="s">
        <v>148</v>
      </c>
      <c r="E308" s="173" t="s">
        <v>584</v>
      </c>
      <c r="F308" s="174" t="s">
        <v>585</v>
      </c>
      <c r="G308" s="175" t="s">
        <v>199</v>
      </c>
      <c r="H308" s="176">
        <v>0.65500000000000003</v>
      </c>
      <c r="I308" s="177"/>
      <c r="J308" s="178">
        <f>ROUND(I308*H308,2)</f>
        <v>0</v>
      </c>
      <c r="K308" s="174" t="s">
        <v>152</v>
      </c>
      <c r="L308" s="40"/>
      <c r="M308" s="179" t="s">
        <v>19</v>
      </c>
      <c r="N308" s="180" t="s">
        <v>42</v>
      </c>
      <c r="O308" s="64"/>
      <c r="P308" s="181">
        <f>O308*H308</f>
        <v>0</v>
      </c>
      <c r="Q308" s="181">
        <v>0</v>
      </c>
      <c r="R308" s="181">
        <f>Q308*H308</f>
        <v>0</v>
      </c>
      <c r="S308" s="181">
        <v>0</v>
      </c>
      <c r="T308" s="182">
        <f>S308*H308</f>
        <v>0</v>
      </c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R308" s="183" t="s">
        <v>213</v>
      </c>
      <c r="AT308" s="183" t="s">
        <v>148</v>
      </c>
      <c r="AU308" s="183" t="s">
        <v>81</v>
      </c>
      <c r="AY308" s="18" t="s">
        <v>146</v>
      </c>
      <c r="BE308" s="184">
        <f>IF(N308="základní",J308,0)</f>
        <v>0</v>
      </c>
      <c r="BF308" s="184">
        <f>IF(N308="snížená",J308,0)</f>
        <v>0</v>
      </c>
      <c r="BG308" s="184">
        <f>IF(N308="zákl. přenesená",J308,0)</f>
        <v>0</v>
      </c>
      <c r="BH308" s="184">
        <f>IF(N308="sníž. přenesená",J308,0)</f>
        <v>0</v>
      </c>
      <c r="BI308" s="184">
        <f>IF(N308="nulová",J308,0)</f>
        <v>0</v>
      </c>
      <c r="BJ308" s="18" t="s">
        <v>79</v>
      </c>
      <c r="BK308" s="184">
        <f>ROUND(I308*H308,2)</f>
        <v>0</v>
      </c>
      <c r="BL308" s="18" t="s">
        <v>213</v>
      </c>
      <c r="BM308" s="183" t="s">
        <v>586</v>
      </c>
    </row>
    <row r="309" spans="1:65" s="12" customFormat="1" ht="22.9" customHeight="1">
      <c r="B309" s="156"/>
      <c r="C309" s="157"/>
      <c r="D309" s="158" t="s">
        <v>70</v>
      </c>
      <c r="E309" s="170" t="s">
        <v>587</v>
      </c>
      <c r="F309" s="170" t="s">
        <v>588</v>
      </c>
      <c r="G309" s="157"/>
      <c r="H309" s="157"/>
      <c r="I309" s="160"/>
      <c r="J309" s="171">
        <f>BK309</f>
        <v>0</v>
      </c>
      <c r="K309" s="157"/>
      <c r="L309" s="162"/>
      <c r="M309" s="163"/>
      <c r="N309" s="164"/>
      <c r="O309" s="164"/>
      <c r="P309" s="165">
        <f>SUM(P310:P337)</f>
        <v>0</v>
      </c>
      <c r="Q309" s="164"/>
      <c r="R309" s="165">
        <f>SUM(R310:R337)</f>
        <v>3.4627787712</v>
      </c>
      <c r="S309" s="164"/>
      <c r="T309" s="166">
        <f>SUM(T310:T337)</f>
        <v>0</v>
      </c>
      <c r="AR309" s="167" t="s">
        <v>81</v>
      </c>
      <c r="AT309" s="168" t="s">
        <v>70</v>
      </c>
      <c r="AU309" s="168" t="s">
        <v>79</v>
      </c>
      <c r="AY309" s="167" t="s">
        <v>146</v>
      </c>
      <c r="BK309" s="169">
        <f>SUM(BK310:BK337)</f>
        <v>0</v>
      </c>
    </row>
    <row r="310" spans="1:65" s="2" customFormat="1" ht="36">
      <c r="A310" s="35"/>
      <c r="B310" s="36"/>
      <c r="C310" s="172" t="s">
        <v>452</v>
      </c>
      <c r="D310" s="172" t="s">
        <v>148</v>
      </c>
      <c r="E310" s="173" t="s">
        <v>589</v>
      </c>
      <c r="F310" s="174" t="s">
        <v>590</v>
      </c>
      <c r="G310" s="175" t="s">
        <v>151</v>
      </c>
      <c r="H310" s="176">
        <v>41.24</v>
      </c>
      <c r="I310" s="177"/>
      <c r="J310" s="178">
        <f>ROUND(I310*H310,2)</f>
        <v>0</v>
      </c>
      <c r="K310" s="174" t="s">
        <v>152</v>
      </c>
      <c r="L310" s="40"/>
      <c r="M310" s="179" t="s">
        <v>19</v>
      </c>
      <c r="N310" s="180" t="s">
        <v>42</v>
      </c>
      <c r="O310" s="64"/>
      <c r="P310" s="181">
        <f>O310*H310</f>
        <v>0</v>
      </c>
      <c r="Q310" s="181">
        <v>0</v>
      </c>
      <c r="R310" s="181">
        <f>Q310*H310</f>
        <v>0</v>
      </c>
      <c r="S310" s="181">
        <v>0</v>
      </c>
      <c r="T310" s="182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83" t="s">
        <v>213</v>
      </c>
      <c r="AT310" s="183" t="s">
        <v>148</v>
      </c>
      <c r="AU310" s="183" t="s">
        <v>81</v>
      </c>
      <c r="AY310" s="18" t="s">
        <v>146</v>
      </c>
      <c r="BE310" s="184">
        <f>IF(N310="základní",J310,0)</f>
        <v>0</v>
      </c>
      <c r="BF310" s="184">
        <f>IF(N310="snížená",J310,0)</f>
        <v>0</v>
      </c>
      <c r="BG310" s="184">
        <f>IF(N310="zákl. přenesená",J310,0)</f>
        <v>0</v>
      </c>
      <c r="BH310" s="184">
        <f>IF(N310="sníž. přenesená",J310,0)</f>
        <v>0</v>
      </c>
      <c r="BI310" s="184">
        <f>IF(N310="nulová",J310,0)</f>
        <v>0</v>
      </c>
      <c r="BJ310" s="18" t="s">
        <v>79</v>
      </c>
      <c r="BK310" s="184">
        <f>ROUND(I310*H310,2)</f>
        <v>0</v>
      </c>
      <c r="BL310" s="18" t="s">
        <v>213</v>
      </c>
      <c r="BM310" s="183" t="s">
        <v>591</v>
      </c>
    </row>
    <row r="311" spans="1:65" s="13" customFormat="1" ht="11.25">
      <c r="B311" s="185"/>
      <c r="C311" s="186"/>
      <c r="D311" s="187" t="s">
        <v>190</v>
      </c>
      <c r="E311" s="188" t="s">
        <v>19</v>
      </c>
      <c r="F311" s="189" t="s">
        <v>592</v>
      </c>
      <c r="G311" s="186"/>
      <c r="H311" s="190">
        <v>31.3</v>
      </c>
      <c r="I311" s="191"/>
      <c r="J311" s="186"/>
      <c r="K311" s="186"/>
      <c r="L311" s="192"/>
      <c r="M311" s="193"/>
      <c r="N311" s="194"/>
      <c r="O311" s="194"/>
      <c r="P311" s="194"/>
      <c r="Q311" s="194"/>
      <c r="R311" s="194"/>
      <c r="S311" s="194"/>
      <c r="T311" s="195"/>
      <c r="AT311" s="196" t="s">
        <v>190</v>
      </c>
      <c r="AU311" s="196" t="s">
        <v>81</v>
      </c>
      <c r="AV311" s="13" t="s">
        <v>81</v>
      </c>
      <c r="AW311" s="13" t="s">
        <v>32</v>
      </c>
      <c r="AX311" s="13" t="s">
        <v>71</v>
      </c>
      <c r="AY311" s="196" t="s">
        <v>146</v>
      </c>
    </row>
    <row r="312" spans="1:65" s="13" customFormat="1" ht="11.25">
      <c r="B312" s="185"/>
      <c r="C312" s="186"/>
      <c r="D312" s="187" t="s">
        <v>190</v>
      </c>
      <c r="E312" s="188" t="s">
        <v>19</v>
      </c>
      <c r="F312" s="189" t="s">
        <v>593</v>
      </c>
      <c r="G312" s="186"/>
      <c r="H312" s="190">
        <v>9.94</v>
      </c>
      <c r="I312" s="191"/>
      <c r="J312" s="186"/>
      <c r="K312" s="186"/>
      <c r="L312" s="192"/>
      <c r="M312" s="193"/>
      <c r="N312" s="194"/>
      <c r="O312" s="194"/>
      <c r="P312" s="194"/>
      <c r="Q312" s="194"/>
      <c r="R312" s="194"/>
      <c r="S312" s="194"/>
      <c r="T312" s="195"/>
      <c r="AT312" s="196" t="s">
        <v>190</v>
      </c>
      <c r="AU312" s="196" t="s">
        <v>81</v>
      </c>
      <c r="AV312" s="13" t="s">
        <v>81</v>
      </c>
      <c r="AW312" s="13" t="s">
        <v>32</v>
      </c>
      <c r="AX312" s="13" t="s">
        <v>71</v>
      </c>
      <c r="AY312" s="196" t="s">
        <v>146</v>
      </c>
    </row>
    <row r="313" spans="1:65" s="14" customFormat="1" ht="11.25">
      <c r="B313" s="197"/>
      <c r="C313" s="198"/>
      <c r="D313" s="187" t="s">
        <v>190</v>
      </c>
      <c r="E313" s="199" t="s">
        <v>19</v>
      </c>
      <c r="F313" s="200" t="s">
        <v>203</v>
      </c>
      <c r="G313" s="198"/>
      <c r="H313" s="201">
        <v>41.24</v>
      </c>
      <c r="I313" s="202"/>
      <c r="J313" s="198"/>
      <c r="K313" s="198"/>
      <c r="L313" s="203"/>
      <c r="M313" s="204"/>
      <c r="N313" s="205"/>
      <c r="O313" s="205"/>
      <c r="P313" s="205"/>
      <c r="Q313" s="205"/>
      <c r="R313" s="205"/>
      <c r="S313" s="205"/>
      <c r="T313" s="206"/>
      <c r="AT313" s="207" t="s">
        <v>190</v>
      </c>
      <c r="AU313" s="207" t="s">
        <v>81</v>
      </c>
      <c r="AV313" s="14" t="s">
        <v>153</v>
      </c>
      <c r="AW313" s="14" t="s">
        <v>32</v>
      </c>
      <c r="AX313" s="14" t="s">
        <v>79</v>
      </c>
      <c r="AY313" s="207" t="s">
        <v>146</v>
      </c>
    </row>
    <row r="314" spans="1:65" s="2" customFormat="1" ht="16.5" customHeight="1">
      <c r="A314" s="35"/>
      <c r="B314" s="36"/>
      <c r="C314" s="219" t="s">
        <v>406</v>
      </c>
      <c r="D314" s="219" t="s">
        <v>348</v>
      </c>
      <c r="E314" s="220" t="s">
        <v>594</v>
      </c>
      <c r="F314" s="221" t="s">
        <v>595</v>
      </c>
      <c r="G314" s="222" t="s">
        <v>596</v>
      </c>
      <c r="H314" s="223">
        <v>13.609</v>
      </c>
      <c r="I314" s="224"/>
      <c r="J314" s="225">
        <f>ROUND(I314*H314,2)</f>
        <v>0</v>
      </c>
      <c r="K314" s="221" t="s">
        <v>152</v>
      </c>
      <c r="L314" s="226"/>
      <c r="M314" s="227" t="s">
        <v>19</v>
      </c>
      <c r="N314" s="228" t="s">
        <v>42</v>
      </c>
      <c r="O314" s="64"/>
      <c r="P314" s="181">
        <f>O314*H314</f>
        <v>0</v>
      </c>
      <c r="Q314" s="181">
        <v>1E-3</v>
      </c>
      <c r="R314" s="181">
        <f>Q314*H314</f>
        <v>1.3609E-2</v>
      </c>
      <c r="S314" s="181">
        <v>0</v>
      </c>
      <c r="T314" s="182">
        <f>S314*H314</f>
        <v>0</v>
      </c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R314" s="183" t="s">
        <v>295</v>
      </c>
      <c r="AT314" s="183" t="s">
        <v>348</v>
      </c>
      <c r="AU314" s="183" t="s">
        <v>81</v>
      </c>
      <c r="AY314" s="18" t="s">
        <v>146</v>
      </c>
      <c r="BE314" s="184">
        <f>IF(N314="základní",J314,0)</f>
        <v>0</v>
      </c>
      <c r="BF314" s="184">
        <f>IF(N314="snížená",J314,0)</f>
        <v>0</v>
      </c>
      <c r="BG314" s="184">
        <f>IF(N314="zákl. přenesená",J314,0)</f>
        <v>0</v>
      </c>
      <c r="BH314" s="184">
        <f>IF(N314="sníž. přenesená",J314,0)</f>
        <v>0</v>
      </c>
      <c r="BI314" s="184">
        <f>IF(N314="nulová",J314,0)</f>
        <v>0</v>
      </c>
      <c r="BJ314" s="18" t="s">
        <v>79</v>
      </c>
      <c r="BK314" s="184">
        <f>ROUND(I314*H314,2)</f>
        <v>0</v>
      </c>
      <c r="BL314" s="18" t="s">
        <v>213</v>
      </c>
      <c r="BM314" s="183" t="s">
        <v>597</v>
      </c>
    </row>
    <row r="315" spans="1:65" s="13" customFormat="1" ht="11.25">
      <c r="B315" s="185"/>
      <c r="C315" s="186"/>
      <c r="D315" s="187" t="s">
        <v>190</v>
      </c>
      <c r="E315" s="186"/>
      <c r="F315" s="189" t="s">
        <v>598</v>
      </c>
      <c r="G315" s="186"/>
      <c r="H315" s="190">
        <v>13.609</v>
      </c>
      <c r="I315" s="191"/>
      <c r="J315" s="186"/>
      <c r="K315" s="186"/>
      <c r="L315" s="192"/>
      <c r="M315" s="193"/>
      <c r="N315" s="194"/>
      <c r="O315" s="194"/>
      <c r="P315" s="194"/>
      <c r="Q315" s="194"/>
      <c r="R315" s="194"/>
      <c r="S315" s="194"/>
      <c r="T315" s="195"/>
      <c r="AT315" s="196" t="s">
        <v>190</v>
      </c>
      <c r="AU315" s="196" t="s">
        <v>81</v>
      </c>
      <c r="AV315" s="13" t="s">
        <v>81</v>
      </c>
      <c r="AW315" s="13" t="s">
        <v>4</v>
      </c>
      <c r="AX315" s="13" t="s">
        <v>79</v>
      </c>
      <c r="AY315" s="196" t="s">
        <v>146</v>
      </c>
    </row>
    <row r="316" spans="1:65" s="2" customFormat="1" ht="33" customHeight="1">
      <c r="A316" s="35"/>
      <c r="B316" s="36"/>
      <c r="C316" s="172" t="s">
        <v>599</v>
      </c>
      <c r="D316" s="172" t="s">
        <v>148</v>
      </c>
      <c r="E316" s="173" t="s">
        <v>600</v>
      </c>
      <c r="F316" s="174" t="s">
        <v>601</v>
      </c>
      <c r="G316" s="175" t="s">
        <v>151</v>
      </c>
      <c r="H316" s="176">
        <v>31.3</v>
      </c>
      <c r="I316" s="177"/>
      <c r="J316" s="178">
        <f>ROUND(I316*H316,2)</f>
        <v>0</v>
      </c>
      <c r="K316" s="174" t="s">
        <v>152</v>
      </c>
      <c r="L316" s="40"/>
      <c r="M316" s="179" t="s">
        <v>19</v>
      </c>
      <c r="N316" s="180" t="s">
        <v>42</v>
      </c>
      <c r="O316" s="64"/>
      <c r="P316" s="181">
        <f>O316*H316</f>
        <v>0</v>
      </c>
      <c r="Q316" s="181">
        <v>0</v>
      </c>
      <c r="R316" s="181">
        <f>Q316*H316</f>
        <v>0</v>
      </c>
      <c r="S316" s="181">
        <v>0</v>
      </c>
      <c r="T316" s="182">
        <f>S316*H316</f>
        <v>0</v>
      </c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R316" s="183" t="s">
        <v>213</v>
      </c>
      <c r="AT316" s="183" t="s">
        <v>148</v>
      </c>
      <c r="AU316" s="183" t="s">
        <v>81</v>
      </c>
      <c r="AY316" s="18" t="s">
        <v>146</v>
      </c>
      <c r="BE316" s="184">
        <f>IF(N316="základní",J316,0)</f>
        <v>0</v>
      </c>
      <c r="BF316" s="184">
        <f>IF(N316="snížená",J316,0)</f>
        <v>0</v>
      </c>
      <c r="BG316" s="184">
        <f>IF(N316="zákl. přenesená",J316,0)</f>
        <v>0</v>
      </c>
      <c r="BH316" s="184">
        <f>IF(N316="sníž. přenesená",J316,0)</f>
        <v>0</v>
      </c>
      <c r="BI316" s="184">
        <f>IF(N316="nulová",J316,0)</f>
        <v>0</v>
      </c>
      <c r="BJ316" s="18" t="s">
        <v>79</v>
      </c>
      <c r="BK316" s="184">
        <f>ROUND(I316*H316,2)</f>
        <v>0</v>
      </c>
      <c r="BL316" s="18" t="s">
        <v>213</v>
      </c>
      <c r="BM316" s="183" t="s">
        <v>602</v>
      </c>
    </row>
    <row r="317" spans="1:65" s="2" customFormat="1" ht="48">
      <c r="A317" s="35"/>
      <c r="B317" s="36"/>
      <c r="C317" s="219" t="s">
        <v>603</v>
      </c>
      <c r="D317" s="219" t="s">
        <v>348</v>
      </c>
      <c r="E317" s="220" t="s">
        <v>604</v>
      </c>
      <c r="F317" s="221" t="s">
        <v>605</v>
      </c>
      <c r="G317" s="222" t="s">
        <v>151</v>
      </c>
      <c r="H317" s="223">
        <v>35.994999999999997</v>
      </c>
      <c r="I317" s="224"/>
      <c r="J317" s="225">
        <f>ROUND(I317*H317,2)</f>
        <v>0</v>
      </c>
      <c r="K317" s="221" t="s">
        <v>152</v>
      </c>
      <c r="L317" s="226"/>
      <c r="M317" s="227" t="s">
        <v>19</v>
      </c>
      <c r="N317" s="228" t="s">
        <v>42</v>
      </c>
      <c r="O317" s="64"/>
      <c r="P317" s="181">
        <f>O317*H317</f>
        <v>0</v>
      </c>
      <c r="Q317" s="181">
        <v>4.0000000000000001E-3</v>
      </c>
      <c r="R317" s="181">
        <f>Q317*H317</f>
        <v>0.14398</v>
      </c>
      <c r="S317" s="181">
        <v>0</v>
      </c>
      <c r="T317" s="182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83" t="s">
        <v>295</v>
      </c>
      <c r="AT317" s="183" t="s">
        <v>348</v>
      </c>
      <c r="AU317" s="183" t="s">
        <v>81</v>
      </c>
      <c r="AY317" s="18" t="s">
        <v>146</v>
      </c>
      <c r="BE317" s="184">
        <f>IF(N317="základní",J317,0)</f>
        <v>0</v>
      </c>
      <c r="BF317" s="184">
        <f>IF(N317="snížená",J317,0)</f>
        <v>0</v>
      </c>
      <c r="BG317" s="184">
        <f>IF(N317="zákl. přenesená",J317,0)</f>
        <v>0</v>
      </c>
      <c r="BH317" s="184">
        <f>IF(N317="sníž. přenesená",J317,0)</f>
        <v>0</v>
      </c>
      <c r="BI317" s="184">
        <f>IF(N317="nulová",J317,0)</f>
        <v>0</v>
      </c>
      <c r="BJ317" s="18" t="s">
        <v>79</v>
      </c>
      <c r="BK317" s="184">
        <f>ROUND(I317*H317,2)</f>
        <v>0</v>
      </c>
      <c r="BL317" s="18" t="s">
        <v>213</v>
      </c>
      <c r="BM317" s="183" t="s">
        <v>606</v>
      </c>
    </row>
    <row r="318" spans="1:65" s="13" customFormat="1" ht="11.25">
      <c r="B318" s="185"/>
      <c r="C318" s="186"/>
      <c r="D318" s="187" t="s">
        <v>190</v>
      </c>
      <c r="E318" s="186"/>
      <c r="F318" s="189" t="s">
        <v>607</v>
      </c>
      <c r="G318" s="186"/>
      <c r="H318" s="190">
        <v>35.994999999999997</v>
      </c>
      <c r="I318" s="191"/>
      <c r="J318" s="186"/>
      <c r="K318" s="186"/>
      <c r="L318" s="192"/>
      <c r="M318" s="193"/>
      <c r="N318" s="194"/>
      <c r="O318" s="194"/>
      <c r="P318" s="194"/>
      <c r="Q318" s="194"/>
      <c r="R318" s="194"/>
      <c r="S318" s="194"/>
      <c r="T318" s="195"/>
      <c r="AT318" s="196" t="s">
        <v>190</v>
      </c>
      <c r="AU318" s="196" t="s">
        <v>81</v>
      </c>
      <c r="AV318" s="13" t="s">
        <v>81</v>
      </c>
      <c r="AW318" s="13" t="s">
        <v>4</v>
      </c>
      <c r="AX318" s="13" t="s">
        <v>79</v>
      </c>
      <c r="AY318" s="196" t="s">
        <v>146</v>
      </c>
    </row>
    <row r="319" spans="1:65" s="2" customFormat="1" ht="24">
      <c r="A319" s="35"/>
      <c r="B319" s="36"/>
      <c r="C319" s="172" t="s">
        <v>608</v>
      </c>
      <c r="D319" s="172" t="s">
        <v>148</v>
      </c>
      <c r="E319" s="173" t="s">
        <v>609</v>
      </c>
      <c r="F319" s="174" t="s">
        <v>610</v>
      </c>
      <c r="G319" s="175" t="s">
        <v>151</v>
      </c>
      <c r="H319" s="176">
        <v>41.24</v>
      </c>
      <c r="I319" s="177"/>
      <c r="J319" s="178">
        <f>ROUND(I319*H319,2)</f>
        <v>0</v>
      </c>
      <c r="K319" s="174" t="s">
        <v>152</v>
      </c>
      <c r="L319" s="40"/>
      <c r="M319" s="179" t="s">
        <v>19</v>
      </c>
      <c r="N319" s="180" t="s">
        <v>42</v>
      </c>
      <c r="O319" s="64"/>
      <c r="P319" s="181">
        <f>O319*H319</f>
        <v>0</v>
      </c>
      <c r="Q319" s="181">
        <v>8.8312999999999998E-4</v>
      </c>
      <c r="R319" s="181">
        <f>Q319*H319</f>
        <v>3.6420281200000001E-2</v>
      </c>
      <c r="S319" s="181">
        <v>0</v>
      </c>
      <c r="T319" s="182">
        <f>S319*H319</f>
        <v>0</v>
      </c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R319" s="183" t="s">
        <v>213</v>
      </c>
      <c r="AT319" s="183" t="s">
        <v>148</v>
      </c>
      <c r="AU319" s="183" t="s">
        <v>81</v>
      </c>
      <c r="AY319" s="18" t="s">
        <v>146</v>
      </c>
      <c r="BE319" s="184">
        <f>IF(N319="základní",J319,0)</f>
        <v>0</v>
      </c>
      <c r="BF319" s="184">
        <f>IF(N319="snížená",J319,0)</f>
        <v>0</v>
      </c>
      <c r="BG319" s="184">
        <f>IF(N319="zákl. přenesená",J319,0)</f>
        <v>0</v>
      </c>
      <c r="BH319" s="184">
        <f>IF(N319="sníž. přenesená",J319,0)</f>
        <v>0</v>
      </c>
      <c r="BI319" s="184">
        <f>IF(N319="nulová",J319,0)</f>
        <v>0</v>
      </c>
      <c r="BJ319" s="18" t="s">
        <v>79</v>
      </c>
      <c r="BK319" s="184">
        <f>ROUND(I319*H319,2)</f>
        <v>0</v>
      </c>
      <c r="BL319" s="18" t="s">
        <v>213</v>
      </c>
      <c r="BM319" s="183" t="s">
        <v>611</v>
      </c>
    </row>
    <row r="320" spans="1:65" s="13" customFormat="1" ht="11.25">
      <c r="B320" s="185"/>
      <c r="C320" s="186"/>
      <c r="D320" s="187" t="s">
        <v>190</v>
      </c>
      <c r="E320" s="188" t="s">
        <v>19</v>
      </c>
      <c r="F320" s="189" t="s">
        <v>592</v>
      </c>
      <c r="G320" s="186"/>
      <c r="H320" s="190">
        <v>31.3</v>
      </c>
      <c r="I320" s="191"/>
      <c r="J320" s="186"/>
      <c r="K320" s="186"/>
      <c r="L320" s="192"/>
      <c r="M320" s="193"/>
      <c r="N320" s="194"/>
      <c r="O320" s="194"/>
      <c r="P320" s="194"/>
      <c r="Q320" s="194"/>
      <c r="R320" s="194"/>
      <c r="S320" s="194"/>
      <c r="T320" s="195"/>
      <c r="AT320" s="196" t="s">
        <v>190</v>
      </c>
      <c r="AU320" s="196" t="s">
        <v>81</v>
      </c>
      <c r="AV320" s="13" t="s">
        <v>81</v>
      </c>
      <c r="AW320" s="13" t="s">
        <v>32</v>
      </c>
      <c r="AX320" s="13" t="s">
        <v>71</v>
      </c>
      <c r="AY320" s="196" t="s">
        <v>146</v>
      </c>
    </row>
    <row r="321" spans="1:65" s="13" customFormat="1" ht="11.25">
      <c r="B321" s="185"/>
      <c r="C321" s="186"/>
      <c r="D321" s="187" t="s">
        <v>190</v>
      </c>
      <c r="E321" s="188" t="s">
        <v>19</v>
      </c>
      <c r="F321" s="189" t="s">
        <v>593</v>
      </c>
      <c r="G321" s="186"/>
      <c r="H321" s="190">
        <v>9.94</v>
      </c>
      <c r="I321" s="191"/>
      <c r="J321" s="186"/>
      <c r="K321" s="186"/>
      <c r="L321" s="192"/>
      <c r="M321" s="193"/>
      <c r="N321" s="194"/>
      <c r="O321" s="194"/>
      <c r="P321" s="194"/>
      <c r="Q321" s="194"/>
      <c r="R321" s="194"/>
      <c r="S321" s="194"/>
      <c r="T321" s="195"/>
      <c r="AT321" s="196" t="s">
        <v>190</v>
      </c>
      <c r="AU321" s="196" t="s">
        <v>81</v>
      </c>
      <c r="AV321" s="13" t="s">
        <v>81</v>
      </c>
      <c r="AW321" s="13" t="s">
        <v>32</v>
      </c>
      <c r="AX321" s="13" t="s">
        <v>71</v>
      </c>
      <c r="AY321" s="196" t="s">
        <v>146</v>
      </c>
    </row>
    <row r="322" spans="1:65" s="14" customFormat="1" ht="11.25">
      <c r="B322" s="197"/>
      <c r="C322" s="198"/>
      <c r="D322" s="187" t="s">
        <v>190</v>
      </c>
      <c r="E322" s="199" t="s">
        <v>19</v>
      </c>
      <c r="F322" s="200" t="s">
        <v>203</v>
      </c>
      <c r="G322" s="198"/>
      <c r="H322" s="201">
        <v>41.24</v>
      </c>
      <c r="I322" s="202"/>
      <c r="J322" s="198"/>
      <c r="K322" s="198"/>
      <c r="L322" s="203"/>
      <c r="M322" s="204"/>
      <c r="N322" s="205"/>
      <c r="O322" s="205"/>
      <c r="P322" s="205"/>
      <c r="Q322" s="205"/>
      <c r="R322" s="205"/>
      <c r="S322" s="205"/>
      <c r="T322" s="206"/>
      <c r="AT322" s="207" t="s">
        <v>190</v>
      </c>
      <c r="AU322" s="207" t="s">
        <v>81</v>
      </c>
      <c r="AV322" s="14" t="s">
        <v>153</v>
      </c>
      <c r="AW322" s="14" t="s">
        <v>32</v>
      </c>
      <c r="AX322" s="14" t="s">
        <v>79</v>
      </c>
      <c r="AY322" s="207" t="s">
        <v>146</v>
      </c>
    </row>
    <row r="323" spans="1:65" s="2" customFormat="1" ht="44.25" customHeight="1">
      <c r="A323" s="35"/>
      <c r="B323" s="36"/>
      <c r="C323" s="219" t="s">
        <v>414</v>
      </c>
      <c r="D323" s="219" t="s">
        <v>348</v>
      </c>
      <c r="E323" s="220" t="s">
        <v>612</v>
      </c>
      <c r="F323" s="221" t="s">
        <v>613</v>
      </c>
      <c r="G323" s="222" t="s">
        <v>151</v>
      </c>
      <c r="H323" s="223">
        <v>47.426000000000002</v>
      </c>
      <c r="I323" s="224"/>
      <c r="J323" s="225">
        <f>ROUND(I323*H323,2)</f>
        <v>0</v>
      </c>
      <c r="K323" s="221" t="s">
        <v>152</v>
      </c>
      <c r="L323" s="226"/>
      <c r="M323" s="227" t="s">
        <v>19</v>
      </c>
      <c r="N323" s="228" t="s">
        <v>42</v>
      </c>
      <c r="O323" s="64"/>
      <c r="P323" s="181">
        <f>O323*H323</f>
        <v>0</v>
      </c>
      <c r="Q323" s="181">
        <v>5.5300000000000002E-3</v>
      </c>
      <c r="R323" s="181">
        <f>Q323*H323</f>
        <v>0.26226578</v>
      </c>
      <c r="S323" s="181">
        <v>0</v>
      </c>
      <c r="T323" s="182">
        <f>S323*H323</f>
        <v>0</v>
      </c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R323" s="183" t="s">
        <v>295</v>
      </c>
      <c r="AT323" s="183" t="s">
        <v>348</v>
      </c>
      <c r="AU323" s="183" t="s">
        <v>81</v>
      </c>
      <c r="AY323" s="18" t="s">
        <v>146</v>
      </c>
      <c r="BE323" s="184">
        <f>IF(N323="základní",J323,0)</f>
        <v>0</v>
      </c>
      <c r="BF323" s="184">
        <f>IF(N323="snížená",J323,0)</f>
        <v>0</v>
      </c>
      <c r="BG323" s="184">
        <f>IF(N323="zákl. přenesená",J323,0)</f>
        <v>0</v>
      </c>
      <c r="BH323" s="184">
        <f>IF(N323="sníž. přenesená",J323,0)</f>
        <v>0</v>
      </c>
      <c r="BI323" s="184">
        <f>IF(N323="nulová",J323,0)</f>
        <v>0</v>
      </c>
      <c r="BJ323" s="18" t="s">
        <v>79</v>
      </c>
      <c r="BK323" s="184">
        <f>ROUND(I323*H323,2)</f>
        <v>0</v>
      </c>
      <c r="BL323" s="18" t="s">
        <v>213</v>
      </c>
      <c r="BM323" s="183" t="s">
        <v>614</v>
      </c>
    </row>
    <row r="324" spans="1:65" s="13" customFormat="1" ht="11.25">
      <c r="B324" s="185"/>
      <c r="C324" s="186"/>
      <c r="D324" s="187" t="s">
        <v>190</v>
      </c>
      <c r="E324" s="186"/>
      <c r="F324" s="189" t="s">
        <v>615</v>
      </c>
      <c r="G324" s="186"/>
      <c r="H324" s="190">
        <v>47.426000000000002</v>
      </c>
      <c r="I324" s="191"/>
      <c r="J324" s="186"/>
      <c r="K324" s="186"/>
      <c r="L324" s="192"/>
      <c r="M324" s="193"/>
      <c r="N324" s="194"/>
      <c r="O324" s="194"/>
      <c r="P324" s="194"/>
      <c r="Q324" s="194"/>
      <c r="R324" s="194"/>
      <c r="S324" s="194"/>
      <c r="T324" s="195"/>
      <c r="AT324" s="196" t="s">
        <v>190</v>
      </c>
      <c r="AU324" s="196" t="s">
        <v>81</v>
      </c>
      <c r="AV324" s="13" t="s">
        <v>81</v>
      </c>
      <c r="AW324" s="13" t="s">
        <v>4</v>
      </c>
      <c r="AX324" s="13" t="s">
        <v>79</v>
      </c>
      <c r="AY324" s="196" t="s">
        <v>146</v>
      </c>
    </row>
    <row r="325" spans="1:65" s="2" customFormat="1" ht="24">
      <c r="A325" s="35"/>
      <c r="B325" s="36"/>
      <c r="C325" s="172" t="s">
        <v>616</v>
      </c>
      <c r="D325" s="172" t="s">
        <v>148</v>
      </c>
      <c r="E325" s="173" t="s">
        <v>617</v>
      </c>
      <c r="F325" s="174" t="s">
        <v>618</v>
      </c>
      <c r="G325" s="175" t="s">
        <v>151</v>
      </c>
      <c r="H325" s="176">
        <v>41.24</v>
      </c>
      <c r="I325" s="177"/>
      <c r="J325" s="178">
        <f>ROUND(I325*H325,2)</f>
        <v>0</v>
      </c>
      <c r="K325" s="174" t="s">
        <v>152</v>
      </c>
      <c r="L325" s="40"/>
      <c r="M325" s="179" t="s">
        <v>19</v>
      </c>
      <c r="N325" s="180" t="s">
        <v>42</v>
      </c>
      <c r="O325" s="64"/>
      <c r="P325" s="181">
        <f>O325*H325</f>
        <v>0</v>
      </c>
      <c r="Q325" s="181">
        <v>3.6374999999999998E-4</v>
      </c>
      <c r="R325" s="181">
        <f>Q325*H325</f>
        <v>1.500105E-2</v>
      </c>
      <c r="S325" s="181">
        <v>0</v>
      </c>
      <c r="T325" s="182">
        <f>S325*H325</f>
        <v>0</v>
      </c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R325" s="183" t="s">
        <v>213</v>
      </c>
      <c r="AT325" s="183" t="s">
        <v>148</v>
      </c>
      <c r="AU325" s="183" t="s">
        <v>81</v>
      </c>
      <c r="AY325" s="18" t="s">
        <v>146</v>
      </c>
      <c r="BE325" s="184">
        <f>IF(N325="základní",J325,0)</f>
        <v>0</v>
      </c>
      <c r="BF325" s="184">
        <f>IF(N325="snížená",J325,0)</f>
        <v>0</v>
      </c>
      <c r="BG325" s="184">
        <f>IF(N325="zákl. přenesená",J325,0)</f>
        <v>0</v>
      </c>
      <c r="BH325" s="184">
        <f>IF(N325="sníž. přenesená",J325,0)</f>
        <v>0</v>
      </c>
      <c r="BI325" s="184">
        <f>IF(N325="nulová",J325,0)</f>
        <v>0</v>
      </c>
      <c r="BJ325" s="18" t="s">
        <v>79</v>
      </c>
      <c r="BK325" s="184">
        <f>ROUND(I325*H325,2)</f>
        <v>0</v>
      </c>
      <c r="BL325" s="18" t="s">
        <v>213</v>
      </c>
      <c r="BM325" s="183" t="s">
        <v>619</v>
      </c>
    </row>
    <row r="326" spans="1:65" s="2" customFormat="1" ht="55.5" customHeight="1">
      <c r="A326" s="35"/>
      <c r="B326" s="36"/>
      <c r="C326" s="219" t="s">
        <v>620</v>
      </c>
      <c r="D326" s="219" t="s">
        <v>348</v>
      </c>
      <c r="E326" s="220" t="s">
        <v>621</v>
      </c>
      <c r="F326" s="221" t="s">
        <v>622</v>
      </c>
      <c r="G326" s="222" t="s">
        <v>151</v>
      </c>
      <c r="H326" s="223">
        <v>47.426000000000002</v>
      </c>
      <c r="I326" s="224"/>
      <c r="J326" s="225">
        <f>ROUND(I326*H326,2)</f>
        <v>0</v>
      </c>
      <c r="K326" s="221" t="s">
        <v>152</v>
      </c>
      <c r="L326" s="226"/>
      <c r="M326" s="227" t="s">
        <v>19</v>
      </c>
      <c r="N326" s="228" t="s">
        <v>42</v>
      </c>
      <c r="O326" s="64"/>
      <c r="P326" s="181">
        <f>O326*H326</f>
        <v>0</v>
      </c>
      <c r="Q326" s="181">
        <v>4.7000000000000002E-3</v>
      </c>
      <c r="R326" s="181">
        <f>Q326*H326</f>
        <v>0.22290220000000002</v>
      </c>
      <c r="S326" s="181">
        <v>0</v>
      </c>
      <c r="T326" s="182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83" t="s">
        <v>295</v>
      </c>
      <c r="AT326" s="183" t="s">
        <v>348</v>
      </c>
      <c r="AU326" s="183" t="s">
        <v>81</v>
      </c>
      <c r="AY326" s="18" t="s">
        <v>146</v>
      </c>
      <c r="BE326" s="184">
        <f>IF(N326="základní",J326,0)</f>
        <v>0</v>
      </c>
      <c r="BF326" s="184">
        <f>IF(N326="snížená",J326,0)</f>
        <v>0</v>
      </c>
      <c r="BG326" s="184">
        <f>IF(N326="zákl. přenesená",J326,0)</f>
        <v>0</v>
      </c>
      <c r="BH326" s="184">
        <f>IF(N326="sníž. přenesená",J326,0)</f>
        <v>0</v>
      </c>
      <c r="BI326" s="184">
        <f>IF(N326="nulová",J326,0)</f>
        <v>0</v>
      </c>
      <c r="BJ326" s="18" t="s">
        <v>79</v>
      </c>
      <c r="BK326" s="184">
        <f>ROUND(I326*H326,2)</f>
        <v>0</v>
      </c>
      <c r="BL326" s="18" t="s">
        <v>213</v>
      </c>
      <c r="BM326" s="183" t="s">
        <v>623</v>
      </c>
    </row>
    <row r="327" spans="1:65" s="13" customFormat="1" ht="11.25">
      <c r="B327" s="185"/>
      <c r="C327" s="186"/>
      <c r="D327" s="187" t="s">
        <v>190</v>
      </c>
      <c r="E327" s="186"/>
      <c r="F327" s="189" t="s">
        <v>615</v>
      </c>
      <c r="G327" s="186"/>
      <c r="H327" s="190">
        <v>47.426000000000002</v>
      </c>
      <c r="I327" s="191"/>
      <c r="J327" s="186"/>
      <c r="K327" s="186"/>
      <c r="L327" s="192"/>
      <c r="M327" s="193"/>
      <c r="N327" s="194"/>
      <c r="O327" s="194"/>
      <c r="P327" s="194"/>
      <c r="Q327" s="194"/>
      <c r="R327" s="194"/>
      <c r="S327" s="194"/>
      <c r="T327" s="195"/>
      <c r="AT327" s="196" t="s">
        <v>190</v>
      </c>
      <c r="AU327" s="196" t="s">
        <v>81</v>
      </c>
      <c r="AV327" s="13" t="s">
        <v>81</v>
      </c>
      <c r="AW327" s="13" t="s">
        <v>4</v>
      </c>
      <c r="AX327" s="13" t="s">
        <v>79</v>
      </c>
      <c r="AY327" s="196" t="s">
        <v>146</v>
      </c>
    </row>
    <row r="328" spans="1:65" s="2" customFormat="1" ht="33" customHeight="1">
      <c r="A328" s="35"/>
      <c r="B328" s="36"/>
      <c r="C328" s="172" t="s">
        <v>624</v>
      </c>
      <c r="D328" s="172" t="s">
        <v>148</v>
      </c>
      <c r="E328" s="173" t="s">
        <v>625</v>
      </c>
      <c r="F328" s="174" t="s">
        <v>626</v>
      </c>
      <c r="G328" s="175" t="s">
        <v>151</v>
      </c>
      <c r="H328" s="176">
        <v>31.3</v>
      </c>
      <c r="I328" s="177"/>
      <c r="J328" s="178">
        <f>ROUND(I328*H328,2)</f>
        <v>0</v>
      </c>
      <c r="K328" s="174" t="s">
        <v>152</v>
      </c>
      <c r="L328" s="40"/>
      <c r="M328" s="179" t="s">
        <v>19</v>
      </c>
      <c r="N328" s="180" t="s">
        <v>42</v>
      </c>
      <c r="O328" s="64"/>
      <c r="P328" s="181">
        <f>O328*H328</f>
        <v>0</v>
      </c>
      <c r="Q328" s="181">
        <v>0</v>
      </c>
      <c r="R328" s="181">
        <f>Q328*H328</f>
        <v>0</v>
      </c>
      <c r="S328" s="181">
        <v>0</v>
      </c>
      <c r="T328" s="182">
        <f>S328*H328</f>
        <v>0</v>
      </c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R328" s="183" t="s">
        <v>213</v>
      </c>
      <c r="AT328" s="183" t="s">
        <v>148</v>
      </c>
      <c r="AU328" s="183" t="s">
        <v>81</v>
      </c>
      <c r="AY328" s="18" t="s">
        <v>146</v>
      </c>
      <c r="BE328" s="184">
        <f>IF(N328="základní",J328,0)</f>
        <v>0</v>
      </c>
      <c r="BF328" s="184">
        <f>IF(N328="snížená",J328,0)</f>
        <v>0</v>
      </c>
      <c r="BG328" s="184">
        <f>IF(N328="zákl. přenesená",J328,0)</f>
        <v>0</v>
      </c>
      <c r="BH328" s="184">
        <f>IF(N328="sníž. přenesená",J328,0)</f>
        <v>0</v>
      </c>
      <c r="BI328" s="184">
        <f>IF(N328="nulová",J328,0)</f>
        <v>0</v>
      </c>
      <c r="BJ328" s="18" t="s">
        <v>79</v>
      </c>
      <c r="BK328" s="184">
        <f>ROUND(I328*H328,2)</f>
        <v>0</v>
      </c>
      <c r="BL328" s="18" t="s">
        <v>213</v>
      </c>
      <c r="BM328" s="183" t="s">
        <v>627</v>
      </c>
    </row>
    <row r="329" spans="1:65" s="2" customFormat="1" ht="24">
      <c r="A329" s="35"/>
      <c r="B329" s="36"/>
      <c r="C329" s="219" t="s">
        <v>424</v>
      </c>
      <c r="D329" s="219" t="s">
        <v>348</v>
      </c>
      <c r="E329" s="220" t="s">
        <v>628</v>
      </c>
      <c r="F329" s="221" t="s">
        <v>629</v>
      </c>
      <c r="G329" s="222" t="s">
        <v>151</v>
      </c>
      <c r="H329" s="223">
        <v>362.59500000000003</v>
      </c>
      <c r="I329" s="224"/>
      <c r="J329" s="225">
        <f>ROUND(I329*H329,2)</f>
        <v>0</v>
      </c>
      <c r="K329" s="221" t="s">
        <v>152</v>
      </c>
      <c r="L329" s="226"/>
      <c r="M329" s="227" t="s">
        <v>19</v>
      </c>
      <c r="N329" s="228" t="s">
        <v>42</v>
      </c>
      <c r="O329" s="64"/>
      <c r="P329" s="181">
        <f>O329*H329</f>
        <v>0</v>
      </c>
      <c r="Q329" s="181">
        <v>5.0000000000000001E-4</v>
      </c>
      <c r="R329" s="181">
        <f>Q329*H329</f>
        <v>0.18129750000000003</v>
      </c>
      <c r="S329" s="181">
        <v>0</v>
      </c>
      <c r="T329" s="182">
        <f>S329*H329</f>
        <v>0</v>
      </c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R329" s="183" t="s">
        <v>295</v>
      </c>
      <c r="AT329" s="183" t="s">
        <v>348</v>
      </c>
      <c r="AU329" s="183" t="s">
        <v>81</v>
      </c>
      <c r="AY329" s="18" t="s">
        <v>146</v>
      </c>
      <c r="BE329" s="184">
        <f>IF(N329="základní",J329,0)</f>
        <v>0</v>
      </c>
      <c r="BF329" s="184">
        <f>IF(N329="snížená",J329,0)</f>
        <v>0</v>
      </c>
      <c r="BG329" s="184">
        <f>IF(N329="zákl. přenesená",J329,0)</f>
        <v>0</v>
      </c>
      <c r="BH329" s="184">
        <f>IF(N329="sníž. přenesená",J329,0)</f>
        <v>0</v>
      </c>
      <c r="BI329" s="184">
        <f>IF(N329="nulová",J329,0)</f>
        <v>0</v>
      </c>
      <c r="BJ329" s="18" t="s">
        <v>79</v>
      </c>
      <c r="BK329" s="184">
        <f>ROUND(I329*H329,2)</f>
        <v>0</v>
      </c>
      <c r="BL329" s="18" t="s">
        <v>213</v>
      </c>
      <c r="BM329" s="183" t="s">
        <v>630</v>
      </c>
    </row>
    <row r="330" spans="1:65" s="13" customFormat="1" ht="11.25">
      <c r="B330" s="185"/>
      <c r="C330" s="186"/>
      <c r="D330" s="187" t="s">
        <v>190</v>
      </c>
      <c r="E330" s="186"/>
      <c r="F330" s="189" t="s">
        <v>631</v>
      </c>
      <c r="G330" s="186"/>
      <c r="H330" s="190">
        <v>362.59500000000003</v>
      </c>
      <c r="I330" s="191"/>
      <c r="J330" s="186"/>
      <c r="K330" s="186"/>
      <c r="L330" s="192"/>
      <c r="M330" s="193"/>
      <c r="N330" s="194"/>
      <c r="O330" s="194"/>
      <c r="P330" s="194"/>
      <c r="Q330" s="194"/>
      <c r="R330" s="194"/>
      <c r="S330" s="194"/>
      <c r="T330" s="195"/>
      <c r="AT330" s="196" t="s">
        <v>190</v>
      </c>
      <c r="AU330" s="196" t="s">
        <v>81</v>
      </c>
      <c r="AV330" s="13" t="s">
        <v>81</v>
      </c>
      <c r="AW330" s="13" t="s">
        <v>4</v>
      </c>
      <c r="AX330" s="13" t="s">
        <v>79</v>
      </c>
      <c r="AY330" s="196" t="s">
        <v>146</v>
      </c>
    </row>
    <row r="331" spans="1:65" s="2" customFormat="1" ht="36">
      <c r="A331" s="35"/>
      <c r="B331" s="36"/>
      <c r="C331" s="172" t="s">
        <v>632</v>
      </c>
      <c r="D331" s="172" t="s">
        <v>148</v>
      </c>
      <c r="E331" s="173" t="s">
        <v>633</v>
      </c>
      <c r="F331" s="174" t="s">
        <v>634</v>
      </c>
      <c r="G331" s="175" t="s">
        <v>151</v>
      </c>
      <c r="H331" s="176">
        <v>31.3</v>
      </c>
      <c r="I331" s="177"/>
      <c r="J331" s="178">
        <f>ROUND(I331*H331,2)</f>
        <v>0</v>
      </c>
      <c r="K331" s="174" t="s">
        <v>152</v>
      </c>
      <c r="L331" s="40"/>
      <c r="M331" s="179" t="s">
        <v>19</v>
      </c>
      <c r="N331" s="180" t="s">
        <v>42</v>
      </c>
      <c r="O331" s="64"/>
      <c r="P331" s="181">
        <f>O331*H331</f>
        <v>0</v>
      </c>
      <c r="Q331" s="181">
        <v>0</v>
      </c>
      <c r="R331" s="181">
        <f>Q331*H331</f>
        <v>0</v>
      </c>
      <c r="S331" s="181">
        <v>0</v>
      </c>
      <c r="T331" s="182">
        <f>S331*H331</f>
        <v>0</v>
      </c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R331" s="183" t="s">
        <v>213</v>
      </c>
      <c r="AT331" s="183" t="s">
        <v>148</v>
      </c>
      <c r="AU331" s="183" t="s">
        <v>81</v>
      </c>
      <c r="AY331" s="18" t="s">
        <v>146</v>
      </c>
      <c r="BE331" s="184">
        <f>IF(N331="základní",J331,0)</f>
        <v>0</v>
      </c>
      <c r="BF331" s="184">
        <f>IF(N331="snížená",J331,0)</f>
        <v>0</v>
      </c>
      <c r="BG331" s="184">
        <f>IF(N331="zákl. přenesená",J331,0)</f>
        <v>0</v>
      </c>
      <c r="BH331" s="184">
        <f>IF(N331="sníž. přenesená",J331,0)</f>
        <v>0</v>
      </c>
      <c r="BI331" s="184">
        <f>IF(N331="nulová",J331,0)</f>
        <v>0</v>
      </c>
      <c r="BJ331" s="18" t="s">
        <v>79</v>
      </c>
      <c r="BK331" s="184">
        <f>ROUND(I331*H331,2)</f>
        <v>0</v>
      </c>
      <c r="BL331" s="18" t="s">
        <v>213</v>
      </c>
      <c r="BM331" s="183" t="s">
        <v>635</v>
      </c>
    </row>
    <row r="332" spans="1:65" s="2" customFormat="1" ht="16.5" customHeight="1">
      <c r="A332" s="35"/>
      <c r="B332" s="36"/>
      <c r="C332" s="219" t="s">
        <v>428</v>
      </c>
      <c r="D332" s="219" t="s">
        <v>348</v>
      </c>
      <c r="E332" s="220" t="s">
        <v>636</v>
      </c>
      <c r="F332" s="221" t="s">
        <v>637</v>
      </c>
      <c r="G332" s="222" t="s">
        <v>199</v>
      </c>
      <c r="H332" s="223">
        <v>2.5819999999999999</v>
      </c>
      <c r="I332" s="224"/>
      <c r="J332" s="225">
        <f>ROUND(I332*H332,2)</f>
        <v>0</v>
      </c>
      <c r="K332" s="221" t="s">
        <v>152</v>
      </c>
      <c r="L332" s="226"/>
      <c r="M332" s="227" t="s">
        <v>19</v>
      </c>
      <c r="N332" s="228" t="s">
        <v>42</v>
      </c>
      <c r="O332" s="64"/>
      <c r="P332" s="181">
        <f>O332*H332</f>
        <v>0</v>
      </c>
      <c r="Q332" s="181">
        <v>1</v>
      </c>
      <c r="R332" s="181">
        <f>Q332*H332</f>
        <v>2.5819999999999999</v>
      </c>
      <c r="S332" s="181">
        <v>0</v>
      </c>
      <c r="T332" s="182">
        <f>S332*H332</f>
        <v>0</v>
      </c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R332" s="183" t="s">
        <v>295</v>
      </c>
      <c r="AT332" s="183" t="s">
        <v>348</v>
      </c>
      <c r="AU332" s="183" t="s">
        <v>81</v>
      </c>
      <c r="AY332" s="18" t="s">
        <v>146</v>
      </c>
      <c r="BE332" s="184">
        <f>IF(N332="základní",J332,0)</f>
        <v>0</v>
      </c>
      <c r="BF332" s="184">
        <f>IF(N332="snížená",J332,0)</f>
        <v>0</v>
      </c>
      <c r="BG332" s="184">
        <f>IF(N332="zákl. přenesená",J332,0)</f>
        <v>0</v>
      </c>
      <c r="BH332" s="184">
        <f>IF(N332="sníž. přenesená",J332,0)</f>
        <v>0</v>
      </c>
      <c r="BI332" s="184">
        <f>IF(N332="nulová",J332,0)</f>
        <v>0</v>
      </c>
      <c r="BJ332" s="18" t="s">
        <v>79</v>
      </c>
      <c r="BK332" s="184">
        <f>ROUND(I332*H332,2)</f>
        <v>0</v>
      </c>
      <c r="BL332" s="18" t="s">
        <v>213</v>
      </c>
      <c r="BM332" s="183" t="s">
        <v>638</v>
      </c>
    </row>
    <row r="333" spans="1:65" s="13" customFormat="1" ht="11.25">
      <c r="B333" s="185"/>
      <c r="C333" s="186"/>
      <c r="D333" s="187" t="s">
        <v>190</v>
      </c>
      <c r="E333" s="186"/>
      <c r="F333" s="189" t="s">
        <v>639</v>
      </c>
      <c r="G333" s="186"/>
      <c r="H333" s="190">
        <v>2.5819999999999999</v>
      </c>
      <c r="I333" s="191"/>
      <c r="J333" s="186"/>
      <c r="K333" s="186"/>
      <c r="L333" s="192"/>
      <c r="M333" s="193"/>
      <c r="N333" s="194"/>
      <c r="O333" s="194"/>
      <c r="P333" s="194"/>
      <c r="Q333" s="194"/>
      <c r="R333" s="194"/>
      <c r="S333" s="194"/>
      <c r="T333" s="195"/>
      <c r="AT333" s="196" t="s">
        <v>190</v>
      </c>
      <c r="AU333" s="196" t="s">
        <v>81</v>
      </c>
      <c r="AV333" s="13" t="s">
        <v>81</v>
      </c>
      <c r="AW333" s="13" t="s">
        <v>4</v>
      </c>
      <c r="AX333" s="13" t="s">
        <v>79</v>
      </c>
      <c r="AY333" s="196" t="s">
        <v>146</v>
      </c>
    </row>
    <row r="334" spans="1:65" s="2" customFormat="1" ht="44.25" customHeight="1">
      <c r="A334" s="35"/>
      <c r="B334" s="36"/>
      <c r="C334" s="172" t="s">
        <v>640</v>
      </c>
      <c r="D334" s="172" t="s">
        <v>148</v>
      </c>
      <c r="E334" s="173" t="s">
        <v>641</v>
      </c>
      <c r="F334" s="174" t="s">
        <v>642</v>
      </c>
      <c r="G334" s="175" t="s">
        <v>271</v>
      </c>
      <c r="H334" s="176">
        <v>1</v>
      </c>
      <c r="I334" s="177"/>
      <c r="J334" s="178">
        <f>ROUND(I334*H334,2)</f>
        <v>0</v>
      </c>
      <c r="K334" s="174" t="s">
        <v>152</v>
      </c>
      <c r="L334" s="40"/>
      <c r="M334" s="179" t="s">
        <v>19</v>
      </c>
      <c r="N334" s="180" t="s">
        <v>42</v>
      </c>
      <c r="O334" s="64"/>
      <c r="P334" s="181">
        <f>O334*H334</f>
        <v>0</v>
      </c>
      <c r="Q334" s="181">
        <v>1.0296E-4</v>
      </c>
      <c r="R334" s="181">
        <f>Q334*H334</f>
        <v>1.0296E-4</v>
      </c>
      <c r="S334" s="181">
        <v>0</v>
      </c>
      <c r="T334" s="182">
        <f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183" t="s">
        <v>213</v>
      </c>
      <c r="AT334" s="183" t="s">
        <v>148</v>
      </c>
      <c r="AU334" s="183" t="s">
        <v>81</v>
      </c>
      <c r="AY334" s="18" t="s">
        <v>146</v>
      </c>
      <c r="BE334" s="184">
        <f>IF(N334="základní",J334,0)</f>
        <v>0</v>
      </c>
      <c r="BF334" s="184">
        <f>IF(N334="snížená",J334,0)</f>
        <v>0</v>
      </c>
      <c r="BG334" s="184">
        <f>IF(N334="zákl. přenesená",J334,0)</f>
        <v>0</v>
      </c>
      <c r="BH334" s="184">
        <f>IF(N334="sníž. přenesená",J334,0)</f>
        <v>0</v>
      </c>
      <c r="BI334" s="184">
        <f>IF(N334="nulová",J334,0)</f>
        <v>0</v>
      </c>
      <c r="BJ334" s="18" t="s">
        <v>79</v>
      </c>
      <c r="BK334" s="184">
        <f>ROUND(I334*H334,2)</f>
        <v>0</v>
      </c>
      <c r="BL334" s="18" t="s">
        <v>213</v>
      </c>
      <c r="BM334" s="183" t="s">
        <v>643</v>
      </c>
    </row>
    <row r="335" spans="1:65" s="2" customFormat="1" ht="24">
      <c r="A335" s="35"/>
      <c r="B335" s="36"/>
      <c r="C335" s="219" t="s">
        <v>431</v>
      </c>
      <c r="D335" s="219" t="s">
        <v>348</v>
      </c>
      <c r="E335" s="220" t="s">
        <v>644</v>
      </c>
      <c r="F335" s="221" t="s">
        <v>645</v>
      </c>
      <c r="G335" s="222" t="s">
        <v>271</v>
      </c>
      <c r="H335" s="223">
        <v>5.2</v>
      </c>
      <c r="I335" s="224"/>
      <c r="J335" s="225">
        <f>ROUND(I335*H335,2)</f>
        <v>0</v>
      </c>
      <c r="K335" s="221" t="s">
        <v>152</v>
      </c>
      <c r="L335" s="226"/>
      <c r="M335" s="227" t="s">
        <v>19</v>
      </c>
      <c r="N335" s="228" t="s">
        <v>42</v>
      </c>
      <c r="O335" s="64"/>
      <c r="P335" s="181">
        <f>O335*H335</f>
        <v>0</v>
      </c>
      <c r="Q335" s="181">
        <v>1E-3</v>
      </c>
      <c r="R335" s="181">
        <f>Q335*H335</f>
        <v>5.2000000000000006E-3</v>
      </c>
      <c r="S335" s="181">
        <v>0</v>
      </c>
      <c r="T335" s="182">
        <f>S335*H335</f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183" t="s">
        <v>295</v>
      </c>
      <c r="AT335" s="183" t="s">
        <v>348</v>
      </c>
      <c r="AU335" s="183" t="s">
        <v>81</v>
      </c>
      <c r="AY335" s="18" t="s">
        <v>146</v>
      </c>
      <c r="BE335" s="184">
        <f>IF(N335="základní",J335,0)</f>
        <v>0</v>
      </c>
      <c r="BF335" s="184">
        <f>IF(N335="snížená",J335,0)</f>
        <v>0</v>
      </c>
      <c r="BG335" s="184">
        <f>IF(N335="zákl. přenesená",J335,0)</f>
        <v>0</v>
      </c>
      <c r="BH335" s="184">
        <f>IF(N335="sníž. přenesená",J335,0)</f>
        <v>0</v>
      </c>
      <c r="BI335" s="184">
        <f>IF(N335="nulová",J335,0)</f>
        <v>0</v>
      </c>
      <c r="BJ335" s="18" t="s">
        <v>79</v>
      </c>
      <c r="BK335" s="184">
        <f>ROUND(I335*H335,2)</f>
        <v>0</v>
      </c>
      <c r="BL335" s="18" t="s">
        <v>213</v>
      </c>
      <c r="BM335" s="183" t="s">
        <v>646</v>
      </c>
    </row>
    <row r="336" spans="1:65" s="2" customFormat="1" ht="44.25" customHeight="1">
      <c r="A336" s="35"/>
      <c r="B336" s="36"/>
      <c r="C336" s="172" t="s">
        <v>647</v>
      </c>
      <c r="D336" s="172" t="s">
        <v>148</v>
      </c>
      <c r="E336" s="173" t="s">
        <v>648</v>
      </c>
      <c r="F336" s="174" t="s">
        <v>649</v>
      </c>
      <c r="G336" s="175" t="s">
        <v>199</v>
      </c>
      <c r="H336" s="176">
        <v>3.4630000000000001</v>
      </c>
      <c r="I336" s="177"/>
      <c r="J336" s="178">
        <f>ROUND(I336*H336,2)</f>
        <v>0</v>
      </c>
      <c r="K336" s="174" t="s">
        <v>152</v>
      </c>
      <c r="L336" s="40"/>
      <c r="M336" s="179" t="s">
        <v>19</v>
      </c>
      <c r="N336" s="180" t="s">
        <v>42</v>
      </c>
      <c r="O336" s="64"/>
      <c r="P336" s="181">
        <f>O336*H336</f>
        <v>0</v>
      </c>
      <c r="Q336" s="181">
        <v>0</v>
      </c>
      <c r="R336" s="181">
        <f>Q336*H336</f>
        <v>0</v>
      </c>
      <c r="S336" s="181">
        <v>0</v>
      </c>
      <c r="T336" s="182">
        <f>S336*H336</f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183" t="s">
        <v>213</v>
      </c>
      <c r="AT336" s="183" t="s">
        <v>148</v>
      </c>
      <c r="AU336" s="183" t="s">
        <v>81</v>
      </c>
      <c r="AY336" s="18" t="s">
        <v>146</v>
      </c>
      <c r="BE336" s="184">
        <f>IF(N336="základní",J336,0)</f>
        <v>0</v>
      </c>
      <c r="BF336" s="184">
        <f>IF(N336="snížená",J336,0)</f>
        <v>0</v>
      </c>
      <c r="BG336" s="184">
        <f>IF(N336="zákl. přenesená",J336,0)</f>
        <v>0</v>
      </c>
      <c r="BH336" s="184">
        <f>IF(N336="sníž. přenesená",J336,0)</f>
        <v>0</v>
      </c>
      <c r="BI336" s="184">
        <f>IF(N336="nulová",J336,0)</f>
        <v>0</v>
      </c>
      <c r="BJ336" s="18" t="s">
        <v>79</v>
      </c>
      <c r="BK336" s="184">
        <f>ROUND(I336*H336,2)</f>
        <v>0</v>
      </c>
      <c r="BL336" s="18" t="s">
        <v>213</v>
      </c>
      <c r="BM336" s="183" t="s">
        <v>650</v>
      </c>
    </row>
    <row r="337" spans="1:65" s="2" customFormat="1" ht="48">
      <c r="A337" s="35"/>
      <c r="B337" s="36"/>
      <c r="C337" s="172" t="s">
        <v>435</v>
      </c>
      <c r="D337" s="172" t="s">
        <v>148</v>
      </c>
      <c r="E337" s="173" t="s">
        <v>651</v>
      </c>
      <c r="F337" s="174" t="s">
        <v>652</v>
      </c>
      <c r="G337" s="175" t="s">
        <v>199</v>
      </c>
      <c r="H337" s="176">
        <v>3.4630000000000001</v>
      </c>
      <c r="I337" s="177"/>
      <c r="J337" s="178">
        <f>ROUND(I337*H337,2)</f>
        <v>0</v>
      </c>
      <c r="K337" s="174" t="s">
        <v>152</v>
      </c>
      <c r="L337" s="40"/>
      <c r="M337" s="179" t="s">
        <v>19</v>
      </c>
      <c r="N337" s="180" t="s">
        <v>42</v>
      </c>
      <c r="O337" s="64"/>
      <c r="P337" s="181">
        <f>O337*H337</f>
        <v>0</v>
      </c>
      <c r="Q337" s="181">
        <v>0</v>
      </c>
      <c r="R337" s="181">
        <f>Q337*H337</f>
        <v>0</v>
      </c>
      <c r="S337" s="181">
        <v>0</v>
      </c>
      <c r="T337" s="182">
        <f>S337*H337</f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183" t="s">
        <v>213</v>
      </c>
      <c r="AT337" s="183" t="s">
        <v>148</v>
      </c>
      <c r="AU337" s="183" t="s">
        <v>81</v>
      </c>
      <c r="AY337" s="18" t="s">
        <v>146</v>
      </c>
      <c r="BE337" s="184">
        <f>IF(N337="základní",J337,0)</f>
        <v>0</v>
      </c>
      <c r="BF337" s="184">
        <f>IF(N337="snížená",J337,0)</f>
        <v>0</v>
      </c>
      <c r="BG337" s="184">
        <f>IF(N337="zákl. přenesená",J337,0)</f>
        <v>0</v>
      </c>
      <c r="BH337" s="184">
        <f>IF(N337="sníž. přenesená",J337,0)</f>
        <v>0</v>
      </c>
      <c r="BI337" s="184">
        <f>IF(N337="nulová",J337,0)</f>
        <v>0</v>
      </c>
      <c r="BJ337" s="18" t="s">
        <v>79</v>
      </c>
      <c r="BK337" s="184">
        <f>ROUND(I337*H337,2)</f>
        <v>0</v>
      </c>
      <c r="BL337" s="18" t="s">
        <v>213</v>
      </c>
      <c r="BM337" s="183" t="s">
        <v>653</v>
      </c>
    </row>
    <row r="338" spans="1:65" s="12" customFormat="1" ht="22.9" customHeight="1">
      <c r="B338" s="156"/>
      <c r="C338" s="157"/>
      <c r="D338" s="158" t="s">
        <v>70</v>
      </c>
      <c r="E338" s="170" t="s">
        <v>654</v>
      </c>
      <c r="F338" s="170" t="s">
        <v>655</v>
      </c>
      <c r="G338" s="157"/>
      <c r="H338" s="157"/>
      <c r="I338" s="160"/>
      <c r="J338" s="171">
        <f>BK338</f>
        <v>0</v>
      </c>
      <c r="K338" s="157"/>
      <c r="L338" s="162"/>
      <c r="M338" s="163"/>
      <c r="N338" s="164"/>
      <c r="O338" s="164"/>
      <c r="P338" s="165">
        <f>SUM(P339:P366)</f>
        <v>0</v>
      </c>
      <c r="Q338" s="164"/>
      <c r="R338" s="165">
        <f>SUM(R339:R366)</f>
        <v>0.23112716999999999</v>
      </c>
      <c r="S338" s="164"/>
      <c r="T338" s="166">
        <f>SUM(T339:T366)</f>
        <v>0</v>
      </c>
      <c r="AR338" s="167" t="s">
        <v>81</v>
      </c>
      <c r="AT338" s="168" t="s">
        <v>70</v>
      </c>
      <c r="AU338" s="168" t="s">
        <v>79</v>
      </c>
      <c r="AY338" s="167" t="s">
        <v>146</v>
      </c>
      <c r="BK338" s="169">
        <f>SUM(BK339:BK366)</f>
        <v>0</v>
      </c>
    </row>
    <row r="339" spans="1:65" s="2" customFormat="1" ht="36">
      <c r="A339" s="35"/>
      <c r="B339" s="36"/>
      <c r="C339" s="172" t="s">
        <v>656</v>
      </c>
      <c r="D339" s="172" t="s">
        <v>148</v>
      </c>
      <c r="E339" s="173" t="s">
        <v>657</v>
      </c>
      <c r="F339" s="174" t="s">
        <v>658</v>
      </c>
      <c r="G339" s="175" t="s">
        <v>151</v>
      </c>
      <c r="H339" s="176">
        <v>24.25</v>
      </c>
      <c r="I339" s="177"/>
      <c r="J339" s="178">
        <f>ROUND(I339*H339,2)</f>
        <v>0</v>
      </c>
      <c r="K339" s="174" t="s">
        <v>152</v>
      </c>
      <c r="L339" s="40"/>
      <c r="M339" s="179" t="s">
        <v>19</v>
      </c>
      <c r="N339" s="180" t="s">
        <v>42</v>
      </c>
      <c r="O339" s="64"/>
      <c r="P339" s="181">
        <f>O339*H339</f>
        <v>0</v>
      </c>
      <c r="Q339" s="181">
        <v>0</v>
      </c>
      <c r="R339" s="181">
        <f>Q339*H339</f>
        <v>0</v>
      </c>
      <c r="S339" s="181">
        <v>0</v>
      </c>
      <c r="T339" s="182">
        <f>S339*H339</f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183" t="s">
        <v>213</v>
      </c>
      <c r="AT339" s="183" t="s">
        <v>148</v>
      </c>
      <c r="AU339" s="183" t="s">
        <v>81</v>
      </c>
      <c r="AY339" s="18" t="s">
        <v>146</v>
      </c>
      <c r="BE339" s="184">
        <f>IF(N339="základní",J339,0)</f>
        <v>0</v>
      </c>
      <c r="BF339" s="184">
        <f>IF(N339="snížená",J339,0)</f>
        <v>0</v>
      </c>
      <c r="BG339" s="184">
        <f>IF(N339="zákl. přenesená",J339,0)</f>
        <v>0</v>
      </c>
      <c r="BH339" s="184">
        <f>IF(N339="sníž. přenesená",J339,0)</f>
        <v>0</v>
      </c>
      <c r="BI339" s="184">
        <f>IF(N339="nulová",J339,0)</f>
        <v>0</v>
      </c>
      <c r="BJ339" s="18" t="s">
        <v>79</v>
      </c>
      <c r="BK339" s="184">
        <f>ROUND(I339*H339,2)</f>
        <v>0</v>
      </c>
      <c r="BL339" s="18" t="s">
        <v>213</v>
      </c>
      <c r="BM339" s="183" t="s">
        <v>659</v>
      </c>
    </row>
    <row r="340" spans="1:65" s="13" customFormat="1" ht="11.25">
      <c r="B340" s="185"/>
      <c r="C340" s="186"/>
      <c r="D340" s="187" t="s">
        <v>190</v>
      </c>
      <c r="E340" s="188" t="s">
        <v>19</v>
      </c>
      <c r="F340" s="189" t="s">
        <v>660</v>
      </c>
      <c r="G340" s="186"/>
      <c r="H340" s="190">
        <v>14.74</v>
      </c>
      <c r="I340" s="191"/>
      <c r="J340" s="186"/>
      <c r="K340" s="186"/>
      <c r="L340" s="192"/>
      <c r="M340" s="193"/>
      <c r="N340" s="194"/>
      <c r="O340" s="194"/>
      <c r="P340" s="194"/>
      <c r="Q340" s="194"/>
      <c r="R340" s="194"/>
      <c r="S340" s="194"/>
      <c r="T340" s="195"/>
      <c r="AT340" s="196" t="s">
        <v>190</v>
      </c>
      <c r="AU340" s="196" t="s">
        <v>81</v>
      </c>
      <c r="AV340" s="13" t="s">
        <v>81</v>
      </c>
      <c r="AW340" s="13" t="s">
        <v>32</v>
      </c>
      <c r="AX340" s="13" t="s">
        <v>71</v>
      </c>
      <c r="AY340" s="196" t="s">
        <v>146</v>
      </c>
    </row>
    <row r="341" spans="1:65" s="13" customFormat="1" ht="11.25">
      <c r="B341" s="185"/>
      <c r="C341" s="186"/>
      <c r="D341" s="187" t="s">
        <v>190</v>
      </c>
      <c r="E341" s="188" t="s">
        <v>19</v>
      </c>
      <c r="F341" s="189" t="s">
        <v>661</v>
      </c>
      <c r="G341" s="186"/>
      <c r="H341" s="190">
        <v>9.51</v>
      </c>
      <c r="I341" s="191"/>
      <c r="J341" s="186"/>
      <c r="K341" s="186"/>
      <c r="L341" s="192"/>
      <c r="M341" s="193"/>
      <c r="N341" s="194"/>
      <c r="O341" s="194"/>
      <c r="P341" s="194"/>
      <c r="Q341" s="194"/>
      <c r="R341" s="194"/>
      <c r="S341" s="194"/>
      <c r="T341" s="195"/>
      <c r="AT341" s="196" t="s">
        <v>190</v>
      </c>
      <c r="AU341" s="196" t="s">
        <v>81</v>
      </c>
      <c r="AV341" s="13" t="s">
        <v>81</v>
      </c>
      <c r="AW341" s="13" t="s">
        <v>32</v>
      </c>
      <c r="AX341" s="13" t="s">
        <v>71</v>
      </c>
      <c r="AY341" s="196" t="s">
        <v>146</v>
      </c>
    </row>
    <row r="342" spans="1:65" s="14" customFormat="1" ht="11.25">
      <c r="B342" s="197"/>
      <c r="C342" s="198"/>
      <c r="D342" s="187" t="s">
        <v>190</v>
      </c>
      <c r="E342" s="199" t="s">
        <v>19</v>
      </c>
      <c r="F342" s="200" t="s">
        <v>203</v>
      </c>
      <c r="G342" s="198"/>
      <c r="H342" s="201">
        <v>24.25</v>
      </c>
      <c r="I342" s="202"/>
      <c r="J342" s="198"/>
      <c r="K342" s="198"/>
      <c r="L342" s="203"/>
      <c r="M342" s="204"/>
      <c r="N342" s="205"/>
      <c r="O342" s="205"/>
      <c r="P342" s="205"/>
      <c r="Q342" s="205"/>
      <c r="R342" s="205"/>
      <c r="S342" s="205"/>
      <c r="T342" s="206"/>
      <c r="AT342" s="207" t="s">
        <v>190</v>
      </c>
      <c r="AU342" s="207" t="s">
        <v>81</v>
      </c>
      <c r="AV342" s="14" t="s">
        <v>153</v>
      </c>
      <c r="AW342" s="14" t="s">
        <v>32</v>
      </c>
      <c r="AX342" s="14" t="s">
        <v>79</v>
      </c>
      <c r="AY342" s="207" t="s">
        <v>146</v>
      </c>
    </row>
    <row r="343" spans="1:65" s="2" customFormat="1" ht="24">
      <c r="A343" s="35"/>
      <c r="B343" s="36"/>
      <c r="C343" s="219" t="s">
        <v>439</v>
      </c>
      <c r="D343" s="219" t="s">
        <v>348</v>
      </c>
      <c r="E343" s="220" t="s">
        <v>662</v>
      </c>
      <c r="F343" s="221" t="s">
        <v>663</v>
      </c>
      <c r="G343" s="222" t="s">
        <v>151</v>
      </c>
      <c r="H343" s="223">
        <v>24.734999999999999</v>
      </c>
      <c r="I343" s="224"/>
      <c r="J343" s="225">
        <f>ROUND(I343*H343,2)</f>
        <v>0</v>
      </c>
      <c r="K343" s="221" t="s">
        <v>152</v>
      </c>
      <c r="L343" s="226"/>
      <c r="M343" s="227" t="s">
        <v>19</v>
      </c>
      <c r="N343" s="228" t="s">
        <v>42</v>
      </c>
      <c r="O343" s="64"/>
      <c r="P343" s="181">
        <f>O343*H343</f>
        <v>0</v>
      </c>
      <c r="Q343" s="181">
        <v>1.5E-3</v>
      </c>
      <c r="R343" s="181">
        <f>Q343*H343</f>
        <v>3.7102499999999997E-2</v>
      </c>
      <c r="S343" s="181">
        <v>0</v>
      </c>
      <c r="T343" s="182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183" t="s">
        <v>295</v>
      </c>
      <c r="AT343" s="183" t="s">
        <v>348</v>
      </c>
      <c r="AU343" s="183" t="s">
        <v>81</v>
      </c>
      <c r="AY343" s="18" t="s">
        <v>146</v>
      </c>
      <c r="BE343" s="184">
        <f>IF(N343="základní",J343,0)</f>
        <v>0</v>
      </c>
      <c r="BF343" s="184">
        <f>IF(N343="snížená",J343,0)</f>
        <v>0</v>
      </c>
      <c r="BG343" s="184">
        <f>IF(N343="zákl. přenesená",J343,0)</f>
        <v>0</v>
      </c>
      <c r="BH343" s="184">
        <f>IF(N343="sníž. přenesená",J343,0)</f>
        <v>0</v>
      </c>
      <c r="BI343" s="184">
        <f>IF(N343="nulová",J343,0)</f>
        <v>0</v>
      </c>
      <c r="BJ343" s="18" t="s">
        <v>79</v>
      </c>
      <c r="BK343" s="184">
        <f>ROUND(I343*H343,2)</f>
        <v>0</v>
      </c>
      <c r="BL343" s="18" t="s">
        <v>213</v>
      </c>
      <c r="BM343" s="183" t="s">
        <v>664</v>
      </c>
    </row>
    <row r="344" spans="1:65" s="13" customFormat="1" ht="11.25">
      <c r="B344" s="185"/>
      <c r="C344" s="186"/>
      <c r="D344" s="187" t="s">
        <v>190</v>
      </c>
      <c r="E344" s="186"/>
      <c r="F344" s="189" t="s">
        <v>665</v>
      </c>
      <c r="G344" s="186"/>
      <c r="H344" s="190">
        <v>24.734999999999999</v>
      </c>
      <c r="I344" s="191"/>
      <c r="J344" s="186"/>
      <c r="K344" s="186"/>
      <c r="L344" s="192"/>
      <c r="M344" s="193"/>
      <c r="N344" s="194"/>
      <c r="O344" s="194"/>
      <c r="P344" s="194"/>
      <c r="Q344" s="194"/>
      <c r="R344" s="194"/>
      <c r="S344" s="194"/>
      <c r="T344" s="195"/>
      <c r="AT344" s="196" t="s">
        <v>190</v>
      </c>
      <c r="AU344" s="196" t="s">
        <v>81</v>
      </c>
      <c r="AV344" s="13" t="s">
        <v>81</v>
      </c>
      <c r="AW344" s="13" t="s">
        <v>4</v>
      </c>
      <c r="AX344" s="13" t="s">
        <v>79</v>
      </c>
      <c r="AY344" s="196" t="s">
        <v>146</v>
      </c>
    </row>
    <row r="345" spans="1:65" s="2" customFormat="1" ht="36">
      <c r="A345" s="35"/>
      <c r="B345" s="36"/>
      <c r="C345" s="172" t="s">
        <v>666</v>
      </c>
      <c r="D345" s="172" t="s">
        <v>148</v>
      </c>
      <c r="E345" s="173" t="s">
        <v>667</v>
      </c>
      <c r="F345" s="174" t="s">
        <v>668</v>
      </c>
      <c r="G345" s="175" t="s">
        <v>151</v>
      </c>
      <c r="H345" s="176">
        <v>65.5</v>
      </c>
      <c r="I345" s="177"/>
      <c r="J345" s="178">
        <f>ROUND(I345*H345,2)</f>
        <v>0</v>
      </c>
      <c r="K345" s="174" t="s">
        <v>152</v>
      </c>
      <c r="L345" s="40"/>
      <c r="M345" s="179" t="s">
        <v>19</v>
      </c>
      <c r="N345" s="180" t="s">
        <v>42</v>
      </c>
      <c r="O345" s="64"/>
      <c r="P345" s="181">
        <f>O345*H345</f>
        <v>0</v>
      </c>
      <c r="Q345" s="181">
        <v>0</v>
      </c>
      <c r="R345" s="181">
        <f>Q345*H345</f>
        <v>0</v>
      </c>
      <c r="S345" s="181">
        <v>0</v>
      </c>
      <c r="T345" s="182">
        <f>S345*H345</f>
        <v>0</v>
      </c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R345" s="183" t="s">
        <v>213</v>
      </c>
      <c r="AT345" s="183" t="s">
        <v>148</v>
      </c>
      <c r="AU345" s="183" t="s">
        <v>81</v>
      </c>
      <c r="AY345" s="18" t="s">
        <v>146</v>
      </c>
      <c r="BE345" s="184">
        <f>IF(N345="základní",J345,0)</f>
        <v>0</v>
      </c>
      <c r="BF345" s="184">
        <f>IF(N345="snížená",J345,0)</f>
        <v>0</v>
      </c>
      <c r="BG345" s="184">
        <f>IF(N345="zákl. přenesená",J345,0)</f>
        <v>0</v>
      </c>
      <c r="BH345" s="184">
        <f>IF(N345="sníž. přenesená",J345,0)</f>
        <v>0</v>
      </c>
      <c r="BI345" s="184">
        <f>IF(N345="nulová",J345,0)</f>
        <v>0</v>
      </c>
      <c r="BJ345" s="18" t="s">
        <v>79</v>
      </c>
      <c r="BK345" s="184">
        <f>ROUND(I345*H345,2)</f>
        <v>0</v>
      </c>
      <c r="BL345" s="18" t="s">
        <v>213</v>
      </c>
      <c r="BM345" s="183" t="s">
        <v>669</v>
      </c>
    </row>
    <row r="346" spans="1:65" s="13" customFormat="1" ht="11.25">
      <c r="B346" s="185"/>
      <c r="C346" s="186"/>
      <c r="D346" s="187" t="s">
        <v>190</v>
      </c>
      <c r="E346" s="188" t="s">
        <v>19</v>
      </c>
      <c r="F346" s="189" t="s">
        <v>670</v>
      </c>
      <c r="G346" s="186"/>
      <c r="H346" s="190">
        <v>1.44</v>
      </c>
      <c r="I346" s="191"/>
      <c r="J346" s="186"/>
      <c r="K346" s="186"/>
      <c r="L346" s="192"/>
      <c r="M346" s="193"/>
      <c r="N346" s="194"/>
      <c r="O346" s="194"/>
      <c r="P346" s="194"/>
      <c r="Q346" s="194"/>
      <c r="R346" s="194"/>
      <c r="S346" s="194"/>
      <c r="T346" s="195"/>
      <c r="AT346" s="196" t="s">
        <v>190</v>
      </c>
      <c r="AU346" s="196" t="s">
        <v>81</v>
      </c>
      <c r="AV346" s="13" t="s">
        <v>81</v>
      </c>
      <c r="AW346" s="13" t="s">
        <v>32</v>
      </c>
      <c r="AX346" s="13" t="s">
        <v>71</v>
      </c>
      <c r="AY346" s="196" t="s">
        <v>146</v>
      </c>
    </row>
    <row r="347" spans="1:65" s="13" customFormat="1" ht="11.25">
      <c r="B347" s="185"/>
      <c r="C347" s="186"/>
      <c r="D347" s="187" t="s">
        <v>190</v>
      </c>
      <c r="E347" s="188" t="s">
        <v>19</v>
      </c>
      <c r="F347" s="189" t="s">
        <v>671</v>
      </c>
      <c r="G347" s="186"/>
      <c r="H347" s="190">
        <v>5.984</v>
      </c>
      <c r="I347" s="191"/>
      <c r="J347" s="186"/>
      <c r="K347" s="186"/>
      <c r="L347" s="192"/>
      <c r="M347" s="193"/>
      <c r="N347" s="194"/>
      <c r="O347" s="194"/>
      <c r="P347" s="194"/>
      <c r="Q347" s="194"/>
      <c r="R347" s="194"/>
      <c r="S347" s="194"/>
      <c r="T347" s="195"/>
      <c r="AT347" s="196" t="s">
        <v>190</v>
      </c>
      <c r="AU347" s="196" t="s">
        <v>81</v>
      </c>
      <c r="AV347" s="13" t="s">
        <v>81</v>
      </c>
      <c r="AW347" s="13" t="s">
        <v>32</v>
      </c>
      <c r="AX347" s="13" t="s">
        <v>71</v>
      </c>
      <c r="AY347" s="196" t="s">
        <v>146</v>
      </c>
    </row>
    <row r="348" spans="1:65" s="13" customFormat="1" ht="11.25">
      <c r="B348" s="185"/>
      <c r="C348" s="186"/>
      <c r="D348" s="187" t="s">
        <v>190</v>
      </c>
      <c r="E348" s="188" t="s">
        <v>19</v>
      </c>
      <c r="F348" s="189" t="s">
        <v>672</v>
      </c>
      <c r="G348" s="186"/>
      <c r="H348" s="190">
        <v>58.076000000000001</v>
      </c>
      <c r="I348" s="191"/>
      <c r="J348" s="186"/>
      <c r="K348" s="186"/>
      <c r="L348" s="192"/>
      <c r="M348" s="193"/>
      <c r="N348" s="194"/>
      <c r="O348" s="194"/>
      <c r="P348" s="194"/>
      <c r="Q348" s="194"/>
      <c r="R348" s="194"/>
      <c r="S348" s="194"/>
      <c r="T348" s="195"/>
      <c r="AT348" s="196" t="s">
        <v>190</v>
      </c>
      <c r="AU348" s="196" t="s">
        <v>81</v>
      </c>
      <c r="AV348" s="13" t="s">
        <v>81</v>
      </c>
      <c r="AW348" s="13" t="s">
        <v>32</v>
      </c>
      <c r="AX348" s="13" t="s">
        <v>71</v>
      </c>
      <c r="AY348" s="196" t="s">
        <v>146</v>
      </c>
    </row>
    <row r="349" spans="1:65" s="14" customFormat="1" ht="11.25">
      <c r="B349" s="197"/>
      <c r="C349" s="198"/>
      <c r="D349" s="187" t="s">
        <v>190</v>
      </c>
      <c r="E349" s="199" t="s">
        <v>19</v>
      </c>
      <c r="F349" s="200" t="s">
        <v>203</v>
      </c>
      <c r="G349" s="198"/>
      <c r="H349" s="201">
        <v>65.5</v>
      </c>
      <c r="I349" s="202"/>
      <c r="J349" s="198"/>
      <c r="K349" s="198"/>
      <c r="L349" s="203"/>
      <c r="M349" s="204"/>
      <c r="N349" s="205"/>
      <c r="O349" s="205"/>
      <c r="P349" s="205"/>
      <c r="Q349" s="205"/>
      <c r="R349" s="205"/>
      <c r="S349" s="205"/>
      <c r="T349" s="206"/>
      <c r="AT349" s="207" t="s">
        <v>190</v>
      </c>
      <c r="AU349" s="207" t="s">
        <v>81</v>
      </c>
      <c r="AV349" s="14" t="s">
        <v>153</v>
      </c>
      <c r="AW349" s="14" t="s">
        <v>32</v>
      </c>
      <c r="AX349" s="14" t="s">
        <v>79</v>
      </c>
      <c r="AY349" s="207" t="s">
        <v>146</v>
      </c>
    </row>
    <row r="350" spans="1:65" s="2" customFormat="1" ht="16.5" customHeight="1">
      <c r="A350" s="35"/>
      <c r="B350" s="36"/>
      <c r="C350" s="219" t="s">
        <v>443</v>
      </c>
      <c r="D350" s="219" t="s">
        <v>348</v>
      </c>
      <c r="E350" s="220" t="s">
        <v>673</v>
      </c>
      <c r="F350" s="221" t="s">
        <v>674</v>
      </c>
      <c r="G350" s="222" t="s">
        <v>151</v>
      </c>
      <c r="H350" s="223">
        <v>66.81</v>
      </c>
      <c r="I350" s="224"/>
      <c r="J350" s="225">
        <f>ROUND(I350*H350,2)</f>
        <v>0</v>
      </c>
      <c r="K350" s="221" t="s">
        <v>152</v>
      </c>
      <c r="L350" s="226"/>
      <c r="M350" s="227" t="s">
        <v>19</v>
      </c>
      <c r="N350" s="228" t="s">
        <v>42</v>
      </c>
      <c r="O350" s="64"/>
      <c r="P350" s="181">
        <f>O350*H350</f>
        <v>0</v>
      </c>
      <c r="Q350" s="181">
        <v>8.4999999999999995E-4</v>
      </c>
      <c r="R350" s="181">
        <f>Q350*H350</f>
        <v>5.6788499999999999E-2</v>
      </c>
      <c r="S350" s="181">
        <v>0</v>
      </c>
      <c r="T350" s="182">
        <f>S350*H350</f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83" t="s">
        <v>295</v>
      </c>
      <c r="AT350" s="183" t="s">
        <v>348</v>
      </c>
      <c r="AU350" s="183" t="s">
        <v>81</v>
      </c>
      <c r="AY350" s="18" t="s">
        <v>146</v>
      </c>
      <c r="BE350" s="184">
        <f>IF(N350="základní",J350,0)</f>
        <v>0</v>
      </c>
      <c r="BF350" s="184">
        <f>IF(N350="snížená",J350,0)</f>
        <v>0</v>
      </c>
      <c r="BG350" s="184">
        <f>IF(N350="zákl. přenesená",J350,0)</f>
        <v>0</v>
      </c>
      <c r="BH350" s="184">
        <f>IF(N350="sníž. přenesená",J350,0)</f>
        <v>0</v>
      </c>
      <c r="BI350" s="184">
        <f>IF(N350="nulová",J350,0)</f>
        <v>0</v>
      </c>
      <c r="BJ350" s="18" t="s">
        <v>79</v>
      </c>
      <c r="BK350" s="184">
        <f>ROUND(I350*H350,2)</f>
        <v>0</v>
      </c>
      <c r="BL350" s="18" t="s">
        <v>213</v>
      </c>
      <c r="BM350" s="183" t="s">
        <v>675</v>
      </c>
    </row>
    <row r="351" spans="1:65" s="13" customFormat="1" ht="11.25">
      <c r="B351" s="185"/>
      <c r="C351" s="186"/>
      <c r="D351" s="187" t="s">
        <v>190</v>
      </c>
      <c r="E351" s="186"/>
      <c r="F351" s="189" t="s">
        <v>676</v>
      </c>
      <c r="G351" s="186"/>
      <c r="H351" s="190">
        <v>66.81</v>
      </c>
      <c r="I351" s="191"/>
      <c r="J351" s="186"/>
      <c r="K351" s="186"/>
      <c r="L351" s="192"/>
      <c r="M351" s="193"/>
      <c r="N351" s="194"/>
      <c r="O351" s="194"/>
      <c r="P351" s="194"/>
      <c r="Q351" s="194"/>
      <c r="R351" s="194"/>
      <c r="S351" s="194"/>
      <c r="T351" s="195"/>
      <c r="AT351" s="196" t="s">
        <v>190</v>
      </c>
      <c r="AU351" s="196" t="s">
        <v>81</v>
      </c>
      <c r="AV351" s="13" t="s">
        <v>81</v>
      </c>
      <c r="AW351" s="13" t="s">
        <v>4</v>
      </c>
      <c r="AX351" s="13" t="s">
        <v>79</v>
      </c>
      <c r="AY351" s="196" t="s">
        <v>146</v>
      </c>
    </row>
    <row r="352" spans="1:65" s="2" customFormat="1" ht="44.25" customHeight="1">
      <c r="A352" s="35"/>
      <c r="B352" s="36"/>
      <c r="C352" s="172" t="s">
        <v>677</v>
      </c>
      <c r="D352" s="172" t="s">
        <v>148</v>
      </c>
      <c r="E352" s="173" t="s">
        <v>678</v>
      </c>
      <c r="F352" s="174" t="s">
        <v>679</v>
      </c>
      <c r="G352" s="175" t="s">
        <v>151</v>
      </c>
      <c r="H352" s="176">
        <v>31.3</v>
      </c>
      <c r="I352" s="177"/>
      <c r="J352" s="178">
        <f>ROUND(I352*H352,2)</f>
        <v>0</v>
      </c>
      <c r="K352" s="174" t="s">
        <v>152</v>
      </c>
      <c r="L352" s="40"/>
      <c r="M352" s="179" t="s">
        <v>19</v>
      </c>
      <c r="N352" s="180" t="s">
        <v>42</v>
      </c>
      <c r="O352" s="64"/>
      <c r="P352" s="181">
        <f>O352*H352</f>
        <v>0</v>
      </c>
      <c r="Q352" s="181">
        <v>1.21E-4</v>
      </c>
      <c r="R352" s="181">
        <f>Q352*H352</f>
        <v>3.7873E-3</v>
      </c>
      <c r="S352" s="181">
        <v>0</v>
      </c>
      <c r="T352" s="182">
        <f>S352*H352</f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83" t="s">
        <v>213</v>
      </c>
      <c r="AT352" s="183" t="s">
        <v>148</v>
      </c>
      <c r="AU352" s="183" t="s">
        <v>81</v>
      </c>
      <c r="AY352" s="18" t="s">
        <v>146</v>
      </c>
      <c r="BE352" s="184">
        <f>IF(N352="základní",J352,0)</f>
        <v>0</v>
      </c>
      <c r="BF352" s="184">
        <f>IF(N352="snížená",J352,0)</f>
        <v>0</v>
      </c>
      <c r="BG352" s="184">
        <f>IF(N352="zákl. přenesená",J352,0)</f>
        <v>0</v>
      </c>
      <c r="BH352" s="184">
        <f>IF(N352="sníž. přenesená",J352,0)</f>
        <v>0</v>
      </c>
      <c r="BI352" s="184">
        <f>IF(N352="nulová",J352,0)</f>
        <v>0</v>
      </c>
      <c r="BJ352" s="18" t="s">
        <v>79</v>
      </c>
      <c r="BK352" s="184">
        <f>ROUND(I352*H352,2)</f>
        <v>0</v>
      </c>
      <c r="BL352" s="18" t="s">
        <v>213</v>
      </c>
      <c r="BM352" s="183" t="s">
        <v>680</v>
      </c>
    </row>
    <row r="353" spans="1:65" s="2" customFormat="1" ht="24">
      <c r="A353" s="35"/>
      <c r="B353" s="36"/>
      <c r="C353" s="219" t="s">
        <v>447</v>
      </c>
      <c r="D353" s="219" t="s">
        <v>348</v>
      </c>
      <c r="E353" s="220" t="s">
        <v>681</v>
      </c>
      <c r="F353" s="221" t="s">
        <v>682</v>
      </c>
      <c r="G353" s="222" t="s">
        <v>151</v>
      </c>
      <c r="H353" s="223">
        <v>31.925999999999998</v>
      </c>
      <c r="I353" s="224"/>
      <c r="J353" s="225">
        <f>ROUND(I353*H353,2)</f>
        <v>0</v>
      </c>
      <c r="K353" s="221" t="s">
        <v>152</v>
      </c>
      <c r="L353" s="226"/>
      <c r="M353" s="227" t="s">
        <v>19</v>
      </c>
      <c r="N353" s="228" t="s">
        <v>42</v>
      </c>
      <c r="O353" s="64"/>
      <c r="P353" s="181">
        <f>O353*H353</f>
        <v>0</v>
      </c>
      <c r="Q353" s="181">
        <v>2.5000000000000001E-3</v>
      </c>
      <c r="R353" s="181">
        <f>Q353*H353</f>
        <v>7.9814999999999997E-2</v>
      </c>
      <c r="S353" s="181">
        <v>0</v>
      </c>
      <c r="T353" s="182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183" t="s">
        <v>295</v>
      </c>
      <c r="AT353" s="183" t="s">
        <v>348</v>
      </c>
      <c r="AU353" s="183" t="s">
        <v>81</v>
      </c>
      <c r="AY353" s="18" t="s">
        <v>146</v>
      </c>
      <c r="BE353" s="184">
        <f>IF(N353="základní",J353,0)</f>
        <v>0</v>
      </c>
      <c r="BF353" s="184">
        <f>IF(N353="snížená",J353,0)</f>
        <v>0</v>
      </c>
      <c r="BG353" s="184">
        <f>IF(N353="zákl. přenesená",J353,0)</f>
        <v>0</v>
      </c>
      <c r="BH353" s="184">
        <f>IF(N353="sníž. přenesená",J353,0)</f>
        <v>0</v>
      </c>
      <c r="BI353" s="184">
        <f>IF(N353="nulová",J353,0)</f>
        <v>0</v>
      </c>
      <c r="BJ353" s="18" t="s">
        <v>79</v>
      </c>
      <c r="BK353" s="184">
        <f>ROUND(I353*H353,2)</f>
        <v>0</v>
      </c>
      <c r="BL353" s="18" t="s">
        <v>213</v>
      </c>
      <c r="BM353" s="183" t="s">
        <v>683</v>
      </c>
    </row>
    <row r="354" spans="1:65" s="13" customFormat="1" ht="11.25">
      <c r="B354" s="185"/>
      <c r="C354" s="186"/>
      <c r="D354" s="187" t="s">
        <v>190</v>
      </c>
      <c r="E354" s="186"/>
      <c r="F354" s="189" t="s">
        <v>684</v>
      </c>
      <c r="G354" s="186"/>
      <c r="H354" s="190">
        <v>31.925999999999998</v>
      </c>
      <c r="I354" s="191"/>
      <c r="J354" s="186"/>
      <c r="K354" s="186"/>
      <c r="L354" s="192"/>
      <c r="M354" s="193"/>
      <c r="N354" s="194"/>
      <c r="O354" s="194"/>
      <c r="P354" s="194"/>
      <c r="Q354" s="194"/>
      <c r="R354" s="194"/>
      <c r="S354" s="194"/>
      <c r="T354" s="195"/>
      <c r="AT354" s="196" t="s">
        <v>190</v>
      </c>
      <c r="AU354" s="196" t="s">
        <v>81</v>
      </c>
      <c r="AV354" s="13" t="s">
        <v>81</v>
      </c>
      <c r="AW354" s="13" t="s">
        <v>4</v>
      </c>
      <c r="AX354" s="13" t="s">
        <v>79</v>
      </c>
      <c r="AY354" s="196" t="s">
        <v>146</v>
      </c>
    </row>
    <row r="355" spans="1:65" s="2" customFormat="1" ht="36">
      <c r="A355" s="35"/>
      <c r="B355" s="36"/>
      <c r="C355" s="172" t="s">
        <v>685</v>
      </c>
      <c r="D355" s="172" t="s">
        <v>148</v>
      </c>
      <c r="E355" s="173" t="s">
        <v>686</v>
      </c>
      <c r="F355" s="174" t="s">
        <v>687</v>
      </c>
      <c r="G355" s="175" t="s">
        <v>151</v>
      </c>
      <c r="H355" s="176">
        <v>31.3</v>
      </c>
      <c r="I355" s="177"/>
      <c r="J355" s="178">
        <f>ROUND(I355*H355,2)</f>
        <v>0</v>
      </c>
      <c r="K355" s="174" t="s">
        <v>152</v>
      </c>
      <c r="L355" s="40"/>
      <c r="M355" s="179" t="s">
        <v>19</v>
      </c>
      <c r="N355" s="180" t="s">
        <v>42</v>
      </c>
      <c r="O355" s="64"/>
      <c r="P355" s="181">
        <f>O355*H355</f>
        <v>0</v>
      </c>
      <c r="Q355" s="181">
        <v>1.2349999999999999E-4</v>
      </c>
      <c r="R355" s="181">
        <f>Q355*H355</f>
        <v>3.8655499999999997E-3</v>
      </c>
      <c r="S355" s="181">
        <v>0</v>
      </c>
      <c r="T355" s="182">
        <f>S355*H355</f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83" t="s">
        <v>213</v>
      </c>
      <c r="AT355" s="183" t="s">
        <v>148</v>
      </c>
      <c r="AU355" s="183" t="s">
        <v>81</v>
      </c>
      <c r="AY355" s="18" t="s">
        <v>146</v>
      </c>
      <c r="BE355" s="184">
        <f>IF(N355="základní",J355,0)</f>
        <v>0</v>
      </c>
      <c r="BF355" s="184">
        <f>IF(N355="snížená",J355,0)</f>
        <v>0</v>
      </c>
      <c r="BG355" s="184">
        <f>IF(N355="zákl. přenesená",J355,0)</f>
        <v>0</v>
      </c>
      <c r="BH355" s="184">
        <f>IF(N355="sníž. přenesená",J355,0)</f>
        <v>0</v>
      </c>
      <c r="BI355" s="184">
        <f>IF(N355="nulová",J355,0)</f>
        <v>0</v>
      </c>
      <c r="BJ355" s="18" t="s">
        <v>79</v>
      </c>
      <c r="BK355" s="184">
        <f>ROUND(I355*H355,2)</f>
        <v>0</v>
      </c>
      <c r="BL355" s="18" t="s">
        <v>213</v>
      </c>
      <c r="BM355" s="183" t="s">
        <v>688</v>
      </c>
    </row>
    <row r="356" spans="1:65" s="2" customFormat="1" ht="21.75" customHeight="1">
      <c r="A356" s="35"/>
      <c r="B356" s="36"/>
      <c r="C356" s="219" t="s">
        <v>450</v>
      </c>
      <c r="D356" s="219" t="s">
        <v>348</v>
      </c>
      <c r="E356" s="220" t="s">
        <v>689</v>
      </c>
      <c r="F356" s="221" t="s">
        <v>690</v>
      </c>
      <c r="G356" s="222" t="s">
        <v>170</v>
      </c>
      <c r="H356" s="223">
        <v>1.5960000000000001</v>
      </c>
      <c r="I356" s="224"/>
      <c r="J356" s="225">
        <f>ROUND(I356*H356,2)</f>
        <v>0</v>
      </c>
      <c r="K356" s="221" t="s">
        <v>152</v>
      </c>
      <c r="L356" s="226"/>
      <c r="M356" s="227" t="s">
        <v>19</v>
      </c>
      <c r="N356" s="228" t="s">
        <v>42</v>
      </c>
      <c r="O356" s="64"/>
      <c r="P356" s="181">
        <f>O356*H356</f>
        <v>0</v>
      </c>
      <c r="Q356" s="181">
        <v>0.02</v>
      </c>
      <c r="R356" s="181">
        <f>Q356*H356</f>
        <v>3.1920000000000004E-2</v>
      </c>
      <c r="S356" s="181">
        <v>0</v>
      </c>
      <c r="T356" s="182">
        <f>S356*H356</f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183" t="s">
        <v>295</v>
      </c>
      <c r="AT356" s="183" t="s">
        <v>348</v>
      </c>
      <c r="AU356" s="183" t="s">
        <v>81</v>
      </c>
      <c r="AY356" s="18" t="s">
        <v>146</v>
      </c>
      <c r="BE356" s="184">
        <f>IF(N356="základní",J356,0)</f>
        <v>0</v>
      </c>
      <c r="BF356" s="184">
        <f>IF(N356="snížená",J356,0)</f>
        <v>0</v>
      </c>
      <c r="BG356" s="184">
        <f>IF(N356="zákl. přenesená",J356,0)</f>
        <v>0</v>
      </c>
      <c r="BH356" s="184">
        <f>IF(N356="sníž. přenesená",J356,0)</f>
        <v>0</v>
      </c>
      <c r="BI356" s="184">
        <f>IF(N356="nulová",J356,0)</f>
        <v>0</v>
      </c>
      <c r="BJ356" s="18" t="s">
        <v>79</v>
      </c>
      <c r="BK356" s="184">
        <f>ROUND(I356*H356,2)</f>
        <v>0</v>
      </c>
      <c r="BL356" s="18" t="s">
        <v>213</v>
      </c>
      <c r="BM356" s="183" t="s">
        <v>691</v>
      </c>
    </row>
    <row r="357" spans="1:65" s="13" customFormat="1" ht="11.25">
      <c r="B357" s="185"/>
      <c r="C357" s="186"/>
      <c r="D357" s="187" t="s">
        <v>190</v>
      </c>
      <c r="E357" s="188" t="s">
        <v>19</v>
      </c>
      <c r="F357" s="189" t="s">
        <v>692</v>
      </c>
      <c r="G357" s="186"/>
      <c r="H357" s="190">
        <v>1.5649999999999999</v>
      </c>
      <c r="I357" s="191"/>
      <c r="J357" s="186"/>
      <c r="K357" s="186"/>
      <c r="L357" s="192"/>
      <c r="M357" s="193"/>
      <c r="N357" s="194"/>
      <c r="O357" s="194"/>
      <c r="P357" s="194"/>
      <c r="Q357" s="194"/>
      <c r="R357" s="194"/>
      <c r="S357" s="194"/>
      <c r="T357" s="195"/>
      <c r="AT357" s="196" t="s">
        <v>190</v>
      </c>
      <c r="AU357" s="196" t="s">
        <v>81</v>
      </c>
      <c r="AV357" s="13" t="s">
        <v>81</v>
      </c>
      <c r="AW357" s="13" t="s">
        <v>32</v>
      </c>
      <c r="AX357" s="13" t="s">
        <v>79</v>
      </c>
      <c r="AY357" s="196" t="s">
        <v>146</v>
      </c>
    </row>
    <row r="358" spans="1:65" s="13" customFormat="1" ht="11.25">
      <c r="B358" s="185"/>
      <c r="C358" s="186"/>
      <c r="D358" s="187" t="s">
        <v>190</v>
      </c>
      <c r="E358" s="186"/>
      <c r="F358" s="189" t="s">
        <v>693</v>
      </c>
      <c r="G358" s="186"/>
      <c r="H358" s="190">
        <v>1.5960000000000001</v>
      </c>
      <c r="I358" s="191"/>
      <c r="J358" s="186"/>
      <c r="K358" s="186"/>
      <c r="L358" s="192"/>
      <c r="M358" s="193"/>
      <c r="N358" s="194"/>
      <c r="O358" s="194"/>
      <c r="P358" s="194"/>
      <c r="Q358" s="194"/>
      <c r="R358" s="194"/>
      <c r="S358" s="194"/>
      <c r="T358" s="195"/>
      <c r="AT358" s="196" t="s">
        <v>190</v>
      </c>
      <c r="AU358" s="196" t="s">
        <v>81</v>
      </c>
      <c r="AV358" s="13" t="s">
        <v>81</v>
      </c>
      <c r="AW358" s="13" t="s">
        <v>4</v>
      </c>
      <c r="AX358" s="13" t="s">
        <v>79</v>
      </c>
      <c r="AY358" s="196" t="s">
        <v>146</v>
      </c>
    </row>
    <row r="359" spans="1:65" s="2" customFormat="1" ht="44.25" customHeight="1">
      <c r="A359" s="35"/>
      <c r="B359" s="36"/>
      <c r="C359" s="172" t="s">
        <v>694</v>
      </c>
      <c r="D359" s="172" t="s">
        <v>148</v>
      </c>
      <c r="E359" s="173" t="s">
        <v>695</v>
      </c>
      <c r="F359" s="174" t="s">
        <v>696</v>
      </c>
      <c r="G359" s="175" t="s">
        <v>151</v>
      </c>
      <c r="H359" s="176">
        <v>24.25</v>
      </c>
      <c r="I359" s="177"/>
      <c r="J359" s="178">
        <f>ROUND(I359*H359,2)</f>
        <v>0</v>
      </c>
      <c r="K359" s="174" t="s">
        <v>152</v>
      </c>
      <c r="L359" s="40"/>
      <c r="M359" s="179" t="s">
        <v>19</v>
      </c>
      <c r="N359" s="180" t="s">
        <v>42</v>
      </c>
      <c r="O359" s="64"/>
      <c r="P359" s="181">
        <f>O359*H359</f>
        <v>0</v>
      </c>
      <c r="Q359" s="181">
        <v>0</v>
      </c>
      <c r="R359" s="181">
        <f>Q359*H359</f>
        <v>0</v>
      </c>
      <c r="S359" s="181">
        <v>0</v>
      </c>
      <c r="T359" s="182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183" t="s">
        <v>213</v>
      </c>
      <c r="AT359" s="183" t="s">
        <v>148</v>
      </c>
      <c r="AU359" s="183" t="s">
        <v>81</v>
      </c>
      <c r="AY359" s="18" t="s">
        <v>146</v>
      </c>
      <c r="BE359" s="184">
        <f>IF(N359="základní",J359,0)</f>
        <v>0</v>
      </c>
      <c r="BF359" s="184">
        <f>IF(N359="snížená",J359,0)</f>
        <v>0</v>
      </c>
      <c r="BG359" s="184">
        <f>IF(N359="zákl. přenesená",J359,0)</f>
        <v>0</v>
      </c>
      <c r="BH359" s="184">
        <f>IF(N359="sníž. přenesená",J359,0)</f>
        <v>0</v>
      </c>
      <c r="BI359" s="184">
        <f>IF(N359="nulová",J359,0)</f>
        <v>0</v>
      </c>
      <c r="BJ359" s="18" t="s">
        <v>79</v>
      </c>
      <c r="BK359" s="184">
        <f>ROUND(I359*H359,2)</f>
        <v>0</v>
      </c>
      <c r="BL359" s="18" t="s">
        <v>213</v>
      </c>
      <c r="BM359" s="183" t="s">
        <v>697</v>
      </c>
    </row>
    <row r="360" spans="1:65" s="13" customFormat="1" ht="11.25">
      <c r="B360" s="185"/>
      <c r="C360" s="186"/>
      <c r="D360" s="187" t="s">
        <v>190</v>
      </c>
      <c r="E360" s="188" t="s">
        <v>19</v>
      </c>
      <c r="F360" s="189" t="s">
        <v>660</v>
      </c>
      <c r="G360" s="186"/>
      <c r="H360" s="190">
        <v>14.74</v>
      </c>
      <c r="I360" s="191"/>
      <c r="J360" s="186"/>
      <c r="K360" s="186"/>
      <c r="L360" s="192"/>
      <c r="M360" s="193"/>
      <c r="N360" s="194"/>
      <c r="O360" s="194"/>
      <c r="P360" s="194"/>
      <c r="Q360" s="194"/>
      <c r="R360" s="194"/>
      <c r="S360" s="194"/>
      <c r="T360" s="195"/>
      <c r="AT360" s="196" t="s">
        <v>190</v>
      </c>
      <c r="AU360" s="196" t="s">
        <v>81</v>
      </c>
      <c r="AV360" s="13" t="s">
        <v>81</v>
      </c>
      <c r="AW360" s="13" t="s">
        <v>32</v>
      </c>
      <c r="AX360" s="13" t="s">
        <v>71</v>
      </c>
      <c r="AY360" s="196" t="s">
        <v>146</v>
      </c>
    </row>
    <row r="361" spans="1:65" s="13" customFormat="1" ht="11.25">
      <c r="B361" s="185"/>
      <c r="C361" s="186"/>
      <c r="D361" s="187" t="s">
        <v>190</v>
      </c>
      <c r="E361" s="188" t="s">
        <v>19</v>
      </c>
      <c r="F361" s="189" t="s">
        <v>661</v>
      </c>
      <c r="G361" s="186"/>
      <c r="H361" s="190">
        <v>9.51</v>
      </c>
      <c r="I361" s="191"/>
      <c r="J361" s="186"/>
      <c r="K361" s="186"/>
      <c r="L361" s="192"/>
      <c r="M361" s="193"/>
      <c r="N361" s="194"/>
      <c r="O361" s="194"/>
      <c r="P361" s="194"/>
      <c r="Q361" s="194"/>
      <c r="R361" s="194"/>
      <c r="S361" s="194"/>
      <c r="T361" s="195"/>
      <c r="AT361" s="196" t="s">
        <v>190</v>
      </c>
      <c r="AU361" s="196" t="s">
        <v>81</v>
      </c>
      <c r="AV361" s="13" t="s">
        <v>81</v>
      </c>
      <c r="AW361" s="13" t="s">
        <v>32</v>
      </c>
      <c r="AX361" s="13" t="s">
        <v>71</v>
      </c>
      <c r="AY361" s="196" t="s">
        <v>146</v>
      </c>
    </row>
    <row r="362" spans="1:65" s="14" customFormat="1" ht="11.25">
      <c r="B362" s="197"/>
      <c r="C362" s="198"/>
      <c r="D362" s="187" t="s">
        <v>190</v>
      </c>
      <c r="E362" s="199" t="s">
        <v>19</v>
      </c>
      <c r="F362" s="200" t="s">
        <v>203</v>
      </c>
      <c r="G362" s="198"/>
      <c r="H362" s="201">
        <v>24.25</v>
      </c>
      <c r="I362" s="202"/>
      <c r="J362" s="198"/>
      <c r="K362" s="198"/>
      <c r="L362" s="203"/>
      <c r="M362" s="204"/>
      <c r="N362" s="205"/>
      <c r="O362" s="205"/>
      <c r="P362" s="205"/>
      <c r="Q362" s="205"/>
      <c r="R362" s="205"/>
      <c r="S362" s="205"/>
      <c r="T362" s="206"/>
      <c r="AT362" s="207" t="s">
        <v>190</v>
      </c>
      <c r="AU362" s="207" t="s">
        <v>81</v>
      </c>
      <c r="AV362" s="14" t="s">
        <v>153</v>
      </c>
      <c r="AW362" s="14" t="s">
        <v>32</v>
      </c>
      <c r="AX362" s="14" t="s">
        <v>79</v>
      </c>
      <c r="AY362" s="207" t="s">
        <v>146</v>
      </c>
    </row>
    <row r="363" spans="1:65" s="2" customFormat="1" ht="24">
      <c r="A363" s="35"/>
      <c r="B363" s="36"/>
      <c r="C363" s="219" t="s">
        <v>456</v>
      </c>
      <c r="D363" s="219" t="s">
        <v>348</v>
      </c>
      <c r="E363" s="220" t="s">
        <v>698</v>
      </c>
      <c r="F363" s="221" t="s">
        <v>699</v>
      </c>
      <c r="G363" s="222" t="s">
        <v>151</v>
      </c>
      <c r="H363" s="223">
        <v>27.888000000000002</v>
      </c>
      <c r="I363" s="224"/>
      <c r="J363" s="225">
        <f>ROUND(I363*H363,2)</f>
        <v>0</v>
      </c>
      <c r="K363" s="221" t="s">
        <v>152</v>
      </c>
      <c r="L363" s="226"/>
      <c r="M363" s="227" t="s">
        <v>19</v>
      </c>
      <c r="N363" s="228" t="s">
        <v>42</v>
      </c>
      <c r="O363" s="64"/>
      <c r="P363" s="181">
        <f>O363*H363</f>
        <v>0</v>
      </c>
      <c r="Q363" s="181">
        <v>6.4000000000000005E-4</v>
      </c>
      <c r="R363" s="181">
        <f>Q363*H363</f>
        <v>1.7848320000000001E-2</v>
      </c>
      <c r="S363" s="181">
        <v>0</v>
      </c>
      <c r="T363" s="182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183" t="s">
        <v>295</v>
      </c>
      <c r="AT363" s="183" t="s">
        <v>348</v>
      </c>
      <c r="AU363" s="183" t="s">
        <v>81</v>
      </c>
      <c r="AY363" s="18" t="s">
        <v>146</v>
      </c>
      <c r="BE363" s="184">
        <f>IF(N363="základní",J363,0)</f>
        <v>0</v>
      </c>
      <c r="BF363" s="184">
        <f>IF(N363="snížená",J363,0)</f>
        <v>0</v>
      </c>
      <c r="BG363" s="184">
        <f>IF(N363="zákl. přenesená",J363,0)</f>
        <v>0</v>
      </c>
      <c r="BH363" s="184">
        <f>IF(N363="sníž. přenesená",J363,0)</f>
        <v>0</v>
      </c>
      <c r="BI363" s="184">
        <f>IF(N363="nulová",J363,0)</f>
        <v>0</v>
      </c>
      <c r="BJ363" s="18" t="s">
        <v>79</v>
      </c>
      <c r="BK363" s="184">
        <f>ROUND(I363*H363,2)</f>
        <v>0</v>
      </c>
      <c r="BL363" s="18" t="s">
        <v>213</v>
      </c>
      <c r="BM363" s="183" t="s">
        <v>700</v>
      </c>
    </row>
    <row r="364" spans="1:65" s="13" customFormat="1" ht="11.25">
      <c r="B364" s="185"/>
      <c r="C364" s="186"/>
      <c r="D364" s="187" t="s">
        <v>190</v>
      </c>
      <c r="E364" s="186"/>
      <c r="F364" s="189" t="s">
        <v>701</v>
      </c>
      <c r="G364" s="186"/>
      <c r="H364" s="190">
        <v>27.888000000000002</v>
      </c>
      <c r="I364" s="191"/>
      <c r="J364" s="186"/>
      <c r="K364" s="186"/>
      <c r="L364" s="192"/>
      <c r="M364" s="193"/>
      <c r="N364" s="194"/>
      <c r="O364" s="194"/>
      <c r="P364" s="194"/>
      <c r="Q364" s="194"/>
      <c r="R364" s="194"/>
      <c r="S364" s="194"/>
      <c r="T364" s="195"/>
      <c r="AT364" s="196" t="s">
        <v>190</v>
      </c>
      <c r="AU364" s="196" t="s">
        <v>81</v>
      </c>
      <c r="AV364" s="13" t="s">
        <v>81</v>
      </c>
      <c r="AW364" s="13" t="s">
        <v>4</v>
      </c>
      <c r="AX364" s="13" t="s">
        <v>79</v>
      </c>
      <c r="AY364" s="196" t="s">
        <v>146</v>
      </c>
    </row>
    <row r="365" spans="1:65" s="2" customFormat="1" ht="44.25" customHeight="1">
      <c r="A365" s="35"/>
      <c r="B365" s="36"/>
      <c r="C365" s="172" t="s">
        <v>702</v>
      </c>
      <c r="D365" s="172" t="s">
        <v>148</v>
      </c>
      <c r="E365" s="173" t="s">
        <v>703</v>
      </c>
      <c r="F365" s="174" t="s">
        <v>704</v>
      </c>
      <c r="G365" s="175" t="s">
        <v>199</v>
      </c>
      <c r="H365" s="176">
        <v>0.23100000000000001</v>
      </c>
      <c r="I365" s="177"/>
      <c r="J365" s="178">
        <f>ROUND(I365*H365,2)</f>
        <v>0</v>
      </c>
      <c r="K365" s="174" t="s">
        <v>152</v>
      </c>
      <c r="L365" s="40"/>
      <c r="M365" s="179" t="s">
        <v>19</v>
      </c>
      <c r="N365" s="180" t="s">
        <v>42</v>
      </c>
      <c r="O365" s="64"/>
      <c r="P365" s="181">
        <f>O365*H365</f>
        <v>0</v>
      </c>
      <c r="Q365" s="181">
        <v>0</v>
      </c>
      <c r="R365" s="181">
        <f>Q365*H365</f>
        <v>0</v>
      </c>
      <c r="S365" s="181">
        <v>0</v>
      </c>
      <c r="T365" s="182">
        <f>S365*H365</f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183" t="s">
        <v>213</v>
      </c>
      <c r="AT365" s="183" t="s">
        <v>148</v>
      </c>
      <c r="AU365" s="183" t="s">
        <v>81</v>
      </c>
      <c r="AY365" s="18" t="s">
        <v>146</v>
      </c>
      <c r="BE365" s="184">
        <f>IF(N365="základní",J365,0)</f>
        <v>0</v>
      </c>
      <c r="BF365" s="184">
        <f>IF(N365="snížená",J365,0)</f>
        <v>0</v>
      </c>
      <c r="BG365" s="184">
        <f>IF(N365="zákl. přenesená",J365,0)</f>
        <v>0</v>
      </c>
      <c r="BH365" s="184">
        <f>IF(N365="sníž. přenesená",J365,0)</f>
        <v>0</v>
      </c>
      <c r="BI365" s="184">
        <f>IF(N365="nulová",J365,0)</f>
        <v>0</v>
      </c>
      <c r="BJ365" s="18" t="s">
        <v>79</v>
      </c>
      <c r="BK365" s="184">
        <f>ROUND(I365*H365,2)</f>
        <v>0</v>
      </c>
      <c r="BL365" s="18" t="s">
        <v>213</v>
      </c>
      <c r="BM365" s="183" t="s">
        <v>705</v>
      </c>
    </row>
    <row r="366" spans="1:65" s="2" customFormat="1" ht="48">
      <c r="A366" s="35"/>
      <c r="B366" s="36"/>
      <c r="C366" s="172" t="s">
        <v>460</v>
      </c>
      <c r="D366" s="172" t="s">
        <v>148</v>
      </c>
      <c r="E366" s="173" t="s">
        <v>706</v>
      </c>
      <c r="F366" s="174" t="s">
        <v>707</v>
      </c>
      <c r="G366" s="175" t="s">
        <v>199</v>
      </c>
      <c r="H366" s="176">
        <v>0.23100000000000001</v>
      </c>
      <c r="I366" s="177"/>
      <c r="J366" s="178">
        <f>ROUND(I366*H366,2)</f>
        <v>0</v>
      </c>
      <c r="K366" s="174" t="s">
        <v>152</v>
      </c>
      <c r="L366" s="40"/>
      <c r="M366" s="179" t="s">
        <v>19</v>
      </c>
      <c r="N366" s="180" t="s">
        <v>42</v>
      </c>
      <c r="O366" s="64"/>
      <c r="P366" s="181">
        <f>O366*H366</f>
        <v>0</v>
      </c>
      <c r="Q366" s="181">
        <v>0</v>
      </c>
      <c r="R366" s="181">
        <f>Q366*H366</f>
        <v>0</v>
      </c>
      <c r="S366" s="181">
        <v>0</v>
      </c>
      <c r="T366" s="182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183" t="s">
        <v>213</v>
      </c>
      <c r="AT366" s="183" t="s">
        <v>148</v>
      </c>
      <c r="AU366" s="183" t="s">
        <v>81</v>
      </c>
      <c r="AY366" s="18" t="s">
        <v>146</v>
      </c>
      <c r="BE366" s="184">
        <f>IF(N366="základní",J366,0)</f>
        <v>0</v>
      </c>
      <c r="BF366" s="184">
        <f>IF(N366="snížená",J366,0)</f>
        <v>0</v>
      </c>
      <c r="BG366" s="184">
        <f>IF(N366="zákl. přenesená",J366,0)</f>
        <v>0</v>
      </c>
      <c r="BH366" s="184">
        <f>IF(N366="sníž. přenesená",J366,0)</f>
        <v>0</v>
      </c>
      <c r="BI366" s="184">
        <f>IF(N366="nulová",J366,0)</f>
        <v>0</v>
      </c>
      <c r="BJ366" s="18" t="s">
        <v>79</v>
      </c>
      <c r="BK366" s="184">
        <f>ROUND(I366*H366,2)</f>
        <v>0</v>
      </c>
      <c r="BL366" s="18" t="s">
        <v>213</v>
      </c>
      <c r="BM366" s="183" t="s">
        <v>708</v>
      </c>
    </row>
    <row r="367" spans="1:65" s="12" customFormat="1" ht="22.9" customHeight="1">
      <c r="B367" s="156"/>
      <c r="C367" s="157"/>
      <c r="D367" s="158" t="s">
        <v>70</v>
      </c>
      <c r="E367" s="170" t="s">
        <v>709</v>
      </c>
      <c r="F367" s="170" t="s">
        <v>710</v>
      </c>
      <c r="G367" s="157"/>
      <c r="H367" s="157"/>
      <c r="I367" s="160"/>
      <c r="J367" s="171">
        <f>BK367</f>
        <v>0</v>
      </c>
      <c r="K367" s="157"/>
      <c r="L367" s="162"/>
      <c r="M367" s="163"/>
      <c r="N367" s="164"/>
      <c r="O367" s="164"/>
      <c r="P367" s="165">
        <f>SUM(P368:P399)</f>
        <v>0</v>
      </c>
      <c r="Q367" s="164"/>
      <c r="R367" s="165">
        <f>SUM(R368:R399)</f>
        <v>0.30971609440000003</v>
      </c>
      <c r="S367" s="164"/>
      <c r="T367" s="166">
        <f>SUM(T368:T399)</f>
        <v>0.82124000000000008</v>
      </c>
      <c r="AR367" s="167" t="s">
        <v>81</v>
      </c>
      <c r="AT367" s="168" t="s">
        <v>70</v>
      </c>
      <c r="AU367" s="168" t="s">
        <v>79</v>
      </c>
      <c r="AY367" s="167" t="s">
        <v>146</v>
      </c>
      <c r="BK367" s="169">
        <f>SUM(BK368:BK399)</f>
        <v>0</v>
      </c>
    </row>
    <row r="368" spans="1:65" s="2" customFormat="1" ht="44.25" customHeight="1">
      <c r="A368" s="35"/>
      <c r="B368" s="36"/>
      <c r="C368" s="172" t="s">
        <v>711</v>
      </c>
      <c r="D368" s="172" t="s">
        <v>148</v>
      </c>
      <c r="E368" s="173" t="s">
        <v>712</v>
      </c>
      <c r="F368" s="174" t="s">
        <v>713</v>
      </c>
      <c r="G368" s="175" t="s">
        <v>170</v>
      </c>
      <c r="H368" s="176">
        <v>0.18099999999999999</v>
      </c>
      <c r="I368" s="177"/>
      <c r="J368" s="178">
        <f t="shared" ref="J368:J373" si="20">ROUND(I368*H368,2)</f>
        <v>0</v>
      </c>
      <c r="K368" s="174" t="s">
        <v>152</v>
      </c>
      <c r="L368" s="40"/>
      <c r="M368" s="179" t="s">
        <v>19</v>
      </c>
      <c r="N368" s="180" t="s">
        <v>42</v>
      </c>
      <c r="O368" s="64"/>
      <c r="P368" s="181">
        <f t="shared" ref="P368:P373" si="21">O368*H368</f>
        <v>0</v>
      </c>
      <c r="Q368" s="181">
        <v>1.89E-3</v>
      </c>
      <c r="R368" s="181">
        <f t="shared" ref="R368:R373" si="22">Q368*H368</f>
        <v>3.4208999999999997E-4</v>
      </c>
      <c r="S368" s="181">
        <v>0</v>
      </c>
      <c r="T368" s="182">
        <f t="shared" ref="T368:T373" si="23"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183" t="s">
        <v>213</v>
      </c>
      <c r="AT368" s="183" t="s">
        <v>148</v>
      </c>
      <c r="AU368" s="183" t="s">
        <v>81</v>
      </c>
      <c r="AY368" s="18" t="s">
        <v>146</v>
      </c>
      <c r="BE368" s="184">
        <f t="shared" ref="BE368:BE373" si="24">IF(N368="základní",J368,0)</f>
        <v>0</v>
      </c>
      <c r="BF368" s="184">
        <f t="shared" ref="BF368:BF373" si="25">IF(N368="snížená",J368,0)</f>
        <v>0</v>
      </c>
      <c r="BG368" s="184">
        <f t="shared" ref="BG368:BG373" si="26">IF(N368="zákl. přenesená",J368,0)</f>
        <v>0</v>
      </c>
      <c r="BH368" s="184">
        <f t="shared" ref="BH368:BH373" si="27">IF(N368="sníž. přenesená",J368,0)</f>
        <v>0</v>
      </c>
      <c r="BI368" s="184">
        <f t="shared" ref="BI368:BI373" si="28">IF(N368="nulová",J368,0)</f>
        <v>0</v>
      </c>
      <c r="BJ368" s="18" t="s">
        <v>79</v>
      </c>
      <c r="BK368" s="184">
        <f t="shared" ref="BK368:BK373" si="29">ROUND(I368*H368,2)</f>
        <v>0</v>
      </c>
      <c r="BL368" s="18" t="s">
        <v>213</v>
      </c>
      <c r="BM368" s="183" t="s">
        <v>714</v>
      </c>
    </row>
    <row r="369" spans="1:65" s="2" customFormat="1" ht="24">
      <c r="A369" s="35"/>
      <c r="B369" s="36"/>
      <c r="C369" s="172" t="s">
        <v>463</v>
      </c>
      <c r="D369" s="172" t="s">
        <v>148</v>
      </c>
      <c r="E369" s="173" t="s">
        <v>715</v>
      </c>
      <c r="F369" s="174" t="s">
        <v>716</v>
      </c>
      <c r="G369" s="175" t="s">
        <v>151</v>
      </c>
      <c r="H369" s="176">
        <v>13.46</v>
      </c>
      <c r="I369" s="177"/>
      <c r="J369" s="178">
        <f t="shared" si="20"/>
        <v>0</v>
      </c>
      <c r="K369" s="174" t="s">
        <v>152</v>
      </c>
      <c r="L369" s="40"/>
      <c r="M369" s="179" t="s">
        <v>19</v>
      </c>
      <c r="N369" s="180" t="s">
        <v>42</v>
      </c>
      <c r="O369" s="64"/>
      <c r="P369" s="181">
        <f t="shared" si="21"/>
        <v>0</v>
      </c>
      <c r="Q369" s="181">
        <v>0</v>
      </c>
      <c r="R369" s="181">
        <f t="shared" si="22"/>
        <v>0</v>
      </c>
      <c r="S369" s="181">
        <v>1.4E-2</v>
      </c>
      <c r="T369" s="182">
        <f t="shared" si="23"/>
        <v>0.18844000000000002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183" t="s">
        <v>213</v>
      </c>
      <c r="AT369" s="183" t="s">
        <v>148</v>
      </c>
      <c r="AU369" s="183" t="s">
        <v>81</v>
      </c>
      <c r="AY369" s="18" t="s">
        <v>146</v>
      </c>
      <c r="BE369" s="184">
        <f t="shared" si="24"/>
        <v>0</v>
      </c>
      <c r="BF369" s="184">
        <f t="shared" si="25"/>
        <v>0</v>
      </c>
      <c r="BG369" s="184">
        <f t="shared" si="26"/>
        <v>0</v>
      </c>
      <c r="BH369" s="184">
        <f t="shared" si="27"/>
        <v>0</v>
      </c>
      <c r="BI369" s="184">
        <f t="shared" si="28"/>
        <v>0</v>
      </c>
      <c r="BJ369" s="18" t="s">
        <v>79</v>
      </c>
      <c r="BK369" s="184">
        <f t="shared" si="29"/>
        <v>0</v>
      </c>
      <c r="BL369" s="18" t="s">
        <v>213</v>
      </c>
      <c r="BM369" s="183" t="s">
        <v>717</v>
      </c>
    </row>
    <row r="370" spans="1:65" s="2" customFormat="1" ht="33" customHeight="1">
      <c r="A370" s="35"/>
      <c r="B370" s="36"/>
      <c r="C370" s="172" t="s">
        <v>718</v>
      </c>
      <c r="D370" s="172" t="s">
        <v>148</v>
      </c>
      <c r="E370" s="173" t="s">
        <v>719</v>
      </c>
      <c r="F370" s="174" t="s">
        <v>720</v>
      </c>
      <c r="G370" s="175" t="s">
        <v>162</v>
      </c>
      <c r="H370" s="176">
        <v>33.6</v>
      </c>
      <c r="I370" s="177"/>
      <c r="J370" s="178">
        <f t="shared" si="20"/>
        <v>0</v>
      </c>
      <c r="K370" s="174" t="s">
        <v>152</v>
      </c>
      <c r="L370" s="40"/>
      <c r="M370" s="179" t="s">
        <v>19</v>
      </c>
      <c r="N370" s="180" t="s">
        <v>42</v>
      </c>
      <c r="O370" s="64"/>
      <c r="P370" s="181">
        <f t="shared" si="21"/>
        <v>0</v>
      </c>
      <c r="Q370" s="181">
        <v>0</v>
      </c>
      <c r="R370" s="181">
        <f t="shared" si="22"/>
        <v>0</v>
      </c>
      <c r="S370" s="181">
        <v>8.0000000000000002E-3</v>
      </c>
      <c r="T370" s="182">
        <f t="shared" si="23"/>
        <v>0.26880000000000004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183" t="s">
        <v>213</v>
      </c>
      <c r="AT370" s="183" t="s">
        <v>148</v>
      </c>
      <c r="AU370" s="183" t="s">
        <v>81</v>
      </c>
      <c r="AY370" s="18" t="s">
        <v>146</v>
      </c>
      <c r="BE370" s="184">
        <f t="shared" si="24"/>
        <v>0</v>
      </c>
      <c r="BF370" s="184">
        <f t="shared" si="25"/>
        <v>0</v>
      </c>
      <c r="BG370" s="184">
        <f t="shared" si="26"/>
        <v>0</v>
      </c>
      <c r="BH370" s="184">
        <f t="shared" si="27"/>
        <v>0</v>
      </c>
      <c r="BI370" s="184">
        <f t="shared" si="28"/>
        <v>0</v>
      </c>
      <c r="BJ370" s="18" t="s">
        <v>79</v>
      </c>
      <c r="BK370" s="184">
        <f t="shared" si="29"/>
        <v>0</v>
      </c>
      <c r="BL370" s="18" t="s">
        <v>213</v>
      </c>
      <c r="BM370" s="183" t="s">
        <v>721</v>
      </c>
    </row>
    <row r="371" spans="1:65" s="2" customFormat="1" ht="36">
      <c r="A371" s="35"/>
      <c r="B371" s="36"/>
      <c r="C371" s="172" t="s">
        <v>481</v>
      </c>
      <c r="D371" s="172" t="s">
        <v>148</v>
      </c>
      <c r="E371" s="173" t="s">
        <v>722</v>
      </c>
      <c r="F371" s="174" t="s">
        <v>723</v>
      </c>
      <c r="G371" s="175" t="s">
        <v>162</v>
      </c>
      <c r="H371" s="176">
        <v>18.5</v>
      </c>
      <c r="I371" s="177"/>
      <c r="J371" s="178">
        <f t="shared" si="20"/>
        <v>0</v>
      </c>
      <c r="K371" s="174" t="s">
        <v>152</v>
      </c>
      <c r="L371" s="40"/>
      <c r="M371" s="179" t="s">
        <v>19</v>
      </c>
      <c r="N371" s="180" t="s">
        <v>42</v>
      </c>
      <c r="O371" s="64"/>
      <c r="P371" s="181">
        <f t="shared" si="21"/>
        <v>0</v>
      </c>
      <c r="Q371" s="181">
        <v>0</v>
      </c>
      <c r="R371" s="181">
        <f t="shared" si="22"/>
        <v>0</v>
      </c>
      <c r="S371" s="181">
        <v>1.4E-2</v>
      </c>
      <c r="T371" s="182">
        <f t="shared" si="23"/>
        <v>0.25900000000000001</v>
      </c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R371" s="183" t="s">
        <v>213</v>
      </c>
      <c r="AT371" s="183" t="s">
        <v>148</v>
      </c>
      <c r="AU371" s="183" t="s">
        <v>81</v>
      </c>
      <c r="AY371" s="18" t="s">
        <v>146</v>
      </c>
      <c r="BE371" s="184">
        <f t="shared" si="24"/>
        <v>0</v>
      </c>
      <c r="BF371" s="184">
        <f t="shared" si="25"/>
        <v>0</v>
      </c>
      <c r="BG371" s="184">
        <f t="shared" si="26"/>
        <v>0</v>
      </c>
      <c r="BH371" s="184">
        <f t="shared" si="27"/>
        <v>0</v>
      </c>
      <c r="BI371" s="184">
        <f t="shared" si="28"/>
        <v>0</v>
      </c>
      <c r="BJ371" s="18" t="s">
        <v>79</v>
      </c>
      <c r="BK371" s="184">
        <f t="shared" si="29"/>
        <v>0</v>
      </c>
      <c r="BL371" s="18" t="s">
        <v>213</v>
      </c>
      <c r="BM371" s="183" t="s">
        <v>724</v>
      </c>
    </row>
    <row r="372" spans="1:65" s="2" customFormat="1" ht="48">
      <c r="A372" s="35"/>
      <c r="B372" s="36"/>
      <c r="C372" s="172" t="s">
        <v>725</v>
      </c>
      <c r="D372" s="172" t="s">
        <v>148</v>
      </c>
      <c r="E372" s="173" t="s">
        <v>726</v>
      </c>
      <c r="F372" s="174" t="s">
        <v>727</v>
      </c>
      <c r="G372" s="175" t="s">
        <v>151</v>
      </c>
      <c r="H372" s="176">
        <v>21</v>
      </c>
      <c r="I372" s="177"/>
      <c r="J372" s="178">
        <f t="shared" si="20"/>
        <v>0</v>
      </c>
      <c r="K372" s="174" t="s">
        <v>152</v>
      </c>
      <c r="L372" s="40"/>
      <c r="M372" s="179" t="s">
        <v>19</v>
      </c>
      <c r="N372" s="180" t="s">
        <v>42</v>
      </c>
      <c r="O372" s="64"/>
      <c r="P372" s="181">
        <f t="shared" si="21"/>
        <v>0</v>
      </c>
      <c r="Q372" s="181">
        <v>0</v>
      </c>
      <c r="R372" s="181">
        <f t="shared" si="22"/>
        <v>0</v>
      </c>
      <c r="S372" s="181">
        <v>5.0000000000000001E-3</v>
      </c>
      <c r="T372" s="182">
        <f t="shared" si="23"/>
        <v>0.105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183" t="s">
        <v>213</v>
      </c>
      <c r="AT372" s="183" t="s">
        <v>148</v>
      </c>
      <c r="AU372" s="183" t="s">
        <v>81</v>
      </c>
      <c r="AY372" s="18" t="s">
        <v>146</v>
      </c>
      <c r="BE372" s="184">
        <f t="shared" si="24"/>
        <v>0</v>
      </c>
      <c r="BF372" s="184">
        <f t="shared" si="25"/>
        <v>0</v>
      </c>
      <c r="BG372" s="184">
        <f t="shared" si="26"/>
        <v>0</v>
      </c>
      <c r="BH372" s="184">
        <f t="shared" si="27"/>
        <v>0</v>
      </c>
      <c r="BI372" s="184">
        <f t="shared" si="28"/>
        <v>0</v>
      </c>
      <c r="BJ372" s="18" t="s">
        <v>79</v>
      </c>
      <c r="BK372" s="184">
        <f t="shared" si="29"/>
        <v>0</v>
      </c>
      <c r="BL372" s="18" t="s">
        <v>213</v>
      </c>
      <c r="BM372" s="183" t="s">
        <v>728</v>
      </c>
    </row>
    <row r="373" spans="1:65" s="2" customFormat="1" ht="16.5" customHeight="1">
      <c r="A373" s="35"/>
      <c r="B373" s="36"/>
      <c r="C373" s="172" t="s">
        <v>485</v>
      </c>
      <c r="D373" s="172" t="s">
        <v>148</v>
      </c>
      <c r="E373" s="173" t="s">
        <v>729</v>
      </c>
      <c r="F373" s="174" t="s">
        <v>730</v>
      </c>
      <c r="G373" s="175" t="s">
        <v>151</v>
      </c>
      <c r="H373" s="176">
        <v>59.91</v>
      </c>
      <c r="I373" s="177"/>
      <c r="J373" s="178">
        <f t="shared" si="20"/>
        <v>0</v>
      </c>
      <c r="K373" s="174" t="s">
        <v>152</v>
      </c>
      <c r="L373" s="40"/>
      <c r="M373" s="179" t="s">
        <v>19</v>
      </c>
      <c r="N373" s="180" t="s">
        <v>42</v>
      </c>
      <c r="O373" s="64"/>
      <c r="P373" s="181">
        <f t="shared" si="21"/>
        <v>0</v>
      </c>
      <c r="Q373" s="181">
        <v>0</v>
      </c>
      <c r="R373" s="181">
        <f t="shared" si="22"/>
        <v>0</v>
      </c>
      <c r="S373" s="181">
        <v>0</v>
      </c>
      <c r="T373" s="182">
        <f t="shared" si="23"/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183" t="s">
        <v>213</v>
      </c>
      <c r="AT373" s="183" t="s">
        <v>148</v>
      </c>
      <c r="AU373" s="183" t="s">
        <v>81</v>
      </c>
      <c r="AY373" s="18" t="s">
        <v>146</v>
      </c>
      <c r="BE373" s="184">
        <f t="shared" si="24"/>
        <v>0</v>
      </c>
      <c r="BF373" s="184">
        <f t="shared" si="25"/>
        <v>0</v>
      </c>
      <c r="BG373" s="184">
        <f t="shared" si="26"/>
        <v>0</v>
      </c>
      <c r="BH373" s="184">
        <f t="shared" si="27"/>
        <v>0</v>
      </c>
      <c r="BI373" s="184">
        <f t="shared" si="28"/>
        <v>0</v>
      </c>
      <c r="BJ373" s="18" t="s">
        <v>79</v>
      </c>
      <c r="BK373" s="184">
        <f t="shared" si="29"/>
        <v>0</v>
      </c>
      <c r="BL373" s="18" t="s">
        <v>213</v>
      </c>
      <c r="BM373" s="183" t="s">
        <v>731</v>
      </c>
    </row>
    <row r="374" spans="1:65" s="13" customFormat="1" ht="11.25">
      <c r="B374" s="185"/>
      <c r="C374" s="186"/>
      <c r="D374" s="187" t="s">
        <v>190</v>
      </c>
      <c r="E374" s="188" t="s">
        <v>19</v>
      </c>
      <c r="F374" s="189" t="s">
        <v>732</v>
      </c>
      <c r="G374" s="186"/>
      <c r="H374" s="190">
        <v>63.28</v>
      </c>
      <c r="I374" s="191"/>
      <c r="J374" s="186"/>
      <c r="K374" s="186"/>
      <c r="L374" s="192"/>
      <c r="M374" s="193"/>
      <c r="N374" s="194"/>
      <c r="O374" s="194"/>
      <c r="P374" s="194"/>
      <c r="Q374" s="194"/>
      <c r="R374" s="194"/>
      <c r="S374" s="194"/>
      <c r="T374" s="195"/>
      <c r="AT374" s="196" t="s">
        <v>190</v>
      </c>
      <c r="AU374" s="196" t="s">
        <v>81</v>
      </c>
      <c r="AV374" s="13" t="s">
        <v>81</v>
      </c>
      <c r="AW374" s="13" t="s">
        <v>32</v>
      </c>
      <c r="AX374" s="13" t="s">
        <v>71</v>
      </c>
      <c r="AY374" s="196" t="s">
        <v>146</v>
      </c>
    </row>
    <row r="375" spans="1:65" s="13" customFormat="1" ht="11.25">
      <c r="B375" s="185"/>
      <c r="C375" s="186"/>
      <c r="D375" s="187" t="s">
        <v>190</v>
      </c>
      <c r="E375" s="188" t="s">
        <v>19</v>
      </c>
      <c r="F375" s="189" t="s">
        <v>375</v>
      </c>
      <c r="G375" s="186"/>
      <c r="H375" s="190">
        <v>-1.8</v>
      </c>
      <c r="I375" s="191"/>
      <c r="J375" s="186"/>
      <c r="K375" s="186"/>
      <c r="L375" s="192"/>
      <c r="M375" s="193"/>
      <c r="N375" s="194"/>
      <c r="O375" s="194"/>
      <c r="P375" s="194"/>
      <c r="Q375" s="194"/>
      <c r="R375" s="194"/>
      <c r="S375" s="194"/>
      <c r="T375" s="195"/>
      <c r="AT375" s="196" t="s">
        <v>190</v>
      </c>
      <c r="AU375" s="196" t="s">
        <v>81</v>
      </c>
      <c r="AV375" s="13" t="s">
        <v>81</v>
      </c>
      <c r="AW375" s="13" t="s">
        <v>32</v>
      </c>
      <c r="AX375" s="13" t="s">
        <v>71</v>
      </c>
      <c r="AY375" s="196" t="s">
        <v>146</v>
      </c>
    </row>
    <row r="376" spans="1:65" s="13" customFormat="1" ht="11.25">
      <c r="B376" s="185"/>
      <c r="C376" s="186"/>
      <c r="D376" s="187" t="s">
        <v>190</v>
      </c>
      <c r="E376" s="188" t="s">
        <v>19</v>
      </c>
      <c r="F376" s="189" t="s">
        <v>401</v>
      </c>
      <c r="G376" s="186"/>
      <c r="H376" s="190">
        <v>-3.2</v>
      </c>
      <c r="I376" s="191"/>
      <c r="J376" s="186"/>
      <c r="K376" s="186"/>
      <c r="L376" s="192"/>
      <c r="M376" s="193"/>
      <c r="N376" s="194"/>
      <c r="O376" s="194"/>
      <c r="P376" s="194"/>
      <c r="Q376" s="194"/>
      <c r="R376" s="194"/>
      <c r="S376" s="194"/>
      <c r="T376" s="195"/>
      <c r="AT376" s="196" t="s">
        <v>190</v>
      </c>
      <c r="AU376" s="196" t="s">
        <v>81</v>
      </c>
      <c r="AV376" s="13" t="s">
        <v>81</v>
      </c>
      <c r="AW376" s="13" t="s">
        <v>32</v>
      </c>
      <c r="AX376" s="13" t="s">
        <v>71</v>
      </c>
      <c r="AY376" s="196" t="s">
        <v>146</v>
      </c>
    </row>
    <row r="377" spans="1:65" s="13" customFormat="1" ht="11.25">
      <c r="B377" s="185"/>
      <c r="C377" s="186"/>
      <c r="D377" s="187" t="s">
        <v>190</v>
      </c>
      <c r="E377" s="188" t="s">
        <v>19</v>
      </c>
      <c r="F377" s="189" t="s">
        <v>402</v>
      </c>
      <c r="G377" s="186"/>
      <c r="H377" s="190">
        <v>-4.2</v>
      </c>
      <c r="I377" s="191"/>
      <c r="J377" s="186"/>
      <c r="K377" s="186"/>
      <c r="L377" s="192"/>
      <c r="M377" s="193"/>
      <c r="N377" s="194"/>
      <c r="O377" s="194"/>
      <c r="P377" s="194"/>
      <c r="Q377" s="194"/>
      <c r="R377" s="194"/>
      <c r="S377" s="194"/>
      <c r="T377" s="195"/>
      <c r="AT377" s="196" t="s">
        <v>190</v>
      </c>
      <c r="AU377" s="196" t="s">
        <v>81</v>
      </c>
      <c r="AV377" s="13" t="s">
        <v>81</v>
      </c>
      <c r="AW377" s="13" t="s">
        <v>32</v>
      </c>
      <c r="AX377" s="13" t="s">
        <v>71</v>
      </c>
      <c r="AY377" s="196" t="s">
        <v>146</v>
      </c>
    </row>
    <row r="378" spans="1:65" s="13" customFormat="1" ht="11.25">
      <c r="B378" s="185"/>
      <c r="C378" s="186"/>
      <c r="D378" s="187" t="s">
        <v>190</v>
      </c>
      <c r="E378" s="188" t="s">
        <v>19</v>
      </c>
      <c r="F378" s="189" t="s">
        <v>733</v>
      </c>
      <c r="G378" s="186"/>
      <c r="H378" s="190">
        <v>5.83</v>
      </c>
      <c r="I378" s="191"/>
      <c r="J378" s="186"/>
      <c r="K378" s="186"/>
      <c r="L378" s="192"/>
      <c r="M378" s="193"/>
      <c r="N378" s="194"/>
      <c r="O378" s="194"/>
      <c r="P378" s="194"/>
      <c r="Q378" s="194"/>
      <c r="R378" s="194"/>
      <c r="S378" s="194"/>
      <c r="T378" s="195"/>
      <c r="AT378" s="196" t="s">
        <v>190</v>
      </c>
      <c r="AU378" s="196" t="s">
        <v>81</v>
      </c>
      <c r="AV378" s="13" t="s">
        <v>81</v>
      </c>
      <c r="AW378" s="13" t="s">
        <v>32</v>
      </c>
      <c r="AX378" s="13" t="s">
        <v>71</v>
      </c>
      <c r="AY378" s="196" t="s">
        <v>146</v>
      </c>
    </row>
    <row r="379" spans="1:65" s="14" customFormat="1" ht="11.25">
      <c r="B379" s="197"/>
      <c r="C379" s="198"/>
      <c r="D379" s="187" t="s">
        <v>190</v>
      </c>
      <c r="E379" s="199" t="s">
        <v>19</v>
      </c>
      <c r="F379" s="200" t="s">
        <v>203</v>
      </c>
      <c r="G379" s="198"/>
      <c r="H379" s="201">
        <v>59.91</v>
      </c>
      <c r="I379" s="202"/>
      <c r="J379" s="198"/>
      <c r="K379" s="198"/>
      <c r="L379" s="203"/>
      <c r="M379" s="204"/>
      <c r="N379" s="205"/>
      <c r="O379" s="205"/>
      <c r="P379" s="205"/>
      <c r="Q379" s="205"/>
      <c r="R379" s="205"/>
      <c r="S379" s="205"/>
      <c r="T379" s="206"/>
      <c r="AT379" s="207" t="s">
        <v>190</v>
      </c>
      <c r="AU379" s="207" t="s">
        <v>81</v>
      </c>
      <c r="AV379" s="14" t="s">
        <v>153</v>
      </c>
      <c r="AW379" s="14" t="s">
        <v>32</v>
      </c>
      <c r="AX379" s="14" t="s">
        <v>79</v>
      </c>
      <c r="AY379" s="207" t="s">
        <v>146</v>
      </c>
    </row>
    <row r="380" spans="1:65" s="2" customFormat="1" ht="16.5" customHeight="1">
      <c r="A380" s="35"/>
      <c r="B380" s="36"/>
      <c r="C380" s="219" t="s">
        <v>734</v>
      </c>
      <c r="D380" s="219" t="s">
        <v>348</v>
      </c>
      <c r="E380" s="220" t="s">
        <v>735</v>
      </c>
      <c r="F380" s="221" t="s">
        <v>736</v>
      </c>
      <c r="G380" s="222" t="s">
        <v>170</v>
      </c>
      <c r="H380" s="223">
        <v>0.106</v>
      </c>
      <c r="I380" s="224"/>
      <c r="J380" s="225">
        <f>ROUND(I380*H380,2)</f>
        <v>0</v>
      </c>
      <c r="K380" s="221" t="s">
        <v>19</v>
      </c>
      <c r="L380" s="226"/>
      <c r="M380" s="227" t="s">
        <v>19</v>
      </c>
      <c r="N380" s="228" t="s">
        <v>42</v>
      </c>
      <c r="O380" s="64"/>
      <c r="P380" s="181">
        <f>O380*H380</f>
        <v>0</v>
      </c>
      <c r="Q380" s="181">
        <v>0.55000000000000004</v>
      </c>
      <c r="R380" s="181">
        <f>Q380*H380</f>
        <v>5.8300000000000005E-2</v>
      </c>
      <c r="S380" s="181">
        <v>0</v>
      </c>
      <c r="T380" s="182">
        <f>S380*H380</f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183" t="s">
        <v>295</v>
      </c>
      <c r="AT380" s="183" t="s">
        <v>348</v>
      </c>
      <c r="AU380" s="183" t="s">
        <v>81</v>
      </c>
      <c r="AY380" s="18" t="s">
        <v>146</v>
      </c>
      <c r="BE380" s="184">
        <f>IF(N380="základní",J380,0)</f>
        <v>0</v>
      </c>
      <c r="BF380" s="184">
        <f>IF(N380="snížená",J380,0)</f>
        <v>0</v>
      </c>
      <c r="BG380" s="184">
        <f>IF(N380="zákl. přenesená",J380,0)</f>
        <v>0</v>
      </c>
      <c r="BH380" s="184">
        <f>IF(N380="sníž. přenesená",J380,0)</f>
        <v>0</v>
      </c>
      <c r="BI380" s="184">
        <f>IF(N380="nulová",J380,0)</f>
        <v>0</v>
      </c>
      <c r="BJ380" s="18" t="s">
        <v>79</v>
      </c>
      <c r="BK380" s="184">
        <f>ROUND(I380*H380,2)</f>
        <v>0</v>
      </c>
      <c r="BL380" s="18" t="s">
        <v>213</v>
      </c>
      <c r="BM380" s="183" t="s">
        <v>737</v>
      </c>
    </row>
    <row r="381" spans="1:65" s="13" customFormat="1" ht="11.25">
      <c r="B381" s="185"/>
      <c r="C381" s="186"/>
      <c r="D381" s="187" t="s">
        <v>190</v>
      </c>
      <c r="E381" s="188" t="s">
        <v>19</v>
      </c>
      <c r="F381" s="189" t="s">
        <v>738</v>
      </c>
      <c r="G381" s="186"/>
      <c r="H381" s="190">
        <v>9.6000000000000002E-2</v>
      </c>
      <c r="I381" s="191"/>
      <c r="J381" s="186"/>
      <c r="K381" s="186"/>
      <c r="L381" s="192"/>
      <c r="M381" s="193"/>
      <c r="N381" s="194"/>
      <c r="O381" s="194"/>
      <c r="P381" s="194"/>
      <c r="Q381" s="194"/>
      <c r="R381" s="194"/>
      <c r="S381" s="194"/>
      <c r="T381" s="195"/>
      <c r="AT381" s="196" t="s">
        <v>190</v>
      </c>
      <c r="AU381" s="196" t="s">
        <v>81</v>
      </c>
      <c r="AV381" s="13" t="s">
        <v>81</v>
      </c>
      <c r="AW381" s="13" t="s">
        <v>32</v>
      </c>
      <c r="AX381" s="13" t="s">
        <v>79</v>
      </c>
      <c r="AY381" s="196" t="s">
        <v>146</v>
      </c>
    </row>
    <row r="382" spans="1:65" s="13" customFormat="1" ht="11.25">
      <c r="B382" s="185"/>
      <c r="C382" s="186"/>
      <c r="D382" s="187" t="s">
        <v>190</v>
      </c>
      <c r="E382" s="186"/>
      <c r="F382" s="189" t="s">
        <v>739</v>
      </c>
      <c r="G382" s="186"/>
      <c r="H382" s="190">
        <v>0.106</v>
      </c>
      <c r="I382" s="191"/>
      <c r="J382" s="186"/>
      <c r="K382" s="186"/>
      <c r="L382" s="192"/>
      <c r="M382" s="193"/>
      <c r="N382" s="194"/>
      <c r="O382" s="194"/>
      <c r="P382" s="194"/>
      <c r="Q382" s="194"/>
      <c r="R382" s="194"/>
      <c r="S382" s="194"/>
      <c r="T382" s="195"/>
      <c r="AT382" s="196" t="s">
        <v>190</v>
      </c>
      <c r="AU382" s="196" t="s">
        <v>81</v>
      </c>
      <c r="AV382" s="13" t="s">
        <v>81</v>
      </c>
      <c r="AW382" s="13" t="s">
        <v>4</v>
      </c>
      <c r="AX382" s="13" t="s">
        <v>79</v>
      </c>
      <c r="AY382" s="196" t="s">
        <v>146</v>
      </c>
    </row>
    <row r="383" spans="1:65" s="2" customFormat="1" ht="48">
      <c r="A383" s="35"/>
      <c r="B383" s="36"/>
      <c r="C383" s="172" t="s">
        <v>488</v>
      </c>
      <c r="D383" s="172" t="s">
        <v>148</v>
      </c>
      <c r="E383" s="173" t="s">
        <v>740</v>
      </c>
      <c r="F383" s="174" t="s">
        <v>741</v>
      </c>
      <c r="G383" s="175" t="s">
        <v>151</v>
      </c>
      <c r="H383" s="176">
        <v>5.92</v>
      </c>
      <c r="I383" s="177"/>
      <c r="J383" s="178">
        <f>ROUND(I383*H383,2)</f>
        <v>0</v>
      </c>
      <c r="K383" s="174" t="s">
        <v>152</v>
      </c>
      <c r="L383" s="40"/>
      <c r="M383" s="179" t="s">
        <v>19</v>
      </c>
      <c r="N383" s="180" t="s">
        <v>42</v>
      </c>
      <c r="O383" s="64"/>
      <c r="P383" s="181">
        <f>O383*H383</f>
        <v>0</v>
      </c>
      <c r="Q383" s="181">
        <v>1.5789999999999998E-2</v>
      </c>
      <c r="R383" s="181">
        <f>Q383*H383</f>
        <v>9.3476799999999985E-2</v>
      </c>
      <c r="S383" s="181">
        <v>0</v>
      </c>
      <c r="T383" s="182">
        <f>S383*H383</f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183" t="s">
        <v>213</v>
      </c>
      <c r="AT383" s="183" t="s">
        <v>148</v>
      </c>
      <c r="AU383" s="183" t="s">
        <v>81</v>
      </c>
      <c r="AY383" s="18" t="s">
        <v>146</v>
      </c>
      <c r="BE383" s="184">
        <f>IF(N383="základní",J383,0)</f>
        <v>0</v>
      </c>
      <c r="BF383" s="184">
        <f>IF(N383="snížená",J383,0)</f>
        <v>0</v>
      </c>
      <c r="BG383" s="184">
        <f>IF(N383="zákl. přenesená",J383,0)</f>
        <v>0</v>
      </c>
      <c r="BH383" s="184">
        <f>IF(N383="sníž. přenesená",J383,0)</f>
        <v>0</v>
      </c>
      <c r="BI383" s="184">
        <f>IF(N383="nulová",J383,0)</f>
        <v>0</v>
      </c>
      <c r="BJ383" s="18" t="s">
        <v>79</v>
      </c>
      <c r="BK383" s="184">
        <f>ROUND(I383*H383,2)</f>
        <v>0</v>
      </c>
      <c r="BL383" s="18" t="s">
        <v>213</v>
      </c>
      <c r="BM383" s="183" t="s">
        <v>742</v>
      </c>
    </row>
    <row r="384" spans="1:65" s="13" customFormat="1" ht="11.25">
      <c r="B384" s="185"/>
      <c r="C384" s="186"/>
      <c r="D384" s="187" t="s">
        <v>190</v>
      </c>
      <c r="E384" s="188" t="s">
        <v>19</v>
      </c>
      <c r="F384" s="189" t="s">
        <v>743</v>
      </c>
      <c r="G384" s="186"/>
      <c r="H384" s="190">
        <v>5.92</v>
      </c>
      <c r="I384" s="191"/>
      <c r="J384" s="186"/>
      <c r="K384" s="186"/>
      <c r="L384" s="192"/>
      <c r="M384" s="193"/>
      <c r="N384" s="194"/>
      <c r="O384" s="194"/>
      <c r="P384" s="194"/>
      <c r="Q384" s="194"/>
      <c r="R384" s="194"/>
      <c r="S384" s="194"/>
      <c r="T384" s="195"/>
      <c r="AT384" s="196" t="s">
        <v>190</v>
      </c>
      <c r="AU384" s="196" t="s">
        <v>81</v>
      </c>
      <c r="AV384" s="13" t="s">
        <v>81</v>
      </c>
      <c r="AW384" s="13" t="s">
        <v>32</v>
      </c>
      <c r="AX384" s="13" t="s">
        <v>79</v>
      </c>
      <c r="AY384" s="196" t="s">
        <v>146</v>
      </c>
    </row>
    <row r="385" spans="1:65" s="2" customFormat="1" ht="16.5" customHeight="1">
      <c r="A385" s="35"/>
      <c r="B385" s="36"/>
      <c r="C385" s="172" t="s">
        <v>744</v>
      </c>
      <c r="D385" s="172" t="s">
        <v>148</v>
      </c>
      <c r="E385" s="173" t="s">
        <v>745</v>
      </c>
      <c r="F385" s="174" t="s">
        <v>746</v>
      </c>
      <c r="G385" s="175" t="s">
        <v>162</v>
      </c>
      <c r="H385" s="176">
        <v>103</v>
      </c>
      <c r="I385" s="177"/>
      <c r="J385" s="178">
        <f>ROUND(I385*H385,2)</f>
        <v>0</v>
      </c>
      <c r="K385" s="174" t="s">
        <v>152</v>
      </c>
      <c r="L385" s="40"/>
      <c r="M385" s="179" t="s">
        <v>19</v>
      </c>
      <c r="N385" s="180" t="s">
        <v>42</v>
      </c>
      <c r="O385" s="64"/>
      <c r="P385" s="181">
        <f>O385*H385</f>
        <v>0</v>
      </c>
      <c r="Q385" s="181">
        <v>1.3004E-5</v>
      </c>
      <c r="R385" s="181">
        <f>Q385*H385</f>
        <v>1.3394119999999999E-3</v>
      </c>
      <c r="S385" s="181">
        <v>0</v>
      </c>
      <c r="T385" s="182">
        <f>S385*H385</f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183" t="s">
        <v>213</v>
      </c>
      <c r="AT385" s="183" t="s">
        <v>148</v>
      </c>
      <c r="AU385" s="183" t="s">
        <v>81</v>
      </c>
      <c r="AY385" s="18" t="s">
        <v>146</v>
      </c>
      <c r="BE385" s="184">
        <f>IF(N385="základní",J385,0)</f>
        <v>0</v>
      </c>
      <c r="BF385" s="184">
        <f>IF(N385="snížená",J385,0)</f>
        <v>0</v>
      </c>
      <c r="BG385" s="184">
        <f>IF(N385="zákl. přenesená",J385,0)</f>
        <v>0</v>
      </c>
      <c r="BH385" s="184">
        <f>IF(N385="sníž. přenesená",J385,0)</f>
        <v>0</v>
      </c>
      <c r="BI385" s="184">
        <f>IF(N385="nulová",J385,0)</f>
        <v>0</v>
      </c>
      <c r="BJ385" s="18" t="s">
        <v>79</v>
      </c>
      <c r="BK385" s="184">
        <f>ROUND(I385*H385,2)</f>
        <v>0</v>
      </c>
      <c r="BL385" s="18" t="s">
        <v>213</v>
      </c>
      <c r="BM385" s="183" t="s">
        <v>747</v>
      </c>
    </row>
    <row r="386" spans="1:65" s="13" customFormat="1" ht="11.25">
      <c r="B386" s="185"/>
      <c r="C386" s="186"/>
      <c r="D386" s="187" t="s">
        <v>190</v>
      </c>
      <c r="E386" s="188" t="s">
        <v>19</v>
      </c>
      <c r="F386" s="189" t="s">
        <v>748</v>
      </c>
      <c r="G386" s="186"/>
      <c r="H386" s="190">
        <v>105.467</v>
      </c>
      <c r="I386" s="191"/>
      <c r="J386" s="186"/>
      <c r="K386" s="186"/>
      <c r="L386" s="192"/>
      <c r="M386" s="193"/>
      <c r="N386" s="194"/>
      <c r="O386" s="194"/>
      <c r="P386" s="194"/>
      <c r="Q386" s="194"/>
      <c r="R386" s="194"/>
      <c r="S386" s="194"/>
      <c r="T386" s="195"/>
      <c r="AT386" s="196" t="s">
        <v>190</v>
      </c>
      <c r="AU386" s="196" t="s">
        <v>81</v>
      </c>
      <c r="AV386" s="13" t="s">
        <v>81</v>
      </c>
      <c r="AW386" s="13" t="s">
        <v>32</v>
      </c>
      <c r="AX386" s="13" t="s">
        <v>71</v>
      </c>
      <c r="AY386" s="196" t="s">
        <v>146</v>
      </c>
    </row>
    <row r="387" spans="1:65" s="13" customFormat="1" ht="11.25">
      <c r="B387" s="185"/>
      <c r="C387" s="186"/>
      <c r="D387" s="187" t="s">
        <v>190</v>
      </c>
      <c r="E387" s="188" t="s">
        <v>19</v>
      </c>
      <c r="F387" s="189" t="s">
        <v>749</v>
      </c>
      <c r="G387" s="186"/>
      <c r="H387" s="190">
        <v>-12.3</v>
      </c>
      <c r="I387" s="191"/>
      <c r="J387" s="186"/>
      <c r="K387" s="186"/>
      <c r="L387" s="192"/>
      <c r="M387" s="193"/>
      <c r="N387" s="194"/>
      <c r="O387" s="194"/>
      <c r="P387" s="194"/>
      <c r="Q387" s="194"/>
      <c r="R387" s="194"/>
      <c r="S387" s="194"/>
      <c r="T387" s="195"/>
      <c r="AT387" s="196" t="s">
        <v>190</v>
      </c>
      <c r="AU387" s="196" t="s">
        <v>81</v>
      </c>
      <c r="AV387" s="13" t="s">
        <v>81</v>
      </c>
      <c r="AW387" s="13" t="s">
        <v>32</v>
      </c>
      <c r="AX387" s="13" t="s">
        <v>71</v>
      </c>
      <c r="AY387" s="196" t="s">
        <v>146</v>
      </c>
    </row>
    <row r="388" spans="1:65" s="13" customFormat="1" ht="11.25">
      <c r="B388" s="185"/>
      <c r="C388" s="186"/>
      <c r="D388" s="187" t="s">
        <v>190</v>
      </c>
      <c r="E388" s="188" t="s">
        <v>19</v>
      </c>
      <c r="F388" s="189" t="s">
        <v>750</v>
      </c>
      <c r="G388" s="186"/>
      <c r="H388" s="190">
        <v>9.7170000000000005</v>
      </c>
      <c r="I388" s="191"/>
      <c r="J388" s="186"/>
      <c r="K388" s="186"/>
      <c r="L388" s="192"/>
      <c r="M388" s="193"/>
      <c r="N388" s="194"/>
      <c r="O388" s="194"/>
      <c r="P388" s="194"/>
      <c r="Q388" s="194"/>
      <c r="R388" s="194"/>
      <c r="S388" s="194"/>
      <c r="T388" s="195"/>
      <c r="AT388" s="196" t="s">
        <v>190</v>
      </c>
      <c r="AU388" s="196" t="s">
        <v>81</v>
      </c>
      <c r="AV388" s="13" t="s">
        <v>81</v>
      </c>
      <c r="AW388" s="13" t="s">
        <v>32</v>
      </c>
      <c r="AX388" s="13" t="s">
        <v>71</v>
      </c>
      <c r="AY388" s="196" t="s">
        <v>146</v>
      </c>
    </row>
    <row r="389" spans="1:65" s="15" customFormat="1" ht="11.25">
      <c r="B389" s="208"/>
      <c r="C389" s="209"/>
      <c r="D389" s="187" t="s">
        <v>190</v>
      </c>
      <c r="E389" s="210" t="s">
        <v>19</v>
      </c>
      <c r="F389" s="211" t="s">
        <v>228</v>
      </c>
      <c r="G389" s="209"/>
      <c r="H389" s="212">
        <v>102.884</v>
      </c>
      <c r="I389" s="213"/>
      <c r="J389" s="209"/>
      <c r="K389" s="209"/>
      <c r="L389" s="214"/>
      <c r="M389" s="215"/>
      <c r="N389" s="216"/>
      <c r="O389" s="216"/>
      <c r="P389" s="216"/>
      <c r="Q389" s="216"/>
      <c r="R389" s="216"/>
      <c r="S389" s="216"/>
      <c r="T389" s="217"/>
      <c r="AT389" s="218" t="s">
        <v>190</v>
      </c>
      <c r="AU389" s="218" t="s">
        <v>81</v>
      </c>
      <c r="AV389" s="15" t="s">
        <v>156</v>
      </c>
      <c r="AW389" s="15" t="s">
        <v>32</v>
      </c>
      <c r="AX389" s="15" t="s">
        <v>71</v>
      </c>
      <c r="AY389" s="218" t="s">
        <v>146</v>
      </c>
    </row>
    <row r="390" spans="1:65" s="13" customFormat="1" ht="11.25">
      <c r="B390" s="185"/>
      <c r="C390" s="186"/>
      <c r="D390" s="187" t="s">
        <v>190</v>
      </c>
      <c r="E390" s="188" t="s">
        <v>19</v>
      </c>
      <c r="F390" s="189" t="s">
        <v>751</v>
      </c>
      <c r="G390" s="186"/>
      <c r="H390" s="190">
        <v>103</v>
      </c>
      <c r="I390" s="191"/>
      <c r="J390" s="186"/>
      <c r="K390" s="186"/>
      <c r="L390" s="192"/>
      <c r="M390" s="193"/>
      <c r="N390" s="194"/>
      <c r="O390" s="194"/>
      <c r="P390" s="194"/>
      <c r="Q390" s="194"/>
      <c r="R390" s="194"/>
      <c r="S390" s="194"/>
      <c r="T390" s="195"/>
      <c r="AT390" s="196" t="s">
        <v>190</v>
      </c>
      <c r="AU390" s="196" t="s">
        <v>81</v>
      </c>
      <c r="AV390" s="13" t="s">
        <v>81</v>
      </c>
      <c r="AW390" s="13" t="s">
        <v>32</v>
      </c>
      <c r="AX390" s="13" t="s">
        <v>79</v>
      </c>
      <c r="AY390" s="196" t="s">
        <v>146</v>
      </c>
    </row>
    <row r="391" spans="1:65" s="2" customFormat="1" ht="16.5" customHeight="1">
      <c r="A391" s="35"/>
      <c r="B391" s="36"/>
      <c r="C391" s="219" t="s">
        <v>492</v>
      </c>
      <c r="D391" s="219" t="s">
        <v>348</v>
      </c>
      <c r="E391" s="220" t="s">
        <v>752</v>
      </c>
      <c r="F391" s="221" t="s">
        <v>753</v>
      </c>
      <c r="G391" s="222" t="s">
        <v>170</v>
      </c>
      <c r="H391" s="223">
        <v>0.27200000000000002</v>
      </c>
      <c r="I391" s="224"/>
      <c r="J391" s="225">
        <f>ROUND(I391*H391,2)</f>
        <v>0</v>
      </c>
      <c r="K391" s="221" t="s">
        <v>152</v>
      </c>
      <c r="L391" s="226"/>
      <c r="M391" s="227" t="s">
        <v>19</v>
      </c>
      <c r="N391" s="228" t="s">
        <v>42</v>
      </c>
      <c r="O391" s="64"/>
      <c r="P391" s="181">
        <f>O391*H391</f>
        <v>0</v>
      </c>
      <c r="Q391" s="181">
        <v>0.55000000000000004</v>
      </c>
      <c r="R391" s="181">
        <f>Q391*H391</f>
        <v>0.14960000000000001</v>
      </c>
      <c r="S391" s="181">
        <v>0</v>
      </c>
      <c r="T391" s="182">
        <f>S391*H391</f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183" t="s">
        <v>295</v>
      </c>
      <c r="AT391" s="183" t="s">
        <v>348</v>
      </c>
      <c r="AU391" s="183" t="s">
        <v>81</v>
      </c>
      <c r="AY391" s="18" t="s">
        <v>146</v>
      </c>
      <c r="BE391" s="184">
        <f>IF(N391="základní",J391,0)</f>
        <v>0</v>
      </c>
      <c r="BF391" s="184">
        <f>IF(N391="snížená",J391,0)</f>
        <v>0</v>
      </c>
      <c r="BG391" s="184">
        <f>IF(N391="zákl. přenesená",J391,0)</f>
        <v>0</v>
      </c>
      <c r="BH391" s="184">
        <f>IF(N391="sníž. přenesená",J391,0)</f>
        <v>0</v>
      </c>
      <c r="BI391" s="184">
        <f>IF(N391="nulová",J391,0)</f>
        <v>0</v>
      </c>
      <c r="BJ391" s="18" t="s">
        <v>79</v>
      </c>
      <c r="BK391" s="184">
        <f>ROUND(I391*H391,2)</f>
        <v>0</v>
      </c>
      <c r="BL391" s="18" t="s">
        <v>213</v>
      </c>
      <c r="BM391" s="183" t="s">
        <v>754</v>
      </c>
    </row>
    <row r="392" spans="1:65" s="13" customFormat="1" ht="11.25">
      <c r="B392" s="185"/>
      <c r="C392" s="186"/>
      <c r="D392" s="187" t="s">
        <v>190</v>
      </c>
      <c r="E392" s="188" t="s">
        <v>19</v>
      </c>
      <c r="F392" s="189" t="s">
        <v>755</v>
      </c>
      <c r="G392" s="186"/>
      <c r="H392" s="190">
        <v>0.247</v>
      </c>
      <c r="I392" s="191"/>
      <c r="J392" s="186"/>
      <c r="K392" s="186"/>
      <c r="L392" s="192"/>
      <c r="M392" s="193"/>
      <c r="N392" s="194"/>
      <c r="O392" s="194"/>
      <c r="P392" s="194"/>
      <c r="Q392" s="194"/>
      <c r="R392" s="194"/>
      <c r="S392" s="194"/>
      <c r="T392" s="195"/>
      <c r="AT392" s="196" t="s">
        <v>190</v>
      </c>
      <c r="AU392" s="196" t="s">
        <v>81</v>
      </c>
      <c r="AV392" s="13" t="s">
        <v>81</v>
      </c>
      <c r="AW392" s="13" t="s">
        <v>32</v>
      </c>
      <c r="AX392" s="13" t="s">
        <v>79</v>
      </c>
      <c r="AY392" s="196" t="s">
        <v>146</v>
      </c>
    </row>
    <row r="393" spans="1:65" s="13" customFormat="1" ht="11.25">
      <c r="B393" s="185"/>
      <c r="C393" s="186"/>
      <c r="D393" s="187" t="s">
        <v>190</v>
      </c>
      <c r="E393" s="186"/>
      <c r="F393" s="189" t="s">
        <v>756</v>
      </c>
      <c r="G393" s="186"/>
      <c r="H393" s="190">
        <v>0.27200000000000002</v>
      </c>
      <c r="I393" s="191"/>
      <c r="J393" s="186"/>
      <c r="K393" s="186"/>
      <c r="L393" s="192"/>
      <c r="M393" s="193"/>
      <c r="N393" s="194"/>
      <c r="O393" s="194"/>
      <c r="P393" s="194"/>
      <c r="Q393" s="194"/>
      <c r="R393" s="194"/>
      <c r="S393" s="194"/>
      <c r="T393" s="195"/>
      <c r="AT393" s="196" t="s">
        <v>190</v>
      </c>
      <c r="AU393" s="196" t="s">
        <v>81</v>
      </c>
      <c r="AV393" s="13" t="s">
        <v>81</v>
      </c>
      <c r="AW393" s="13" t="s">
        <v>4</v>
      </c>
      <c r="AX393" s="13" t="s">
        <v>79</v>
      </c>
      <c r="AY393" s="196" t="s">
        <v>146</v>
      </c>
    </row>
    <row r="394" spans="1:65" s="2" customFormat="1" ht="24">
      <c r="A394" s="35"/>
      <c r="B394" s="36"/>
      <c r="C394" s="172" t="s">
        <v>757</v>
      </c>
      <c r="D394" s="172" t="s">
        <v>148</v>
      </c>
      <c r="E394" s="173" t="s">
        <v>758</v>
      </c>
      <c r="F394" s="174" t="s">
        <v>759</v>
      </c>
      <c r="G394" s="175" t="s">
        <v>170</v>
      </c>
      <c r="H394" s="176">
        <v>0.52600000000000002</v>
      </c>
      <c r="I394" s="177"/>
      <c r="J394" s="178">
        <f>ROUND(I394*H394,2)</f>
        <v>0</v>
      </c>
      <c r="K394" s="174" t="s">
        <v>152</v>
      </c>
      <c r="L394" s="40"/>
      <c r="M394" s="179" t="s">
        <v>19</v>
      </c>
      <c r="N394" s="180" t="s">
        <v>42</v>
      </c>
      <c r="O394" s="64"/>
      <c r="P394" s="181">
        <f>O394*H394</f>
        <v>0</v>
      </c>
      <c r="Q394" s="181">
        <v>1.2657399999999999E-2</v>
      </c>
      <c r="R394" s="181">
        <f>Q394*H394</f>
        <v>6.6577924000000002E-3</v>
      </c>
      <c r="S394" s="181">
        <v>0</v>
      </c>
      <c r="T394" s="182">
        <f>S394*H394</f>
        <v>0</v>
      </c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R394" s="183" t="s">
        <v>213</v>
      </c>
      <c r="AT394" s="183" t="s">
        <v>148</v>
      </c>
      <c r="AU394" s="183" t="s">
        <v>81</v>
      </c>
      <c r="AY394" s="18" t="s">
        <v>146</v>
      </c>
      <c r="BE394" s="184">
        <f>IF(N394="základní",J394,0)</f>
        <v>0</v>
      </c>
      <c r="BF394" s="184">
        <f>IF(N394="snížená",J394,0)</f>
        <v>0</v>
      </c>
      <c r="BG394" s="184">
        <f>IF(N394="zákl. přenesená",J394,0)</f>
        <v>0</v>
      </c>
      <c r="BH394" s="184">
        <f>IF(N394="sníž. přenesená",J394,0)</f>
        <v>0</v>
      </c>
      <c r="BI394" s="184">
        <f>IF(N394="nulová",J394,0)</f>
        <v>0</v>
      </c>
      <c r="BJ394" s="18" t="s">
        <v>79</v>
      </c>
      <c r="BK394" s="184">
        <f>ROUND(I394*H394,2)</f>
        <v>0</v>
      </c>
      <c r="BL394" s="18" t="s">
        <v>213</v>
      </c>
      <c r="BM394" s="183" t="s">
        <v>760</v>
      </c>
    </row>
    <row r="395" spans="1:65" s="13" customFormat="1" ht="11.25">
      <c r="B395" s="185"/>
      <c r="C395" s="186"/>
      <c r="D395" s="187" t="s">
        <v>190</v>
      </c>
      <c r="E395" s="188" t="s">
        <v>19</v>
      </c>
      <c r="F395" s="189" t="s">
        <v>761</v>
      </c>
      <c r="G395" s="186"/>
      <c r="H395" s="190">
        <v>0.378</v>
      </c>
      <c r="I395" s="191"/>
      <c r="J395" s="186"/>
      <c r="K395" s="186"/>
      <c r="L395" s="192"/>
      <c r="M395" s="193"/>
      <c r="N395" s="194"/>
      <c r="O395" s="194"/>
      <c r="P395" s="194"/>
      <c r="Q395" s="194"/>
      <c r="R395" s="194"/>
      <c r="S395" s="194"/>
      <c r="T395" s="195"/>
      <c r="AT395" s="196" t="s">
        <v>190</v>
      </c>
      <c r="AU395" s="196" t="s">
        <v>81</v>
      </c>
      <c r="AV395" s="13" t="s">
        <v>81</v>
      </c>
      <c r="AW395" s="13" t="s">
        <v>32</v>
      </c>
      <c r="AX395" s="13" t="s">
        <v>71</v>
      </c>
      <c r="AY395" s="196" t="s">
        <v>146</v>
      </c>
    </row>
    <row r="396" spans="1:65" s="13" customFormat="1" ht="11.25">
      <c r="B396" s="185"/>
      <c r="C396" s="186"/>
      <c r="D396" s="187" t="s">
        <v>190</v>
      </c>
      <c r="E396" s="188" t="s">
        <v>19</v>
      </c>
      <c r="F396" s="189" t="s">
        <v>762</v>
      </c>
      <c r="G396" s="186"/>
      <c r="H396" s="190">
        <v>0.14799999999999999</v>
      </c>
      <c r="I396" s="191"/>
      <c r="J396" s="186"/>
      <c r="K396" s="186"/>
      <c r="L396" s="192"/>
      <c r="M396" s="193"/>
      <c r="N396" s="194"/>
      <c r="O396" s="194"/>
      <c r="P396" s="194"/>
      <c r="Q396" s="194"/>
      <c r="R396" s="194"/>
      <c r="S396" s="194"/>
      <c r="T396" s="195"/>
      <c r="AT396" s="196" t="s">
        <v>190</v>
      </c>
      <c r="AU396" s="196" t="s">
        <v>81</v>
      </c>
      <c r="AV396" s="13" t="s">
        <v>81</v>
      </c>
      <c r="AW396" s="13" t="s">
        <v>32</v>
      </c>
      <c r="AX396" s="13" t="s">
        <v>71</v>
      </c>
      <c r="AY396" s="196" t="s">
        <v>146</v>
      </c>
    </row>
    <row r="397" spans="1:65" s="14" customFormat="1" ht="11.25">
      <c r="B397" s="197"/>
      <c r="C397" s="198"/>
      <c r="D397" s="187" t="s">
        <v>190</v>
      </c>
      <c r="E397" s="199" t="s">
        <v>19</v>
      </c>
      <c r="F397" s="200" t="s">
        <v>203</v>
      </c>
      <c r="G397" s="198"/>
      <c r="H397" s="201">
        <v>0.52600000000000002</v>
      </c>
      <c r="I397" s="202"/>
      <c r="J397" s="198"/>
      <c r="K397" s="198"/>
      <c r="L397" s="203"/>
      <c r="M397" s="204"/>
      <c r="N397" s="205"/>
      <c r="O397" s="205"/>
      <c r="P397" s="205"/>
      <c r="Q397" s="205"/>
      <c r="R397" s="205"/>
      <c r="S397" s="205"/>
      <c r="T397" s="206"/>
      <c r="AT397" s="207" t="s">
        <v>190</v>
      </c>
      <c r="AU397" s="207" t="s">
        <v>81</v>
      </c>
      <c r="AV397" s="14" t="s">
        <v>153</v>
      </c>
      <c r="AW397" s="14" t="s">
        <v>32</v>
      </c>
      <c r="AX397" s="14" t="s">
        <v>79</v>
      </c>
      <c r="AY397" s="207" t="s">
        <v>146</v>
      </c>
    </row>
    <row r="398" spans="1:65" s="2" customFormat="1" ht="44.25" customHeight="1">
      <c r="A398" s="35"/>
      <c r="B398" s="36"/>
      <c r="C398" s="172" t="s">
        <v>495</v>
      </c>
      <c r="D398" s="172" t="s">
        <v>148</v>
      </c>
      <c r="E398" s="173" t="s">
        <v>763</v>
      </c>
      <c r="F398" s="174" t="s">
        <v>764</v>
      </c>
      <c r="G398" s="175" t="s">
        <v>199</v>
      </c>
      <c r="H398" s="176">
        <v>0.31</v>
      </c>
      <c r="I398" s="177"/>
      <c r="J398" s="178">
        <f>ROUND(I398*H398,2)</f>
        <v>0</v>
      </c>
      <c r="K398" s="174" t="s">
        <v>152</v>
      </c>
      <c r="L398" s="40"/>
      <c r="M398" s="179" t="s">
        <v>19</v>
      </c>
      <c r="N398" s="180" t="s">
        <v>42</v>
      </c>
      <c r="O398" s="64"/>
      <c r="P398" s="181">
        <f>O398*H398</f>
        <v>0</v>
      </c>
      <c r="Q398" s="181">
        <v>0</v>
      </c>
      <c r="R398" s="181">
        <f>Q398*H398</f>
        <v>0</v>
      </c>
      <c r="S398" s="181">
        <v>0</v>
      </c>
      <c r="T398" s="182">
        <f>S398*H398</f>
        <v>0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183" t="s">
        <v>213</v>
      </c>
      <c r="AT398" s="183" t="s">
        <v>148</v>
      </c>
      <c r="AU398" s="183" t="s">
        <v>81</v>
      </c>
      <c r="AY398" s="18" t="s">
        <v>146</v>
      </c>
      <c r="BE398" s="184">
        <f>IF(N398="základní",J398,0)</f>
        <v>0</v>
      </c>
      <c r="BF398" s="184">
        <f>IF(N398="snížená",J398,0)</f>
        <v>0</v>
      </c>
      <c r="BG398" s="184">
        <f>IF(N398="zákl. přenesená",J398,0)</f>
        <v>0</v>
      </c>
      <c r="BH398" s="184">
        <f>IF(N398="sníž. přenesená",J398,0)</f>
        <v>0</v>
      </c>
      <c r="BI398" s="184">
        <f>IF(N398="nulová",J398,0)</f>
        <v>0</v>
      </c>
      <c r="BJ398" s="18" t="s">
        <v>79</v>
      </c>
      <c r="BK398" s="184">
        <f>ROUND(I398*H398,2)</f>
        <v>0</v>
      </c>
      <c r="BL398" s="18" t="s">
        <v>213</v>
      </c>
      <c r="BM398" s="183" t="s">
        <v>765</v>
      </c>
    </row>
    <row r="399" spans="1:65" s="2" customFormat="1" ht="48">
      <c r="A399" s="35"/>
      <c r="B399" s="36"/>
      <c r="C399" s="172" t="s">
        <v>766</v>
      </c>
      <c r="D399" s="172" t="s">
        <v>148</v>
      </c>
      <c r="E399" s="173" t="s">
        <v>767</v>
      </c>
      <c r="F399" s="174" t="s">
        <v>768</v>
      </c>
      <c r="G399" s="175" t="s">
        <v>199</v>
      </c>
      <c r="H399" s="176">
        <v>0.31</v>
      </c>
      <c r="I399" s="177"/>
      <c r="J399" s="178">
        <f>ROUND(I399*H399,2)</f>
        <v>0</v>
      </c>
      <c r="K399" s="174" t="s">
        <v>152</v>
      </c>
      <c r="L399" s="40"/>
      <c r="M399" s="179" t="s">
        <v>19</v>
      </c>
      <c r="N399" s="180" t="s">
        <v>42</v>
      </c>
      <c r="O399" s="64"/>
      <c r="P399" s="181">
        <f>O399*H399</f>
        <v>0</v>
      </c>
      <c r="Q399" s="181">
        <v>0</v>
      </c>
      <c r="R399" s="181">
        <f>Q399*H399</f>
        <v>0</v>
      </c>
      <c r="S399" s="181">
        <v>0</v>
      </c>
      <c r="T399" s="182">
        <f>S399*H399</f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183" t="s">
        <v>213</v>
      </c>
      <c r="AT399" s="183" t="s">
        <v>148</v>
      </c>
      <c r="AU399" s="183" t="s">
        <v>81</v>
      </c>
      <c r="AY399" s="18" t="s">
        <v>146</v>
      </c>
      <c r="BE399" s="184">
        <f>IF(N399="základní",J399,0)</f>
        <v>0</v>
      </c>
      <c r="BF399" s="184">
        <f>IF(N399="snížená",J399,0)</f>
        <v>0</v>
      </c>
      <c r="BG399" s="184">
        <f>IF(N399="zákl. přenesená",J399,0)</f>
        <v>0</v>
      </c>
      <c r="BH399" s="184">
        <f>IF(N399="sníž. přenesená",J399,0)</f>
        <v>0</v>
      </c>
      <c r="BI399" s="184">
        <f>IF(N399="nulová",J399,0)</f>
        <v>0</v>
      </c>
      <c r="BJ399" s="18" t="s">
        <v>79</v>
      </c>
      <c r="BK399" s="184">
        <f>ROUND(I399*H399,2)</f>
        <v>0</v>
      </c>
      <c r="BL399" s="18" t="s">
        <v>213</v>
      </c>
      <c r="BM399" s="183" t="s">
        <v>769</v>
      </c>
    </row>
    <row r="400" spans="1:65" s="12" customFormat="1" ht="22.9" customHeight="1">
      <c r="B400" s="156"/>
      <c r="C400" s="157"/>
      <c r="D400" s="158" t="s">
        <v>70</v>
      </c>
      <c r="E400" s="170" t="s">
        <v>770</v>
      </c>
      <c r="F400" s="170" t="s">
        <v>771</v>
      </c>
      <c r="G400" s="157"/>
      <c r="H400" s="157"/>
      <c r="I400" s="160"/>
      <c r="J400" s="171">
        <f>BK400</f>
        <v>0</v>
      </c>
      <c r="K400" s="157"/>
      <c r="L400" s="162"/>
      <c r="M400" s="163"/>
      <c r="N400" s="164"/>
      <c r="O400" s="164"/>
      <c r="P400" s="165">
        <f>SUM(P401:P406)</f>
        <v>0</v>
      </c>
      <c r="Q400" s="164"/>
      <c r="R400" s="165">
        <f>SUM(R401:R406)</f>
        <v>8.9849999999999999E-2</v>
      </c>
      <c r="S400" s="164"/>
      <c r="T400" s="166">
        <f>SUM(T401:T406)</f>
        <v>4.1741999999999994E-2</v>
      </c>
      <c r="AR400" s="167" t="s">
        <v>81</v>
      </c>
      <c r="AT400" s="168" t="s">
        <v>70</v>
      </c>
      <c r="AU400" s="168" t="s">
        <v>79</v>
      </c>
      <c r="AY400" s="167" t="s">
        <v>146</v>
      </c>
      <c r="BK400" s="169">
        <f>SUM(BK401:BK406)</f>
        <v>0</v>
      </c>
    </row>
    <row r="401" spans="1:65" s="2" customFormat="1" ht="21.75" customHeight="1">
      <c r="A401" s="35"/>
      <c r="B401" s="36"/>
      <c r="C401" s="172" t="s">
        <v>499</v>
      </c>
      <c r="D401" s="172" t="s">
        <v>148</v>
      </c>
      <c r="E401" s="173" t="s">
        <v>772</v>
      </c>
      <c r="F401" s="174" t="s">
        <v>773</v>
      </c>
      <c r="G401" s="175" t="s">
        <v>162</v>
      </c>
      <c r="H401" s="176">
        <v>7</v>
      </c>
      <c r="I401" s="177"/>
      <c r="J401" s="178">
        <f t="shared" ref="J401:J406" si="30">ROUND(I401*H401,2)</f>
        <v>0</v>
      </c>
      <c r="K401" s="174" t="s">
        <v>152</v>
      </c>
      <c r="L401" s="40"/>
      <c r="M401" s="179" t="s">
        <v>19</v>
      </c>
      <c r="N401" s="180" t="s">
        <v>42</v>
      </c>
      <c r="O401" s="64"/>
      <c r="P401" s="181">
        <f t="shared" ref="P401:P406" si="31">O401*H401</f>
        <v>0</v>
      </c>
      <c r="Q401" s="181">
        <v>0</v>
      </c>
      <c r="R401" s="181">
        <f t="shared" ref="R401:R406" si="32">Q401*H401</f>
        <v>0</v>
      </c>
      <c r="S401" s="181">
        <v>1.75E-3</v>
      </c>
      <c r="T401" s="182">
        <f t="shared" ref="T401:T406" si="33">S401*H401</f>
        <v>1.225E-2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183" t="s">
        <v>213</v>
      </c>
      <c r="AT401" s="183" t="s">
        <v>148</v>
      </c>
      <c r="AU401" s="183" t="s">
        <v>81</v>
      </c>
      <c r="AY401" s="18" t="s">
        <v>146</v>
      </c>
      <c r="BE401" s="184">
        <f t="shared" ref="BE401:BE406" si="34">IF(N401="základní",J401,0)</f>
        <v>0</v>
      </c>
      <c r="BF401" s="184">
        <f t="shared" ref="BF401:BF406" si="35">IF(N401="snížená",J401,0)</f>
        <v>0</v>
      </c>
      <c r="BG401" s="184">
        <f t="shared" ref="BG401:BG406" si="36">IF(N401="zákl. přenesená",J401,0)</f>
        <v>0</v>
      </c>
      <c r="BH401" s="184">
        <f t="shared" ref="BH401:BH406" si="37">IF(N401="sníž. přenesená",J401,0)</f>
        <v>0</v>
      </c>
      <c r="BI401" s="184">
        <f t="shared" ref="BI401:BI406" si="38">IF(N401="nulová",J401,0)</f>
        <v>0</v>
      </c>
      <c r="BJ401" s="18" t="s">
        <v>79</v>
      </c>
      <c r="BK401" s="184">
        <f t="shared" ref="BK401:BK406" si="39">ROUND(I401*H401,2)</f>
        <v>0</v>
      </c>
      <c r="BL401" s="18" t="s">
        <v>213</v>
      </c>
      <c r="BM401" s="183" t="s">
        <v>774</v>
      </c>
    </row>
    <row r="402" spans="1:65" s="2" customFormat="1" ht="24">
      <c r="A402" s="35"/>
      <c r="B402" s="36"/>
      <c r="C402" s="172" t="s">
        <v>775</v>
      </c>
      <c r="D402" s="172" t="s">
        <v>148</v>
      </c>
      <c r="E402" s="173" t="s">
        <v>776</v>
      </c>
      <c r="F402" s="174" t="s">
        <v>777</v>
      </c>
      <c r="G402" s="175" t="s">
        <v>162</v>
      </c>
      <c r="H402" s="176">
        <v>7.1</v>
      </c>
      <c r="I402" s="177"/>
      <c r="J402" s="178">
        <f t="shared" si="30"/>
        <v>0</v>
      </c>
      <c r="K402" s="174" t="s">
        <v>152</v>
      </c>
      <c r="L402" s="40"/>
      <c r="M402" s="179" t="s">
        <v>19</v>
      </c>
      <c r="N402" s="180" t="s">
        <v>42</v>
      </c>
      <c r="O402" s="64"/>
      <c r="P402" s="181">
        <f t="shared" si="31"/>
        <v>0</v>
      </c>
      <c r="Q402" s="181">
        <v>0</v>
      </c>
      <c r="R402" s="181">
        <f t="shared" si="32"/>
        <v>0</v>
      </c>
      <c r="S402" s="181">
        <v>2.5999999999999999E-3</v>
      </c>
      <c r="T402" s="182">
        <f t="shared" si="33"/>
        <v>1.8459999999999997E-2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183" t="s">
        <v>213</v>
      </c>
      <c r="AT402" s="183" t="s">
        <v>148</v>
      </c>
      <c r="AU402" s="183" t="s">
        <v>81</v>
      </c>
      <c r="AY402" s="18" t="s">
        <v>146</v>
      </c>
      <c r="BE402" s="184">
        <f t="shared" si="34"/>
        <v>0</v>
      </c>
      <c r="BF402" s="184">
        <f t="shared" si="35"/>
        <v>0</v>
      </c>
      <c r="BG402" s="184">
        <f t="shared" si="36"/>
        <v>0</v>
      </c>
      <c r="BH402" s="184">
        <f t="shared" si="37"/>
        <v>0</v>
      </c>
      <c r="BI402" s="184">
        <f t="shared" si="38"/>
        <v>0</v>
      </c>
      <c r="BJ402" s="18" t="s">
        <v>79</v>
      </c>
      <c r="BK402" s="184">
        <f t="shared" si="39"/>
        <v>0</v>
      </c>
      <c r="BL402" s="18" t="s">
        <v>213</v>
      </c>
      <c r="BM402" s="183" t="s">
        <v>778</v>
      </c>
    </row>
    <row r="403" spans="1:65" s="2" customFormat="1" ht="16.5" customHeight="1">
      <c r="A403" s="35"/>
      <c r="B403" s="36"/>
      <c r="C403" s="172" t="s">
        <v>502</v>
      </c>
      <c r="D403" s="172" t="s">
        <v>148</v>
      </c>
      <c r="E403" s="173" t="s">
        <v>779</v>
      </c>
      <c r="F403" s="174" t="s">
        <v>780</v>
      </c>
      <c r="G403" s="175" t="s">
        <v>162</v>
      </c>
      <c r="H403" s="176">
        <v>2.8</v>
      </c>
      <c r="I403" s="177"/>
      <c r="J403" s="178">
        <f t="shared" si="30"/>
        <v>0</v>
      </c>
      <c r="K403" s="174" t="s">
        <v>152</v>
      </c>
      <c r="L403" s="40"/>
      <c r="M403" s="179" t="s">
        <v>19</v>
      </c>
      <c r="N403" s="180" t="s">
        <v>42</v>
      </c>
      <c r="O403" s="64"/>
      <c r="P403" s="181">
        <f t="shared" si="31"/>
        <v>0</v>
      </c>
      <c r="Q403" s="181">
        <v>0</v>
      </c>
      <c r="R403" s="181">
        <f t="shared" si="32"/>
        <v>0</v>
      </c>
      <c r="S403" s="181">
        <v>3.9399999999999999E-3</v>
      </c>
      <c r="T403" s="182">
        <f t="shared" si="33"/>
        <v>1.1031999999999998E-2</v>
      </c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R403" s="183" t="s">
        <v>213</v>
      </c>
      <c r="AT403" s="183" t="s">
        <v>148</v>
      </c>
      <c r="AU403" s="183" t="s">
        <v>81</v>
      </c>
      <c r="AY403" s="18" t="s">
        <v>146</v>
      </c>
      <c r="BE403" s="184">
        <f t="shared" si="34"/>
        <v>0</v>
      </c>
      <c r="BF403" s="184">
        <f t="shared" si="35"/>
        <v>0</v>
      </c>
      <c r="BG403" s="184">
        <f t="shared" si="36"/>
        <v>0</v>
      </c>
      <c r="BH403" s="184">
        <f t="shared" si="37"/>
        <v>0</v>
      </c>
      <c r="BI403" s="184">
        <f t="shared" si="38"/>
        <v>0</v>
      </c>
      <c r="BJ403" s="18" t="s">
        <v>79</v>
      </c>
      <c r="BK403" s="184">
        <f t="shared" si="39"/>
        <v>0</v>
      </c>
      <c r="BL403" s="18" t="s">
        <v>213</v>
      </c>
      <c r="BM403" s="183" t="s">
        <v>781</v>
      </c>
    </row>
    <row r="404" spans="1:65" s="2" customFormat="1" ht="36">
      <c r="A404" s="35"/>
      <c r="B404" s="36"/>
      <c r="C404" s="172" t="s">
        <v>782</v>
      </c>
      <c r="D404" s="172" t="s">
        <v>148</v>
      </c>
      <c r="E404" s="173" t="s">
        <v>783</v>
      </c>
      <c r="F404" s="174" t="s">
        <v>784</v>
      </c>
      <c r="G404" s="175" t="s">
        <v>162</v>
      </c>
      <c r="H404" s="176">
        <v>29.95</v>
      </c>
      <c r="I404" s="177"/>
      <c r="J404" s="178">
        <f t="shared" si="30"/>
        <v>0</v>
      </c>
      <c r="K404" s="174" t="s">
        <v>152</v>
      </c>
      <c r="L404" s="40"/>
      <c r="M404" s="179" t="s">
        <v>19</v>
      </c>
      <c r="N404" s="180" t="s">
        <v>42</v>
      </c>
      <c r="O404" s="64"/>
      <c r="P404" s="181">
        <f t="shared" si="31"/>
        <v>0</v>
      </c>
      <c r="Q404" s="181">
        <v>3.0000000000000001E-3</v>
      </c>
      <c r="R404" s="181">
        <f t="shared" si="32"/>
        <v>8.9849999999999999E-2</v>
      </c>
      <c r="S404" s="181">
        <v>0</v>
      </c>
      <c r="T404" s="182">
        <f t="shared" si="33"/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183" t="s">
        <v>213</v>
      </c>
      <c r="AT404" s="183" t="s">
        <v>148</v>
      </c>
      <c r="AU404" s="183" t="s">
        <v>81</v>
      </c>
      <c r="AY404" s="18" t="s">
        <v>146</v>
      </c>
      <c r="BE404" s="184">
        <f t="shared" si="34"/>
        <v>0</v>
      </c>
      <c r="BF404" s="184">
        <f t="shared" si="35"/>
        <v>0</v>
      </c>
      <c r="BG404" s="184">
        <f t="shared" si="36"/>
        <v>0</v>
      </c>
      <c r="BH404" s="184">
        <f t="shared" si="37"/>
        <v>0</v>
      </c>
      <c r="BI404" s="184">
        <f t="shared" si="38"/>
        <v>0</v>
      </c>
      <c r="BJ404" s="18" t="s">
        <v>79</v>
      </c>
      <c r="BK404" s="184">
        <f t="shared" si="39"/>
        <v>0</v>
      </c>
      <c r="BL404" s="18" t="s">
        <v>213</v>
      </c>
      <c r="BM404" s="183" t="s">
        <v>785</v>
      </c>
    </row>
    <row r="405" spans="1:65" s="2" customFormat="1" ht="44.25" customHeight="1">
      <c r="A405" s="35"/>
      <c r="B405" s="36"/>
      <c r="C405" s="172" t="s">
        <v>506</v>
      </c>
      <c r="D405" s="172" t="s">
        <v>148</v>
      </c>
      <c r="E405" s="173" t="s">
        <v>786</v>
      </c>
      <c r="F405" s="174" t="s">
        <v>787</v>
      </c>
      <c r="G405" s="175" t="s">
        <v>199</v>
      </c>
      <c r="H405" s="176">
        <v>0.09</v>
      </c>
      <c r="I405" s="177"/>
      <c r="J405" s="178">
        <f t="shared" si="30"/>
        <v>0</v>
      </c>
      <c r="K405" s="174" t="s">
        <v>152</v>
      </c>
      <c r="L405" s="40"/>
      <c r="M405" s="179" t="s">
        <v>19</v>
      </c>
      <c r="N405" s="180" t="s">
        <v>42</v>
      </c>
      <c r="O405" s="64"/>
      <c r="P405" s="181">
        <f t="shared" si="31"/>
        <v>0</v>
      </c>
      <c r="Q405" s="181">
        <v>0</v>
      </c>
      <c r="R405" s="181">
        <f t="shared" si="32"/>
        <v>0</v>
      </c>
      <c r="S405" s="181">
        <v>0</v>
      </c>
      <c r="T405" s="182">
        <f t="shared" si="33"/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183" t="s">
        <v>213</v>
      </c>
      <c r="AT405" s="183" t="s">
        <v>148</v>
      </c>
      <c r="AU405" s="183" t="s">
        <v>81</v>
      </c>
      <c r="AY405" s="18" t="s">
        <v>146</v>
      </c>
      <c r="BE405" s="184">
        <f t="shared" si="34"/>
        <v>0</v>
      </c>
      <c r="BF405" s="184">
        <f t="shared" si="35"/>
        <v>0</v>
      </c>
      <c r="BG405" s="184">
        <f t="shared" si="36"/>
        <v>0</v>
      </c>
      <c r="BH405" s="184">
        <f t="shared" si="37"/>
        <v>0</v>
      </c>
      <c r="BI405" s="184">
        <f t="shared" si="38"/>
        <v>0</v>
      </c>
      <c r="BJ405" s="18" t="s">
        <v>79</v>
      </c>
      <c r="BK405" s="184">
        <f t="shared" si="39"/>
        <v>0</v>
      </c>
      <c r="BL405" s="18" t="s">
        <v>213</v>
      </c>
      <c r="BM405" s="183" t="s">
        <v>788</v>
      </c>
    </row>
    <row r="406" spans="1:65" s="2" customFormat="1" ht="48">
      <c r="A406" s="35"/>
      <c r="B406" s="36"/>
      <c r="C406" s="172" t="s">
        <v>789</v>
      </c>
      <c r="D406" s="172" t="s">
        <v>148</v>
      </c>
      <c r="E406" s="173" t="s">
        <v>790</v>
      </c>
      <c r="F406" s="174" t="s">
        <v>791</v>
      </c>
      <c r="G406" s="175" t="s">
        <v>199</v>
      </c>
      <c r="H406" s="176">
        <v>0.09</v>
      </c>
      <c r="I406" s="177"/>
      <c r="J406" s="178">
        <f t="shared" si="30"/>
        <v>0</v>
      </c>
      <c r="K406" s="174" t="s">
        <v>152</v>
      </c>
      <c r="L406" s="40"/>
      <c r="M406" s="179" t="s">
        <v>19</v>
      </c>
      <c r="N406" s="180" t="s">
        <v>42</v>
      </c>
      <c r="O406" s="64"/>
      <c r="P406" s="181">
        <f t="shared" si="31"/>
        <v>0</v>
      </c>
      <c r="Q406" s="181">
        <v>0</v>
      </c>
      <c r="R406" s="181">
        <f t="shared" si="32"/>
        <v>0</v>
      </c>
      <c r="S406" s="181">
        <v>0</v>
      </c>
      <c r="T406" s="182">
        <f t="shared" si="33"/>
        <v>0</v>
      </c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R406" s="183" t="s">
        <v>213</v>
      </c>
      <c r="AT406" s="183" t="s">
        <v>148</v>
      </c>
      <c r="AU406" s="183" t="s">
        <v>81</v>
      </c>
      <c r="AY406" s="18" t="s">
        <v>146</v>
      </c>
      <c r="BE406" s="184">
        <f t="shared" si="34"/>
        <v>0</v>
      </c>
      <c r="BF406" s="184">
        <f t="shared" si="35"/>
        <v>0</v>
      </c>
      <c r="BG406" s="184">
        <f t="shared" si="36"/>
        <v>0</v>
      </c>
      <c r="BH406" s="184">
        <f t="shared" si="37"/>
        <v>0</v>
      </c>
      <c r="BI406" s="184">
        <f t="shared" si="38"/>
        <v>0</v>
      </c>
      <c r="BJ406" s="18" t="s">
        <v>79</v>
      </c>
      <c r="BK406" s="184">
        <f t="shared" si="39"/>
        <v>0</v>
      </c>
      <c r="BL406" s="18" t="s">
        <v>213</v>
      </c>
      <c r="BM406" s="183" t="s">
        <v>792</v>
      </c>
    </row>
    <row r="407" spans="1:65" s="12" customFormat="1" ht="22.9" customHeight="1">
      <c r="B407" s="156"/>
      <c r="C407" s="157"/>
      <c r="D407" s="158" t="s">
        <v>70</v>
      </c>
      <c r="E407" s="170" t="s">
        <v>793</v>
      </c>
      <c r="F407" s="170" t="s">
        <v>794</v>
      </c>
      <c r="G407" s="157"/>
      <c r="H407" s="157"/>
      <c r="I407" s="160"/>
      <c r="J407" s="171">
        <f>BK407</f>
        <v>0</v>
      </c>
      <c r="K407" s="157"/>
      <c r="L407" s="162"/>
      <c r="M407" s="163"/>
      <c r="N407" s="164"/>
      <c r="O407" s="164"/>
      <c r="P407" s="165">
        <f>P408</f>
        <v>0</v>
      </c>
      <c r="Q407" s="164"/>
      <c r="R407" s="165">
        <f>R408</f>
        <v>0</v>
      </c>
      <c r="S407" s="164"/>
      <c r="T407" s="166">
        <f>T408</f>
        <v>0.9345</v>
      </c>
      <c r="AR407" s="167" t="s">
        <v>81</v>
      </c>
      <c r="AT407" s="168" t="s">
        <v>70</v>
      </c>
      <c r="AU407" s="168" t="s">
        <v>79</v>
      </c>
      <c r="AY407" s="167" t="s">
        <v>146</v>
      </c>
      <c r="BK407" s="169">
        <f>BK408</f>
        <v>0</v>
      </c>
    </row>
    <row r="408" spans="1:65" s="2" customFormat="1" ht="24">
      <c r="A408" s="35"/>
      <c r="B408" s="36"/>
      <c r="C408" s="172" t="s">
        <v>509</v>
      </c>
      <c r="D408" s="172" t="s">
        <v>148</v>
      </c>
      <c r="E408" s="173" t="s">
        <v>795</v>
      </c>
      <c r="F408" s="174" t="s">
        <v>796</v>
      </c>
      <c r="G408" s="175" t="s">
        <v>151</v>
      </c>
      <c r="H408" s="176">
        <v>21</v>
      </c>
      <c r="I408" s="177"/>
      <c r="J408" s="178">
        <f>ROUND(I408*H408,2)</f>
        <v>0</v>
      </c>
      <c r="K408" s="174" t="s">
        <v>152</v>
      </c>
      <c r="L408" s="40"/>
      <c r="M408" s="179" t="s">
        <v>19</v>
      </c>
      <c r="N408" s="180" t="s">
        <v>42</v>
      </c>
      <c r="O408" s="64"/>
      <c r="P408" s="181">
        <f>O408*H408</f>
        <v>0</v>
      </c>
      <c r="Q408" s="181">
        <v>0</v>
      </c>
      <c r="R408" s="181">
        <f>Q408*H408</f>
        <v>0</v>
      </c>
      <c r="S408" s="181">
        <v>4.4499999999999998E-2</v>
      </c>
      <c r="T408" s="182">
        <f>S408*H408</f>
        <v>0.9345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183" t="s">
        <v>213</v>
      </c>
      <c r="AT408" s="183" t="s">
        <v>148</v>
      </c>
      <c r="AU408" s="183" t="s">
        <v>81</v>
      </c>
      <c r="AY408" s="18" t="s">
        <v>146</v>
      </c>
      <c r="BE408" s="184">
        <f>IF(N408="základní",J408,0)</f>
        <v>0</v>
      </c>
      <c r="BF408" s="184">
        <f>IF(N408="snížená",J408,0)</f>
        <v>0</v>
      </c>
      <c r="BG408" s="184">
        <f>IF(N408="zákl. přenesená",J408,0)</f>
        <v>0</v>
      </c>
      <c r="BH408" s="184">
        <f>IF(N408="sníž. přenesená",J408,0)</f>
        <v>0</v>
      </c>
      <c r="BI408" s="184">
        <f>IF(N408="nulová",J408,0)</f>
        <v>0</v>
      </c>
      <c r="BJ408" s="18" t="s">
        <v>79</v>
      </c>
      <c r="BK408" s="184">
        <f>ROUND(I408*H408,2)</f>
        <v>0</v>
      </c>
      <c r="BL408" s="18" t="s">
        <v>213</v>
      </c>
      <c r="BM408" s="183" t="s">
        <v>797</v>
      </c>
    </row>
    <row r="409" spans="1:65" s="12" customFormat="1" ht="22.9" customHeight="1">
      <c r="B409" s="156"/>
      <c r="C409" s="157"/>
      <c r="D409" s="158" t="s">
        <v>70</v>
      </c>
      <c r="E409" s="170" t="s">
        <v>798</v>
      </c>
      <c r="F409" s="170" t="s">
        <v>799</v>
      </c>
      <c r="G409" s="157"/>
      <c r="H409" s="157"/>
      <c r="I409" s="160"/>
      <c r="J409" s="171">
        <f>BK409</f>
        <v>0</v>
      </c>
      <c r="K409" s="157"/>
      <c r="L409" s="162"/>
      <c r="M409" s="163"/>
      <c r="N409" s="164"/>
      <c r="O409" s="164"/>
      <c r="P409" s="165">
        <f>SUM(P410:P423)</f>
        <v>0</v>
      </c>
      <c r="Q409" s="164"/>
      <c r="R409" s="165">
        <f>SUM(R410:R423)</f>
        <v>0.24144000000000002</v>
      </c>
      <c r="S409" s="164"/>
      <c r="T409" s="166">
        <f>SUM(T410:T423)</f>
        <v>0</v>
      </c>
      <c r="AR409" s="167" t="s">
        <v>81</v>
      </c>
      <c r="AT409" s="168" t="s">
        <v>70</v>
      </c>
      <c r="AU409" s="168" t="s">
        <v>79</v>
      </c>
      <c r="AY409" s="167" t="s">
        <v>146</v>
      </c>
      <c r="BK409" s="169">
        <f>SUM(BK410:BK423)</f>
        <v>0</v>
      </c>
    </row>
    <row r="410" spans="1:65" s="2" customFormat="1" ht="36">
      <c r="A410" s="35"/>
      <c r="B410" s="36"/>
      <c r="C410" s="172" t="s">
        <v>800</v>
      </c>
      <c r="D410" s="172" t="s">
        <v>148</v>
      </c>
      <c r="E410" s="173" t="s">
        <v>801</v>
      </c>
      <c r="F410" s="174" t="s">
        <v>802</v>
      </c>
      <c r="G410" s="175" t="s">
        <v>271</v>
      </c>
      <c r="H410" s="176">
        <v>6</v>
      </c>
      <c r="I410" s="177"/>
      <c r="J410" s="178">
        <f>ROUND(I410*H410,2)</f>
        <v>0</v>
      </c>
      <c r="K410" s="174" t="s">
        <v>152</v>
      </c>
      <c r="L410" s="40"/>
      <c r="M410" s="179" t="s">
        <v>19</v>
      </c>
      <c r="N410" s="180" t="s">
        <v>42</v>
      </c>
      <c r="O410" s="64"/>
      <c r="P410" s="181">
        <f>O410*H410</f>
        <v>0</v>
      </c>
      <c r="Q410" s="181">
        <v>0</v>
      </c>
      <c r="R410" s="181">
        <f>Q410*H410</f>
        <v>0</v>
      </c>
      <c r="S410" s="181">
        <v>0</v>
      </c>
      <c r="T410" s="182">
        <f>S410*H410</f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183" t="s">
        <v>213</v>
      </c>
      <c r="AT410" s="183" t="s">
        <v>148</v>
      </c>
      <c r="AU410" s="183" t="s">
        <v>81</v>
      </c>
      <c r="AY410" s="18" t="s">
        <v>146</v>
      </c>
      <c r="BE410" s="184">
        <f>IF(N410="základní",J410,0)</f>
        <v>0</v>
      </c>
      <c r="BF410" s="184">
        <f>IF(N410="snížená",J410,0)</f>
        <v>0</v>
      </c>
      <c r="BG410" s="184">
        <f>IF(N410="zákl. přenesená",J410,0)</f>
        <v>0</v>
      </c>
      <c r="BH410" s="184">
        <f>IF(N410="sníž. přenesená",J410,0)</f>
        <v>0</v>
      </c>
      <c r="BI410" s="184">
        <f>IF(N410="nulová",J410,0)</f>
        <v>0</v>
      </c>
      <c r="BJ410" s="18" t="s">
        <v>79</v>
      </c>
      <c r="BK410" s="184">
        <f>ROUND(I410*H410,2)</f>
        <v>0</v>
      </c>
      <c r="BL410" s="18" t="s">
        <v>213</v>
      </c>
      <c r="BM410" s="183" t="s">
        <v>803</v>
      </c>
    </row>
    <row r="411" spans="1:65" s="2" customFormat="1" ht="36">
      <c r="A411" s="35"/>
      <c r="B411" s="36"/>
      <c r="C411" s="219" t="s">
        <v>804</v>
      </c>
      <c r="D411" s="219" t="s">
        <v>348</v>
      </c>
      <c r="E411" s="220" t="s">
        <v>805</v>
      </c>
      <c r="F411" s="221" t="s">
        <v>806</v>
      </c>
      <c r="G411" s="222" t="s">
        <v>271</v>
      </c>
      <c r="H411" s="223">
        <v>3</v>
      </c>
      <c r="I411" s="224"/>
      <c r="J411" s="225">
        <f>ROUND(I411*H411,2)</f>
        <v>0</v>
      </c>
      <c r="K411" s="221" t="s">
        <v>19</v>
      </c>
      <c r="L411" s="226"/>
      <c r="M411" s="227" t="s">
        <v>19</v>
      </c>
      <c r="N411" s="228" t="s">
        <v>42</v>
      </c>
      <c r="O411" s="64"/>
      <c r="P411" s="181">
        <f>O411*H411</f>
        <v>0</v>
      </c>
      <c r="Q411" s="181">
        <v>3.39E-2</v>
      </c>
      <c r="R411" s="181">
        <f>Q411*H411</f>
        <v>0.1017</v>
      </c>
      <c r="S411" s="181">
        <v>0</v>
      </c>
      <c r="T411" s="182">
        <f>S411*H411</f>
        <v>0</v>
      </c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R411" s="183" t="s">
        <v>295</v>
      </c>
      <c r="AT411" s="183" t="s">
        <v>348</v>
      </c>
      <c r="AU411" s="183" t="s">
        <v>81</v>
      </c>
      <c r="AY411" s="18" t="s">
        <v>146</v>
      </c>
      <c r="BE411" s="184">
        <f>IF(N411="základní",J411,0)</f>
        <v>0</v>
      </c>
      <c r="BF411" s="184">
        <f>IF(N411="snížená",J411,0)</f>
        <v>0</v>
      </c>
      <c r="BG411" s="184">
        <f>IF(N411="zákl. přenesená",J411,0)</f>
        <v>0</v>
      </c>
      <c r="BH411" s="184">
        <f>IF(N411="sníž. přenesená",J411,0)</f>
        <v>0</v>
      </c>
      <c r="BI411" s="184">
        <f>IF(N411="nulová",J411,0)</f>
        <v>0</v>
      </c>
      <c r="BJ411" s="18" t="s">
        <v>79</v>
      </c>
      <c r="BK411" s="184">
        <f>ROUND(I411*H411,2)</f>
        <v>0</v>
      </c>
      <c r="BL411" s="18" t="s">
        <v>213</v>
      </c>
      <c r="BM411" s="183" t="s">
        <v>807</v>
      </c>
    </row>
    <row r="412" spans="1:65" s="2" customFormat="1" ht="29.25">
      <c r="A412" s="35"/>
      <c r="B412" s="36"/>
      <c r="C412" s="37"/>
      <c r="D412" s="187" t="s">
        <v>808</v>
      </c>
      <c r="E412" s="37"/>
      <c r="F412" s="229" t="s">
        <v>809</v>
      </c>
      <c r="G412" s="37"/>
      <c r="H412" s="37"/>
      <c r="I412" s="230"/>
      <c r="J412" s="37"/>
      <c r="K412" s="37"/>
      <c r="L412" s="40"/>
      <c r="M412" s="231"/>
      <c r="N412" s="232"/>
      <c r="O412" s="64"/>
      <c r="P412" s="64"/>
      <c r="Q412" s="64"/>
      <c r="R412" s="64"/>
      <c r="S412" s="64"/>
      <c r="T412" s="6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T412" s="18" t="s">
        <v>808</v>
      </c>
      <c r="AU412" s="18" t="s">
        <v>81</v>
      </c>
    </row>
    <row r="413" spans="1:65" s="2" customFormat="1" ht="33" customHeight="1">
      <c r="A413" s="35"/>
      <c r="B413" s="36"/>
      <c r="C413" s="219" t="s">
        <v>810</v>
      </c>
      <c r="D413" s="219" t="s">
        <v>348</v>
      </c>
      <c r="E413" s="220" t="s">
        <v>811</v>
      </c>
      <c r="F413" s="221" t="s">
        <v>812</v>
      </c>
      <c r="G413" s="222" t="s">
        <v>271</v>
      </c>
      <c r="H413" s="223">
        <v>2</v>
      </c>
      <c r="I413" s="224"/>
      <c r="J413" s="225">
        <f>ROUND(I413*H413,2)</f>
        <v>0</v>
      </c>
      <c r="K413" s="221" t="s">
        <v>19</v>
      </c>
      <c r="L413" s="226"/>
      <c r="M413" s="227" t="s">
        <v>19</v>
      </c>
      <c r="N413" s="228" t="s">
        <v>42</v>
      </c>
      <c r="O413" s="64"/>
      <c r="P413" s="181">
        <f>O413*H413</f>
        <v>0</v>
      </c>
      <c r="Q413" s="181">
        <v>3.8769999999999999E-2</v>
      </c>
      <c r="R413" s="181">
        <f>Q413*H413</f>
        <v>7.7539999999999998E-2</v>
      </c>
      <c r="S413" s="181">
        <v>0</v>
      </c>
      <c r="T413" s="182">
        <f>S413*H413</f>
        <v>0</v>
      </c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R413" s="183" t="s">
        <v>295</v>
      </c>
      <c r="AT413" s="183" t="s">
        <v>348</v>
      </c>
      <c r="AU413" s="183" t="s">
        <v>81</v>
      </c>
      <c r="AY413" s="18" t="s">
        <v>146</v>
      </c>
      <c r="BE413" s="184">
        <f>IF(N413="základní",J413,0)</f>
        <v>0</v>
      </c>
      <c r="BF413" s="184">
        <f>IF(N413="snížená",J413,0)</f>
        <v>0</v>
      </c>
      <c r="BG413" s="184">
        <f>IF(N413="zákl. přenesená",J413,0)</f>
        <v>0</v>
      </c>
      <c r="BH413" s="184">
        <f>IF(N413="sníž. přenesená",J413,0)</f>
        <v>0</v>
      </c>
      <c r="BI413" s="184">
        <f>IF(N413="nulová",J413,0)</f>
        <v>0</v>
      </c>
      <c r="BJ413" s="18" t="s">
        <v>79</v>
      </c>
      <c r="BK413" s="184">
        <f>ROUND(I413*H413,2)</f>
        <v>0</v>
      </c>
      <c r="BL413" s="18" t="s">
        <v>213</v>
      </c>
      <c r="BM413" s="183" t="s">
        <v>813</v>
      </c>
    </row>
    <row r="414" spans="1:65" s="2" customFormat="1" ht="29.25">
      <c r="A414" s="35"/>
      <c r="B414" s="36"/>
      <c r="C414" s="37"/>
      <c r="D414" s="187" t="s">
        <v>808</v>
      </c>
      <c r="E414" s="37"/>
      <c r="F414" s="229" t="s">
        <v>809</v>
      </c>
      <c r="G414" s="37"/>
      <c r="H414" s="37"/>
      <c r="I414" s="230"/>
      <c r="J414" s="37"/>
      <c r="K414" s="37"/>
      <c r="L414" s="40"/>
      <c r="M414" s="231"/>
      <c r="N414" s="232"/>
      <c r="O414" s="64"/>
      <c r="P414" s="64"/>
      <c r="Q414" s="64"/>
      <c r="R414" s="64"/>
      <c r="S414" s="64"/>
      <c r="T414" s="6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T414" s="18" t="s">
        <v>808</v>
      </c>
      <c r="AU414" s="18" t="s">
        <v>81</v>
      </c>
    </row>
    <row r="415" spans="1:65" s="2" customFormat="1" ht="36">
      <c r="A415" s="35"/>
      <c r="B415" s="36"/>
      <c r="C415" s="219" t="s">
        <v>814</v>
      </c>
      <c r="D415" s="219" t="s">
        <v>348</v>
      </c>
      <c r="E415" s="220" t="s">
        <v>815</v>
      </c>
      <c r="F415" s="221" t="s">
        <v>816</v>
      </c>
      <c r="G415" s="222" t="s">
        <v>271</v>
      </c>
      <c r="H415" s="223">
        <v>1</v>
      </c>
      <c r="I415" s="224"/>
      <c r="J415" s="225">
        <f>ROUND(I415*H415,2)</f>
        <v>0</v>
      </c>
      <c r="K415" s="221" t="s">
        <v>19</v>
      </c>
      <c r="L415" s="226"/>
      <c r="M415" s="227" t="s">
        <v>19</v>
      </c>
      <c r="N415" s="228" t="s">
        <v>42</v>
      </c>
      <c r="O415" s="64"/>
      <c r="P415" s="181">
        <f>O415*H415</f>
        <v>0</v>
      </c>
      <c r="Q415" s="181">
        <v>4.36E-2</v>
      </c>
      <c r="R415" s="181">
        <f>Q415*H415</f>
        <v>4.36E-2</v>
      </c>
      <c r="S415" s="181">
        <v>0</v>
      </c>
      <c r="T415" s="182">
        <f>S415*H415</f>
        <v>0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183" t="s">
        <v>295</v>
      </c>
      <c r="AT415" s="183" t="s">
        <v>348</v>
      </c>
      <c r="AU415" s="183" t="s">
        <v>81</v>
      </c>
      <c r="AY415" s="18" t="s">
        <v>146</v>
      </c>
      <c r="BE415" s="184">
        <f>IF(N415="základní",J415,0)</f>
        <v>0</v>
      </c>
      <c r="BF415" s="184">
        <f>IF(N415="snížená",J415,0)</f>
        <v>0</v>
      </c>
      <c r="BG415" s="184">
        <f>IF(N415="zákl. přenesená",J415,0)</f>
        <v>0</v>
      </c>
      <c r="BH415" s="184">
        <f>IF(N415="sníž. přenesená",J415,0)</f>
        <v>0</v>
      </c>
      <c r="BI415" s="184">
        <f>IF(N415="nulová",J415,0)</f>
        <v>0</v>
      </c>
      <c r="BJ415" s="18" t="s">
        <v>79</v>
      </c>
      <c r="BK415" s="184">
        <f>ROUND(I415*H415,2)</f>
        <v>0</v>
      </c>
      <c r="BL415" s="18" t="s">
        <v>213</v>
      </c>
      <c r="BM415" s="183" t="s">
        <v>817</v>
      </c>
    </row>
    <row r="416" spans="1:65" s="2" customFormat="1" ht="29.25">
      <c r="A416" s="35"/>
      <c r="B416" s="36"/>
      <c r="C416" s="37"/>
      <c r="D416" s="187" t="s">
        <v>808</v>
      </c>
      <c r="E416" s="37"/>
      <c r="F416" s="229" t="s">
        <v>809</v>
      </c>
      <c r="G416" s="37"/>
      <c r="H416" s="37"/>
      <c r="I416" s="230"/>
      <c r="J416" s="37"/>
      <c r="K416" s="37"/>
      <c r="L416" s="40"/>
      <c r="M416" s="231"/>
      <c r="N416" s="232"/>
      <c r="O416" s="64"/>
      <c r="P416" s="64"/>
      <c r="Q416" s="64"/>
      <c r="R416" s="64"/>
      <c r="S416" s="64"/>
      <c r="T416" s="6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T416" s="18" t="s">
        <v>808</v>
      </c>
      <c r="AU416" s="18" t="s">
        <v>81</v>
      </c>
    </row>
    <row r="417" spans="1:65" s="2" customFormat="1" ht="24">
      <c r="A417" s="35"/>
      <c r="B417" s="36"/>
      <c r="C417" s="172" t="s">
        <v>818</v>
      </c>
      <c r="D417" s="172" t="s">
        <v>148</v>
      </c>
      <c r="E417" s="173" t="s">
        <v>819</v>
      </c>
      <c r="F417" s="174" t="s">
        <v>820</v>
      </c>
      <c r="G417" s="175" t="s">
        <v>271</v>
      </c>
      <c r="H417" s="176">
        <v>3</v>
      </c>
      <c r="I417" s="177"/>
      <c r="J417" s="178">
        <f>ROUND(I417*H417,2)</f>
        <v>0</v>
      </c>
      <c r="K417" s="174" t="s">
        <v>152</v>
      </c>
      <c r="L417" s="40"/>
      <c r="M417" s="179" t="s">
        <v>19</v>
      </c>
      <c r="N417" s="180" t="s">
        <v>42</v>
      </c>
      <c r="O417" s="64"/>
      <c r="P417" s="181">
        <f>O417*H417</f>
        <v>0</v>
      </c>
      <c r="Q417" s="181">
        <v>0</v>
      </c>
      <c r="R417" s="181">
        <f>Q417*H417</f>
        <v>0</v>
      </c>
      <c r="S417" s="181">
        <v>0</v>
      </c>
      <c r="T417" s="182">
        <f>S417*H417</f>
        <v>0</v>
      </c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R417" s="183" t="s">
        <v>213</v>
      </c>
      <c r="AT417" s="183" t="s">
        <v>148</v>
      </c>
      <c r="AU417" s="183" t="s">
        <v>81</v>
      </c>
      <c r="AY417" s="18" t="s">
        <v>146</v>
      </c>
      <c r="BE417" s="184">
        <f>IF(N417="základní",J417,0)</f>
        <v>0</v>
      </c>
      <c r="BF417" s="184">
        <f>IF(N417="snížená",J417,0)</f>
        <v>0</v>
      </c>
      <c r="BG417" s="184">
        <f>IF(N417="zákl. přenesená",J417,0)</f>
        <v>0</v>
      </c>
      <c r="BH417" s="184">
        <f>IF(N417="sníž. přenesená",J417,0)</f>
        <v>0</v>
      </c>
      <c r="BI417" s="184">
        <f>IF(N417="nulová",J417,0)</f>
        <v>0</v>
      </c>
      <c r="BJ417" s="18" t="s">
        <v>79</v>
      </c>
      <c r="BK417" s="184">
        <f>ROUND(I417*H417,2)</f>
        <v>0</v>
      </c>
      <c r="BL417" s="18" t="s">
        <v>213</v>
      </c>
      <c r="BM417" s="183" t="s">
        <v>821</v>
      </c>
    </row>
    <row r="418" spans="1:65" s="2" customFormat="1" ht="21.75" customHeight="1">
      <c r="A418" s="35"/>
      <c r="B418" s="36"/>
      <c r="C418" s="219" t="s">
        <v>822</v>
      </c>
      <c r="D418" s="219" t="s">
        <v>348</v>
      </c>
      <c r="E418" s="220" t="s">
        <v>823</v>
      </c>
      <c r="F418" s="221" t="s">
        <v>824</v>
      </c>
      <c r="G418" s="222" t="s">
        <v>271</v>
      </c>
      <c r="H418" s="223">
        <v>3</v>
      </c>
      <c r="I418" s="224"/>
      <c r="J418" s="225">
        <f>ROUND(I418*H418,2)</f>
        <v>0</v>
      </c>
      <c r="K418" s="221" t="s">
        <v>19</v>
      </c>
      <c r="L418" s="226"/>
      <c r="M418" s="227" t="s">
        <v>19</v>
      </c>
      <c r="N418" s="228" t="s">
        <v>42</v>
      </c>
      <c r="O418" s="64"/>
      <c r="P418" s="181">
        <f>O418*H418</f>
        <v>0</v>
      </c>
      <c r="Q418" s="181">
        <v>6.1999999999999998E-3</v>
      </c>
      <c r="R418" s="181">
        <f>Q418*H418</f>
        <v>1.8599999999999998E-2</v>
      </c>
      <c r="S418" s="181">
        <v>0</v>
      </c>
      <c r="T418" s="182">
        <f>S418*H418</f>
        <v>0</v>
      </c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R418" s="183" t="s">
        <v>295</v>
      </c>
      <c r="AT418" s="183" t="s">
        <v>348</v>
      </c>
      <c r="AU418" s="183" t="s">
        <v>81</v>
      </c>
      <c r="AY418" s="18" t="s">
        <v>146</v>
      </c>
      <c r="BE418" s="184">
        <f>IF(N418="základní",J418,0)</f>
        <v>0</v>
      </c>
      <c r="BF418" s="184">
        <f>IF(N418="snížená",J418,0)</f>
        <v>0</v>
      </c>
      <c r="BG418" s="184">
        <f>IF(N418="zákl. přenesená",J418,0)</f>
        <v>0</v>
      </c>
      <c r="BH418" s="184">
        <f>IF(N418="sníž. přenesená",J418,0)</f>
        <v>0</v>
      </c>
      <c r="BI418" s="184">
        <f>IF(N418="nulová",J418,0)</f>
        <v>0</v>
      </c>
      <c r="BJ418" s="18" t="s">
        <v>79</v>
      </c>
      <c r="BK418" s="184">
        <f>ROUND(I418*H418,2)</f>
        <v>0</v>
      </c>
      <c r="BL418" s="18" t="s">
        <v>213</v>
      </c>
      <c r="BM418" s="183" t="s">
        <v>825</v>
      </c>
    </row>
    <row r="419" spans="1:65" s="2" customFormat="1" ht="29.25">
      <c r="A419" s="35"/>
      <c r="B419" s="36"/>
      <c r="C419" s="37"/>
      <c r="D419" s="187" t="s">
        <v>808</v>
      </c>
      <c r="E419" s="37"/>
      <c r="F419" s="229" t="s">
        <v>809</v>
      </c>
      <c r="G419" s="37"/>
      <c r="H419" s="37"/>
      <c r="I419" s="230"/>
      <c r="J419" s="37"/>
      <c r="K419" s="37"/>
      <c r="L419" s="40"/>
      <c r="M419" s="231"/>
      <c r="N419" s="232"/>
      <c r="O419" s="64"/>
      <c r="P419" s="64"/>
      <c r="Q419" s="64"/>
      <c r="R419" s="64"/>
      <c r="S419" s="64"/>
      <c r="T419" s="6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T419" s="18" t="s">
        <v>808</v>
      </c>
      <c r="AU419" s="18" t="s">
        <v>81</v>
      </c>
    </row>
    <row r="420" spans="1:65" s="2" customFormat="1" ht="90" customHeight="1">
      <c r="A420" s="35"/>
      <c r="B420" s="36"/>
      <c r="C420" s="172" t="s">
        <v>826</v>
      </c>
      <c r="D420" s="172" t="s">
        <v>148</v>
      </c>
      <c r="E420" s="173" t="s">
        <v>827</v>
      </c>
      <c r="F420" s="174" t="s">
        <v>828</v>
      </c>
      <c r="G420" s="175" t="s">
        <v>271</v>
      </c>
      <c r="H420" s="176">
        <v>1</v>
      </c>
      <c r="I420" s="177"/>
      <c r="J420" s="178">
        <f>ROUND(I420*H420,2)</f>
        <v>0</v>
      </c>
      <c r="K420" s="174" t="s">
        <v>19</v>
      </c>
      <c r="L420" s="40"/>
      <c r="M420" s="179" t="s">
        <v>19</v>
      </c>
      <c r="N420" s="180" t="s">
        <v>42</v>
      </c>
      <c r="O420" s="64"/>
      <c r="P420" s="181">
        <f>O420*H420</f>
        <v>0</v>
      </c>
      <c r="Q420" s="181">
        <v>0</v>
      </c>
      <c r="R420" s="181">
        <f>Q420*H420</f>
        <v>0</v>
      </c>
      <c r="S420" s="181">
        <v>0</v>
      </c>
      <c r="T420" s="182">
        <f>S420*H420</f>
        <v>0</v>
      </c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R420" s="183" t="s">
        <v>213</v>
      </c>
      <c r="AT420" s="183" t="s">
        <v>148</v>
      </c>
      <c r="AU420" s="183" t="s">
        <v>81</v>
      </c>
      <c r="AY420" s="18" t="s">
        <v>146</v>
      </c>
      <c r="BE420" s="184">
        <f>IF(N420="základní",J420,0)</f>
        <v>0</v>
      </c>
      <c r="BF420" s="184">
        <f>IF(N420="snížená",J420,0)</f>
        <v>0</v>
      </c>
      <c r="BG420" s="184">
        <f>IF(N420="zákl. přenesená",J420,0)</f>
        <v>0</v>
      </c>
      <c r="BH420" s="184">
        <f>IF(N420="sníž. přenesená",J420,0)</f>
        <v>0</v>
      </c>
      <c r="BI420" s="184">
        <f>IF(N420="nulová",J420,0)</f>
        <v>0</v>
      </c>
      <c r="BJ420" s="18" t="s">
        <v>79</v>
      </c>
      <c r="BK420" s="184">
        <f>ROUND(I420*H420,2)</f>
        <v>0</v>
      </c>
      <c r="BL420" s="18" t="s">
        <v>213</v>
      </c>
      <c r="BM420" s="183" t="s">
        <v>829</v>
      </c>
    </row>
    <row r="421" spans="1:65" s="2" customFormat="1" ht="29.25">
      <c r="A421" s="35"/>
      <c r="B421" s="36"/>
      <c r="C421" s="37"/>
      <c r="D421" s="187" t="s">
        <v>808</v>
      </c>
      <c r="E421" s="37"/>
      <c r="F421" s="229" t="s">
        <v>809</v>
      </c>
      <c r="G421" s="37"/>
      <c r="H421" s="37"/>
      <c r="I421" s="230"/>
      <c r="J421" s="37"/>
      <c r="K421" s="37"/>
      <c r="L421" s="40"/>
      <c r="M421" s="231"/>
      <c r="N421" s="232"/>
      <c r="O421" s="64"/>
      <c r="P421" s="64"/>
      <c r="Q421" s="64"/>
      <c r="R421" s="64"/>
      <c r="S421" s="64"/>
      <c r="T421" s="6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T421" s="18" t="s">
        <v>808</v>
      </c>
      <c r="AU421" s="18" t="s">
        <v>81</v>
      </c>
    </row>
    <row r="422" spans="1:65" s="2" customFormat="1" ht="44.25" customHeight="1">
      <c r="A422" s="35"/>
      <c r="B422" s="36"/>
      <c r="C422" s="172" t="s">
        <v>830</v>
      </c>
      <c r="D422" s="172" t="s">
        <v>148</v>
      </c>
      <c r="E422" s="173" t="s">
        <v>831</v>
      </c>
      <c r="F422" s="174" t="s">
        <v>832</v>
      </c>
      <c r="G422" s="175" t="s">
        <v>199</v>
      </c>
      <c r="H422" s="176">
        <v>0.24099999999999999</v>
      </c>
      <c r="I422" s="177"/>
      <c r="J422" s="178">
        <f>ROUND(I422*H422,2)</f>
        <v>0</v>
      </c>
      <c r="K422" s="174" t="s">
        <v>152</v>
      </c>
      <c r="L422" s="40"/>
      <c r="M422" s="179" t="s">
        <v>19</v>
      </c>
      <c r="N422" s="180" t="s">
        <v>42</v>
      </c>
      <c r="O422" s="64"/>
      <c r="P422" s="181">
        <f>O422*H422</f>
        <v>0</v>
      </c>
      <c r="Q422" s="181">
        <v>0</v>
      </c>
      <c r="R422" s="181">
        <f>Q422*H422</f>
        <v>0</v>
      </c>
      <c r="S422" s="181">
        <v>0</v>
      </c>
      <c r="T422" s="182">
        <f>S422*H422</f>
        <v>0</v>
      </c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R422" s="183" t="s">
        <v>213</v>
      </c>
      <c r="AT422" s="183" t="s">
        <v>148</v>
      </c>
      <c r="AU422" s="183" t="s">
        <v>81</v>
      </c>
      <c r="AY422" s="18" t="s">
        <v>146</v>
      </c>
      <c r="BE422" s="184">
        <f>IF(N422="základní",J422,0)</f>
        <v>0</v>
      </c>
      <c r="BF422" s="184">
        <f>IF(N422="snížená",J422,0)</f>
        <v>0</v>
      </c>
      <c r="BG422" s="184">
        <f>IF(N422="zákl. přenesená",J422,0)</f>
        <v>0</v>
      </c>
      <c r="BH422" s="184">
        <f>IF(N422="sníž. přenesená",J422,0)</f>
        <v>0</v>
      </c>
      <c r="BI422" s="184">
        <f>IF(N422="nulová",J422,0)</f>
        <v>0</v>
      </c>
      <c r="BJ422" s="18" t="s">
        <v>79</v>
      </c>
      <c r="BK422" s="184">
        <f>ROUND(I422*H422,2)</f>
        <v>0</v>
      </c>
      <c r="BL422" s="18" t="s">
        <v>213</v>
      </c>
      <c r="BM422" s="183" t="s">
        <v>833</v>
      </c>
    </row>
    <row r="423" spans="1:65" s="2" customFormat="1" ht="48">
      <c r="A423" s="35"/>
      <c r="B423" s="36"/>
      <c r="C423" s="172" t="s">
        <v>834</v>
      </c>
      <c r="D423" s="172" t="s">
        <v>148</v>
      </c>
      <c r="E423" s="173" t="s">
        <v>835</v>
      </c>
      <c r="F423" s="174" t="s">
        <v>836</v>
      </c>
      <c r="G423" s="175" t="s">
        <v>199</v>
      </c>
      <c r="H423" s="176">
        <v>0.24099999999999999</v>
      </c>
      <c r="I423" s="177"/>
      <c r="J423" s="178">
        <f>ROUND(I423*H423,2)</f>
        <v>0</v>
      </c>
      <c r="K423" s="174" t="s">
        <v>152</v>
      </c>
      <c r="L423" s="40"/>
      <c r="M423" s="179" t="s">
        <v>19</v>
      </c>
      <c r="N423" s="180" t="s">
        <v>42</v>
      </c>
      <c r="O423" s="64"/>
      <c r="P423" s="181">
        <f>O423*H423</f>
        <v>0</v>
      </c>
      <c r="Q423" s="181">
        <v>0</v>
      </c>
      <c r="R423" s="181">
        <f>Q423*H423</f>
        <v>0</v>
      </c>
      <c r="S423" s="181">
        <v>0</v>
      </c>
      <c r="T423" s="182">
        <f>S423*H423</f>
        <v>0</v>
      </c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R423" s="183" t="s">
        <v>213</v>
      </c>
      <c r="AT423" s="183" t="s">
        <v>148</v>
      </c>
      <c r="AU423" s="183" t="s">
        <v>81</v>
      </c>
      <c r="AY423" s="18" t="s">
        <v>146</v>
      </c>
      <c r="BE423" s="184">
        <f>IF(N423="základní",J423,0)</f>
        <v>0</v>
      </c>
      <c r="BF423" s="184">
        <f>IF(N423="snížená",J423,0)</f>
        <v>0</v>
      </c>
      <c r="BG423" s="184">
        <f>IF(N423="zákl. přenesená",J423,0)</f>
        <v>0</v>
      </c>
      <c r="BH423" s="184">
        <f>IF(N423="sníž. přenesená",J423,0)</f>
        <v>0</v>
      </c>
      <c r="BI423" s="184">
        <f>IF(N423="nulová",J423,0)</f>
        <v>0</v>
      </c>
      <c r="BJ423" s="18" t="s">
        <v>79</v>
      </c>
      <c r="BK423" s="184">
        <f>ROUND(I423*H423,2)</f>
        <v>0</v>
      </c>
      <c r="BL423" s="18" t="s">
        <v>213</v>
      </c>
      <c r="BM423" s="183" t="s">
        <v>837</v>
      </c>
    </row>
    <row r="424" spans="1:65" s="12" customFormat="1" ht="22.9" customHeight="1">
      <c r="B424" s="156"/>
      <c r="C424" s="157"/>
      <c r="D424" s="158" t="s">
        <v>70</v>
      </c>
      <c r="E424" s="170" t="s">
        <v>838</v>
      </c>
      <c r="F424" s="170" t="s">
        <v>839</v>
      </c>
      <c r="G424" s="157"/>
      <c r="H424" s="157"/>
      <c r="I424" s="160"/>
      <c r="J424" s="171">
        <f>BK424</f>
        <v>0</v>
      </c>
      <c r="K424" s="157"/>
      <c r="L424" s="162"/>
      <c r="M424" s="163"/>
      <c r="N424" s="164"/>
      <c r="O424" s="164"/>
      <c r="P424" s="165">
        <f>P425</f>
        <v>0</v>
      </c>
      <c r="Q424" s="164"/>
      <c r="R424" s="165">
        <f>R425</f>
        <v>0</v>
      </c>
      <c r="S424" s="164"/>
      <c r="T424" s="166">
        <f>T425</f>
        <v>0</v>
      </c>
      <c r="AR424" s="167" t="s">
        <v>81</v>
      </c>
      <c r="AT424" s="168" t="s">
        <v>70</v>
      </c>
      <c r="AU424" s="168" t="s">
        <v>79</v>
      </c>
      <c r="AY424" s="167" t="s">
        <v>146</v>
      </c>
      <c r="BK424" s="169">
        <f>BK425</f>
        <v>0</v>
      </c>
    </row>
    <row r="425" spans="1:65" s="2" customFormat="1" ht="36">
      <c r="A425" s="35"/>
      <c r="B425" s="36"/>
      <c r="C425" s="219" t="s">
        <v>840</v>
      </c>
      <c r="D425" s="219" t="s">
        <v>348</v>
      </c>
      <c r="E425" s="220" t="s">
        <v>841</v>
      </c>
      <c r="F425" s="221" t="s">
        <v>842</v>
      </c>
      <c r="G425" s="222" t="s">
        <v>271</v>
      </c>
      <c r="H425" s="223">
        <v>1</v>
      </c>
      <c r="I425" s="224"/>
      <c r="J425" s="225">
        <f>ROUND(I425*H425,2)</f>
        <v>0</v>
      </c>
      <c r="K425" s="221" t="s">
        <v>19</v>
      </c>
      <c r="L425" s="226"/>
      <c r="M425" s="227" t="s">
        <v>19</v>
      </c>
      <c r="N425" s="228" t="s">
        <v>42</v>
      </c>
      <c r="O425" s="64"/>
      <c r="P425" s="181">
        <f>O425*H425</f>
        <v>0</v>
      </c>
      <c r="Q425" s="181">
        <v>0</v>
      </c>
      <c r="R425" s="181">
        <f>Q425*H425</f>
        <v>0</v>
      </c>
      <c r="S425" s="181">
        <v>0</v>
      </c>
      <c r="T425" s="182">
        <f>S425*H425</f>
        <v>0</v>
      </c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R425" s="183" t="s">
        <v>295</v>
      </c>
      <c r="AT425" s="183" t="s">
        <v>348</v>
      </c>
      <c r="AU425" s="183" t="s">
        <v>81</v>
      </c>
      <c r="AY425" s="18" t="s">
        <v>146</v>
      </c>
      <c r="BE425" s="184">
        <f>IF(N425="základní",J425,0)</f>
        <v>0</v>
      </c>
      <c r="BF425" s="184">
        <f>IF(N425="snížená",J425,0)</f>
        <v>0</v>
      </c>
      <c r="BG425" s="184">
        <f>IF(N425="zákl. přenesená",J425,0)</f>
        <v>0</v>
      </c>
      <c r="BH425" s="184">
        <f>IF(N425="sníž. přenesená",J425,0)</f>
        <v>0</v>
      </c>
      <c r="BI425" s="184">
        <f>IF(N425="nulová",J425,0)</f>
        <v>0</v>
      </c>
      <c r="BJ425" s="18" t="s">
        <v>79</v>
      </c>
      <c r="BK425" s="184">
        <f>ROUND(I425*H425,2)</f>
        <v>0</v>
      </c>
      <c r="BL425" s="18" t="s">
        <v>213</v>
      </c>
      <c r="BM425" s="183" t="s">
        <v>843</v>
      </c>
    </row>
    <row r="426" spans="1:65" s="12" customFormat="1" ht="22.9" customHeight="1">
      <c r="B426" s="156"/>
      <c r="C426" s="157"/>
      <c r="D426" s="158" t="s">
        <v>70</v>
      </c>
      <c r="E426" s="170" t="s">
        <v>844</v>
      </c>
      <c r="F426" s="170" t="s">
        <v>845</v>
      </c>
      <c r="G426" s="157"/>
      <c r="H426" s="157"/>
      <c r="I426" s="160"/>
      <c r="J426" s="171">
        <f>BK426</f>
        <v>0</v>
      </c>
      <c r="K426" s="157"/>
      <c r="L426" s="162"/>
      <c r="M426" s="163"/>
      <c r="N426" s="164"/>
      <c r="O426" s="164"/>
      <c r="P426" s="165">
        <f>SUM(P427:P438)</f>
        <v>0</v>
      </c>
      <c r="Q426" s="164"/>
      <c r="R426" s="165">
        <f>SUM(R427:R438)</f>
        <v>0.49769609999999997</v>
      </c>
      <c r="S426" s="164"/>
      <c r="T426" s="166">
        <f>SUM(T427:T438)</f>
        <v>0</v>
      </c>
      <c r="AR426" s="167" t="s">
        <v>81</v>
      </c>
      <c r="AT426" s="168" t="s">
        <v>70</v>
      </c>
      <c r="AU426" s="168" t="s">
        <v>79</v>
      </c>
      <c r="AY426" s="167" t="s">
        <v>146</v>
      </c>
      <c r="BK426" s="169">
        <f>SUM(BK427:BK438)</f>
        <v>0</v>
      </c>
    </row>
    <row r="427" spans="1:65" s="2" customFormat="1" ht="24">
      <c r="A427" s="35"/>
      <c r="B427" s="36"/>
      <c r="C427" s="172" t="s">
        <v>846</v>
      </c>
      <c r="D427" s="172" t="s">
        <v>148</v>
      </c>
      <c r="E427" s="173" t="s">
        <v>847</v>
      </c>
      <c r="F427" s="174" t="s">
        <v>848</v>
      </c>
      <c r="G427" s="175" t="s">
        <v>151</v>
      </c>
      <c r="H427" s="176">
        <v>14.74</v>
      </c>
      <c r="I427" s="177"/>
      <c r="J427" s="178">
        <f>ROUND(I427*H427,2)</f>
        <v>0</v>
      </c>
      <c r="K427" s="174" t="s">
        <v>152</v>
      </c>
      <c r="L427" s="40"/>
      <c r="M427" s="179" t="s">
        <v>19</v>
      </c>
      <c r="N427" s="180" t="s">
        <v>42</v>
      </c>
      <c r="O427" s="64"/>
      <c r="P427" s="181">
        <f>O427*H427</f>
        <v>0</v>
      </c>
      <c r="Q427" s="181">
        <v>0</v>
      </c>
      <c r="R427" s="181">
        <f>Q427*H427</f>
        <v>0</v>
      </c>
      <c r="S427" s="181">
        <v>0</v>
      </c>
      <c r="T427" s="182">
        <f>S427*H427</f>
        <v>0</v>
      </c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R427" s="183" t="s">
        <v>213</v>
      </c>
      <c r="AT427" s="183" t="s">
        <v>148</v>
      </c>
      <c r="AU427" s="183" t="s">
        <v>81</v>
      </c>
      <c r="AY427" s="18" t="s">
        <v>146</v>
      </c>
      <c r="BE427" s="184">
        <f>IF(N427="základní",J427,0)</f>
        <v>0</v>
      </c>
      <c r="BF427" s="184">
        <f>IF(N427="snížená",J427,0)</f>
        <v>0</v>
      </c>
      <c r="BG427" s="184">
        <f>IF(N427="zákl. přenesená",J427,0)</f>
        <v>0</v>
      </c>
      <c r="BH427" s="184">
        <f>IF(N427="sníž. přenesená",J427,0)</f>
        <v>0</v>
      </c>
      <c r="BI427" s="184">
        <f>IF(N427="nulová",J427,0)</f>
        <v>0</v>
      </c>
      <c r="BJ427" s="18" t="s">
        <v>79</v>
      </c>
      <c r="BK427" s="184">
        <f>ROUND(I427*H427,2)</f>
        <v>0</v>
      </c>
      <c r="BL427" s="18" t="s">
        <v>213</v>
      </c>
      <c r="BM427" s="183" t="s">
        <v>849</v>
      </c>
    </row>
    <row r="428" spans="1:65" s="13" customFormat="1" ht="11.25">
      <c r="B428" s="185"/>
      <c r="C428" s="186"/>
      <c r="D428" s="187" t="s">
        <v>190</v>
      </c>
      <c r="E428" s="188" t="s">
        <v>19</v>
      </c>
      <c r="F428" s="189" t="s">
        <v>850</v>
      </c>
      <c r="G428" s="186"/>
      <c r="H428" s="190">
        <v>14.74</v>
      </c>
      <c r="I428" s="191"/>
      <c r="J428" s="186"/>
      <c r="K428" s="186"/>
      <c r="L428" s="192"/>
      <c r="M428" s="193"/>
      <c r="N428" s="194"/>
      <c r="O428" s="194"/>
      <c r="P428" s="194"/>
      <c r="Q428" s="194"/>
      <c r="R428" s="194"/>
      <c r="S428" s="194"/>
      <c r="T428" s="195"/>
      <c r="AT428" s="196" t="s">
        <v>190</v>
      </c>
      <c r="AU428" s="196" t="s">
        <v>81</v>
      </c>
      <c r="AV428" s="13" t="s">
        <v>81</v>
      </c>
      <c r="AW428" s="13" t="s">
        <v>32</v>
      </c>
      <c r="AX428" s="13" t="s">
        <v>79</v>
      </c>
      <c r="AY428" s="196" t="s">
        <v>146</v>
      </c>
    </row>
    <row r="429" spans="1:65" s="2" customFormat="1" ht="24">
      <c r="A429" s="35"/>
      <c r="B429" s="36"/>
      <c r="C429" s="172" t="s">
        <v>851</v>
      </c>
      <c r="D429" s="172" t="s">
        <v>148</v>
      </c>
      <c r="E429" s="173" t="s">
        <v>852</v>
      </c>
      <c r="F429" s="174" t="s">
        <v>853</v>
      </c>
      <c r="G429" s="175" t="s">
        <v>151</v>
      </c>
      <c r="H429" s="176">
        <v>14.74</v>
      </c>
      <c r="I429" s="177"/>
      <c r="J429" s="178">
        <f>ROUND(I429*H429,2)</f>
        <v>0</v>
      </c>
      <c r="K429" s="174" t="s">
        <v>152</v>
      </c>
      <c r="L429" s="40"/>
      <c r="M429" s="179" t="s">
        <v>19</v>
      </c>
      <c r="N429" s="180" t="s">
        <v>42</v>
      </c>
      <c r="O429" s="64"/>
      <c r="P429" s="181">
        <f>O429*H429</f>
        <v>0</v>
      </c>
      <c r="Q429" s="181">
        <v>2.9999999999999997E-4</v>
      </c>
      <c r="R429" s="181">
        <f>Q429*H429</f>
        <v>4.4219999999999997E-3</v>
      </c>
      <c r="S429" s="181">
        <v>0</v>
      </c>
      <c r="T429" s="182">
        <f>S429*H429</f>
        <v>0</v>
      </c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R429" s="183" t="s">
        <v>213</v>
      </c>
      <c r="AT429" s="183" t="s">
        <v>148</v>
      </c>
      <c r="AU429" s="183" t="s">
        <v>81</v>
      </c>
      <c r="AY429" s="18" t="s">
        <v>146</v>
      </c>
      <c r="BE429" s="184">
        <f>IF(N429="základní",J429,0)</f>
        <v>0</v>
      </c>
      <c r="BF429" s="184">
        <f>IF(N429="snížená",J429,0)</f>
        <v>0</v>
      </c>
      <c r="BG429" s="184">
        <f>IF(N429="zákl. přenesená",J429,0)</f>
        <v>0</v>
      </c>
      <c r="BH429" s="184">
        <f>IF(N429="sníž. přenesená",J429,0)</f>
        <v>0</v>
      </c>
      <c r="BI429" s="184">
        <f>IF(N429="nulová",J429,0)</f>
        <v>0</v>
      </c>
      <c r="BJ429" s="18" t="s">
        <v>79</v>
      </c>
      <c r="BK429" s="184">
        <f>ROUND(I429*H429,2)</f>
        <v>0</v>
      </c>
      <c r="BL429" s="18" t="s">
        <v>213</v>
      </c>
      <c r="BM429" s="183" t="s">
        <v>854</v>
      </c>
    </row>
    <row r="430" spans="1:65" s="2" customFormat="1" ht="36">
      <c r="A430" s="35"/>
      <c r="B430" s="36"/>
      <c r="C430" s="172" t="s">
        <v>855</v>
      </c>
      <c r="D430" s="172" t="s">
        <v>148</v>
      </c>
      <c r="E430" s="173" t="s">
        <v>856</v>
      </c>
      <c r="F430" s="174" t="s">
        <v>857</v>
      </c>
      <c r="G430" s="175" t="s">
        <v>151</v>
      </c>
      <c r="H430" s="176">
        <v>14.74</v>
      </c>
      <c r="I430" s="177"/>
      <c r="J430" s="178">
        <f>ROUND(I430*H430,2)</f>
        <v>0</v>
      </c>
      <c r="K430" s="174" t="s">
        <v>152</v>
      </c>
      <c r="L430" s="40"/>
      <c r="M430" s="179" t="s">
        <v>19</v>
      </c>
      <c r="N430" s="180" t="s">
        <v>42</v>
      </c>
      <c r="O430" s="64"/>
      <c r="P430" s="181">
        <f>O430*H430</f>
        <v>0</v>
      </c>
      <c r="Q430" s="181">
        <v>4.5450000000000004E-3</v>
      </c>
      <c r="R430" s="181">
        <f>Q430*H430</f>
        <v>6.6993300000000006E-2</v>
      </c>
      <c r="S430" s="181">
        <v>0</v>
      </c>
      <c r="T430" s="182">
        <f>S430*H430</f>
        <v>0</v>
      </c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R430" s="183" t="s">
        <v>213</v>
      </c>
      <c r="AT430" s="183" t="s">
        <v>148</v>
      </c>
      <c r="AU430" s="183" t="s">
        <v>81</v>
      </c>
      <c r="AY430" s="18" t="s">
        <v>146</v>
      </c>
      <c r="BE430" s="184">
        <f>IF(N430="základní",J430,0)</f>
        <v>0</v>
      </c>
      <c r="BF430" s="184">
        <f>IF(N430="snížená",J430,0)</f>
        <v>0</v>
      </c>
      <c r="BG430" s="184">
        <f>IF(N430="zákl. přenesená",J430,0)</f>
        <v>0</v>
      </c>
      <c r="BH430" s="184">
        <f>IF(N430="sníž. přenesená",J430,0)</f>
        <v>0</v>
      </c>
      <c r="BI430" s="184">
        <f>IF(N430="nulová",J430,0)</f>
        <v>0</v>
      </c>
      <c r="BJ430" s="18" t="s">
        <v>79</v>
      </c>
      <c r="BK430" s="184">
        <f>ROUND(I430*H430,2)</f>
        <v>0</v>
      </c>
      <c r="BL430" s="18" t="s">
        <v>213</v>
      </c>
      <c r="BM430" s="183" t="s">
        <v>858</v>
      </c>
    </row>
    <row r="431" spans="1:65" s="2" customFormat="1" ht="36">
      <c r="A431" s="35"/>
      <c r="B431" s="36"/>
      <c r="C431" s="172" t="s">
        <v>859</v>
      </c>
      <c r="D431" s="172" t="s">
        <v>148</v>
      </c>
      <c r="E431" s="173" t="s">
        <v>860</v>
      </c>
      <c r="F431" s="174" t="s">
        <v>861</v>
      </c>
      <c r="G431" s="175" t="s">
        <v>151</v>
      </c>
      <c r="H431" s="176">
        <v>14.74</v>
      </c>
      <c r="I431" s="177"/>
      <c r="J431" s="178">
        <f>ROUND(I431*H431,2)</f>
        <v>0</v>
      </c>
      <c r="K431" s="174" t="s">
        <v>152</v>
      </c>
      <c r="L431" s="40"/>
      <c r="M431" s="179" t="s">
        <v>19</v>
      </c>
      <c r="N431" s="180" t="s">
        <v>42</v>
      </c>
      <c r="O431" s="64"/>
      <c r="P431" s="181">
        <f>O431*H431</f>
        <v>0</v>
      </c>
      <c r="Q431" s="181">
        <v>6.3E-3</v>
      </c>
      <c r="R431" s="181">
        <f>Q431*H431</f>
        <v>9.2862E-2</v>
      </c>
      <c r="S431" s="181">
        <v>0</v>
      </c>
      <c r="T431" s="182">
        <f>S431*H431</f>
        <v>0</v>
      </c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R431" s="183" t="s">
        <v>213</v>
      </c>
      <c r="AT431" s="183" t="s">
        <v>148</v>
      </c>
      <c r="AU431" s="183" t="s">
        <v>81</v>
      </c>
      <c r="AY431" s="18" t="s">
        <v>146</v>
      </c>
      <c r="BE431" s="184">
        <f>IF(N431="základní",J431,0)</f>
        <v>0</v>
      </c>
      <c r="BF431" s="184">
        <f>IF(N431="snížená",J431,0)</f>
        <v>0</v>
      </c>
      <c r="BG431" s="184">
        <f>IF(N431="zákl. přenesená",J431,0)</f>
        <v>0</v>
      </c>
      <c r="BH431" s="184">
        <f>IF(N431="sníž. přenesená",J431,0)</f>
        <v>0</v>
      </c>
      <c r="BI431" s="184">
        <f>IF(N431="nulová",J431,0)</f>
        <v>0</v>
      </c>
      <c r="BJ431" s="18" t="s">
        <v>79</v>
      </c>
      <c r="BK431" s="184">
        <f>ROUND(I431*H431,2)</f>
        <v>0</v>
      </c>
      <c r="BL431" s="18" t="s">
        <v>213</v>
      </c>
      <c r="BM431" s="183" t="s">
        <v>862</v>
      </c>
    </row>
    <row r="432" spans="1:65" s="2" customFormat="1" ht="33" customHeight="1">
      <c r="A432" s="35"/>
      <c r="B432" s="36"/>
      <c r="C432" s="219" t="s">
        <v>863</v>
      </c>
      <c r="D432" s="219" t="s">
        <v>348</v>
      </c>
      <c r="E432" s="220" t="s">
        <v>864</v>
      </c>
      <c r="F432" s="221" t="s">
        <v>865</v>
      </c>
      <c r="G432" s="222" t="s">
        <v>151</v>
      </c>
      <c r="H432" s="223">
        <v>16.213999999999999</v>
      </c>
      <c r="I432" s="224"/>
      <c r="J432" s="225">
        <f>ROUND(I432*H432,2)</f>
        <v>0</v>
      </c>
      <c r="K432" s="221" t="s">
        <v>152</v>
      </c>
      <c r="L432" s="226"/>
      <c r="M432" s="227" t="s">
        <v>19</v>
      </c>
      <c r="N432" s="228" t="s">
        <v>42</v>
      </c>
      <c r="O432" s="64"/>
      <c r="P432" s="181">
        <f>O432*H432</f>
        <v>0</v>
      </c>
      <c r="Q432" s="181">
        <v>1.9199999999999998E-2</v>
      </c>
      <c r="R432" s="181">
        <f>Q432*H432</f>
        <v>0.31130879999999994</v>
      </c>
      <c r="S432" s="181">
        <v>0</v>
      </c>
      <c r="T432" s="182">
        <f>S432*H432</f>
        <v>0</v>
      </c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R432" s="183" t="s">
        <v>295</v>
      </c>
      <c r="AT432" s="183" t="s">
        <v>348</v>
      </c>
      <c r="AU432" s="183" t="s">
        <v>81</v>
      </c>
      <c r="AY432" s="18" t="s">
        <v>146</v>
      </c>
      <c r="BE432" s="184">
        <f>IF(N432="základní",J432,0)</f>
        <v>0</v>
      </c>
      <c r="BF432" s="184">
        <f>IF(N432="snížená",J432,0)</f>
        <v>0</v>
      </c>
      <c r="BG432" s="184">
        <f>IF(N432="zákl. přenesená",J432,0)</f>
        <v>0</v>
      </c>
      <c r="BH432" s="184">
        <f>IF(N432="sníž. přenesená",J432,0)</f>
        <v>0</v>
      </c>
      <c r="BI432" s="184">
        <f>IF(N432="nulová",J432,0)</f>
        <v>0</v>
      </c>
      <c r="BJ432" s="18" t="s">
        <v>79</v>
      </c>
      <c r="BK432" s="184">
        <f>ROUND(I432*H432,2)</f>
        <v>0</v>
      </c>
      <c r="BL432" s="18" t="s">
        <v>213</v>
      </c>
      <c r="BM432" s="183" t="s">
        <v>866</v>
      </c>
    </row>
    <row r="433" spans="1:65" s="13" customFormat="1" ht="11.25">
      <c r="B433" s="185"/>
      <c r="C433" s="186"/>
      <c r="D433" s="187" t="s">
        <v>190</v>
      </c>
      <c r="E433" s="186"/>
      <c r="F433" s="189" t="s">
        <v>867</v>
      </c>
      <c r="G433" s="186"/>
      <c r="H433" s="190">
        <v>16.213999999999999</v>
      </c>
      <c r="I433" s="191"/>
      <c r="J433" s="186"/>
      <c r="K433" s="186"/>
      <c r="L433" s="192"/>
      <c r="M433" s="193"/>
      <c r="N433" s="194"/>
      <c r="O433" s="194"/>
      <c r="P433" s="194"/>
      <c r="Q433" s="194"/>
      <c r="R433" s="194"/>
      <c r="S433" s="194"/>
      <c r="T433" s="195"/>
      <c r="AT433" s="196" t="s">
        <v>190</v>
      </c>
      <c r="AU433" s="196" t="s">
        <v>81</v>
      </c>
      <c r="AV433" s="13" t="s">
        <v>81</v>
      </c>
      <c r="AW433" s="13" t="s">
        <v>4</v>
      </c>
      <c r="AX433" s="13" t="s">
        <v>79</v>
      </c>
      <c r="AY433" s="196" t="s">
        <v>146</v>
      </c>
    </row>
    <row r="434" spans="1:65" s="2" customFormat="1" ht="36">
      <c r="A434" s="35"/>
      <c r="B434" s="36"/>
      <c r="C434" s="172" t="s">
        <v>868</v>
      </c>
      <c r="D434" s="172" t="s">
        <v>148</v>
      </c>
      <c r="E434" s="173" t="s">
        <v>869</v>
      </c>
      <c r="F434" s="174" t="s">
        <v>870</v>
      </c>
      <c r="G434" s="175" t="s">
        <v>151</v>
      </c>
      <c r="H434" s="176">
        <v>9.4600000000000009</v>
      </c>
      <c r="I434" s="177"/>
      <c r="J434" s="178">
        <f>ROUND(I434*H434,2)</f>
        <v>0</v>
      </c>
      <c r="K434" s="174" t="s">
        <v>152</v>
      </c>
      <c r="L434" s="40"/>
      <c r="M434" s="179" t="s">
        <v>19</v>
      </c>
      <c r="N434" s="180" t="s">
        <v>42</v>
      </c>
      <c r="O434" s="64"/>
      <c r="P434" s="181">
        <f>O434*H434</f>
        <v>0</v>
      </c>
      <c r="Q434" s="181">
        <v>0</v>
      </c>
      <c r="R434" s="181">
        <f>Q434*H434</f>
        <v>0</v>
      </c>
      <c r="S434" s="181">
        <v>0</v>
      </c>
      <c r="T434" s="182">
        <f>S434*H434</f>
        <v>0</v>
      </c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R434" s="183" t="s">
        <v>213</v>
      </c>
      <c r="AT434" s="183" t="s">
        <v>148</v>
      </c>
      <c r="AU434" s="183" t="s">
        <v>81</v>
      </c>
      <c r="AY434" s="18" t="s">
        <v>146</v>
      </c>
      <c r="BE434" s="184">
        <f>IF(N434="základní",J434,0)</f>
        <v>0</v>
      </c>
      <c r="BF434" s="184">
        <f>IF(N434="snížená",J434,0)</f>
        <v>0</v>
      </c>
      <c r="BG434" s="184">
        <f>IF(N434="zákl. přenesená",J434,0)</f>
        <v>0</v>
      </c>
      <c r="BH434" s="184">
        <f>IF(N434="sníž. přenesená",J434,0)</f>
        <v>0</v>
      </c>
      <c r="BI434" s="184">
        <f>IF(N434="nulová",J434,0)</f>
        <v>0</v>
      </c>
      <c r="BJ434" s="18" t="s">
        <v>79</v>
      </c>
      <c r="BK434" s="184">
        <f>ROUND(I434*H434,2)</f>
        <v>0</v>
      </c>
      <c r="BL434" s="18" t="s">
        <v>213</v>
      </c>
      <c r="BM434" s="183" t="s">
        <v>871</v>
      </c>
    </row>
    <row r="435" spans="1:65" s="13" customFormat="1" ht="11.25">
      <c r="B435" s="185"/>
      <c r="C435" s="186"/>
      <c r="D435" s="187" t="s">
        <v>190</v>
      </c>
      <c r="E435" s="188" t="s">
        <v>19</v>
      </c>
      <c r="F435" s="189" t="s">
        <v>872</v>
      </c>
      <c r="G435" s="186"/>
      <c r="H435" s="190">
        <v>9.4600000000000009</v>
      </c>
      <c r="I435" s="191"/>
      <c r="J435" s="186"/>
      <c r="K435" s="186"/>
      <c r="L435" s="192"/>
      <c r="M435" s="193"/>
      <c r="N435" s="194"/>
      <c r="O435" s="194"/>
      <c r="P435" s="194"/>
      <c r="Q435" s="194"/>
      <c r="R435" s="194"/>
      <c r="S435" s="194"/>
      <c r="T435" s="195"/>
      <c r="AT435" s="196" t="s">
        <v>190</v>
      </c>
      <c r="AU435" s="196" t="s">
        <v>81</v>
      </c>
      <c r="AV435" s="13" t="s">
        <v>81</v>
      </c>
      <c r="AW435" s="13" t="s">
        <v>32</v>
      </c>
      <c r="AX435" s="13" t="s">
        <v>79</v>
      </c>
      <c r="AY435" s="196" t="s">
        <v>146</v>
      </c>
    </row>
    <row r="436" spans="1:65" s="2" customFormat="1" ht="24">
      <c r="A436" s="35"/>
      <c r="B436" s="36"/>
      <c r="C436" s="172" t="s">
        <v>873</v>
      </c>
      <c r="D436" s="172" t="s">
        <v>148</v>
      </c>
      <c r="E436" s="173" t="s">
        <v>874</v>
      </c>
      <c r="F436" s="174" t="s">
        <v>875</v>
      </c>
      <c r="G436" s="175" t="s">
        <v>151</v>
      </c>
      <c r="H436" s="176">
        <v>14.74</v>
      </c>
      <c r="I436" s="177"/>
      <c r="J436" s="178">
        <f>ROUND(I436*H436,2)</f>
        <v>0</v>
      </c>
      <c r="K436" s="174" t="s">
        <v>152</v>
      </c>
      <c r="L436" s="40"/>
      <c r="M436" s="179" t="s">
        <v>19</v>
      </c>
      <c r="N436" s="180" t="s">
        <v>42</v>
      </c>
      <c r="O436" s="64"/>
      <c r="P436" s="181">
        <f>O436*H436</f>
        <v>0</v>
      </c>
      <c r="Q436" s="181">
        <v>1.5E-3</v>
      </c>
      <c r="R436" s="181">
        <f>Q436*H436</f>
        <v>2.2110000000000001E-2</v>
      </c>
      <c r="S436" s="181">
        <v>0</v>
      </c>
      <c r="T436" s="182">
        <f>S436*H436</f>
        <v>0</v>
      </c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R436" s="183" t="s">
        <v>213</v>
      </c>
      <c r="AT436" s="183" t="s">
        <v>148</v>
      </c>
      <c r="AU436" s="183" t="s">
        <v>81</v>
      </c>
      <c r="AY436" s="18" t="s">
        <v>146</v>
      </c>
      <c r="BE436" s="184">
        <f>IF(N436="základní",J436,0)</f>
        <v>0</v>
      </c>
      <c r="BF436" s="184">
        <f>IF(N436="snížená",J436,0)</f>
        <v>0</v>
      </c>
      <c r="BG436" s="184">
        <f>IF(N436="zákl. přenesená",J436,0)</f>
        <v>0</v>
      </c>
      <c r="BH436" s="184">
        <f>IF(N436="sníž. přenesená",J436,0)</f>
        <v>0</v>
      </c>
      <c r="BI436" s="184">
        <f>IF(N436="nulová",J436,0)</f>
        <v>0</v>
      </c>
      <c r="BJ436" s="18" t="s">
        <v>79</v>
      </c>
      <c r="BK436" s="184">
        <f>ROUND(I436*H436,2)</f>
        <v>0</v>
      </c>
      <c r="BL436" s="18" t="s">
        <v>213</v>
      </c>
      <c r="BM436" s="183" t="s">
        <v>876</v>
      </c>
    </row>
    <row r="437" spans="1:65" s="2" customFormat="1" ht="44.25" customHeight="1">
      <c r="A437" s="35"/>
      <c r="B437" s="36"/>
      <c r="C437" s="172" t="s">
        <v>877</v>
      </c>
      <c r="D437" s="172" t="s">
        <v>148</v>
      </c>
      <c r="E437" s="173" t="s">
        <v>878</v>
      </c>
      <c r="F437" s="174" t="s">
        <v>879</v>
      </c>
      <c r="G437" s="175" t="s">
        <v>199</v>
      </c>
      <c r="H437" s="176">
        <v>0.498</v>
      </c>
      <c r="I437" s="177"/>
      <c r="J437" s="178">
        <f>ROUND(I437*H437,2)</f>
        <v>0</v>
      </c>
      <c r="K437" s="174" t="s">
        <v>152</v>
      </c>
      <c r="L437" s="40"/>
      <c r="M437" s="179" t="s">
        <v>19</v>
      </c>
      <c r="N437" s="180" t="s">
        <v>42</v>
      </c>
      <c r="O437" s="64"/>
      <c r="P437" s="181">
        <f>O437*H437</f>
        <v>0</v>
      </c>
      <c r="Q437" s="181">
        <v>0</v>
      </c>
      <c r="R437" s="181">
        <f>Q437*H437</f>
        <v>0</v>
      </c>
      <c r="S437" s="181">
        <v>0</v>
      </c>
      <c r="T437" s="182">
        <f>S437*H437</f>
        <v>0</v>
      </c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R437" s="183" t="s">
        <v>213</v>
      </c>
      <c r="AT437" s="183" t="s">
        <v>148</v>
      </c>
      <c r="AU437" s="183" t="s">
        <v>81</v>
      </c>
      <c r="AY437" s="18" t="s">
        <v>146</v>
      </c>
      <c r="BE437" s="184">
        <f>IF(N437="základní",J437,0)</f>
        <v>0</v>
      </c>
      <c r="BF437" s="184">
        <f>IF(N437="snížená",J437,0)</f>
        <v>0</v>
      </c>
      <c r="BG437" s="184">
        <f>IF(N437="zákl. přenesená",J437,0)</f>
        <v>0</v>
      </c>
      <c r="BH437" s="184">
        <f>IF(N437="sníž. přenesená",J437,0)</f>
        <v>0</v>
      </c>
      <c r="BI437" s="184">
        <f>IF(N437="nulová",J437,0)</f>
        <v>0</v>
      </c>
      <c r="BJ437" s="18" t="s">
        <v>79</v>
      </c>
      <c r="BK437" s="184">
        <f>ROUND(I437*H437,2)</f>
        <v>0</v>
      </c>
      <c r="BL437" s="18" t="s">
        <v>213</v>
      </c>
      <c r="BM437" s="183" t="s">
        <v>880</v>
      </c>
    </row>
    <row r="438" spans="1:65" s="2" customFormat="1" ht="48">
      <c r="A438" s="35"/>
      <c r="B438" s="36"/>
      <c r="C438" s="172" t="s">
        <v>881</v>
      </c>
      <c r="D438" s="172" t="s">
        <v>148</v>
      </c>
      <c r="E438" s="173" t="s">
        <v>882</v>
      </c>
      <c r="F438" s="174" t="s">
        <v>883</v>
      </c>
      <c r="G438" s="175" t="s">
        <v>199</v>
      </c>
      <c r="H438" s="176">
        <v>0.498</v>
      </c>
      <c r="I438" s="177"/>
      <c r="J438" s="178">
        <f>ROUND(I438*H438,2)</f>
        <v>0</v>
      </c>
      <c r="K438" s="174" t="s">
        <v>152</v>
      </c>
      <c r="L438" s="40"/>
      <c r="M438" s="179" t="s">
        <v>19</v>
      </c>
      <c r="N438" s="180" t="s">
        <v>42</v>
      </c>
      <c r="O438" s="64"/>
      <c r="P438" s="181">
        <f>O438*H438</f>
        <v>0</v>
      </c>
      <c r="Q438" s="181">
        <v>0</v>
      </c>
      <c r="R438" s="181">
        <f>Q438*H438</f>
        <v>0</v>
      </c>
      <c r="S438" s="181">
        <v>0</v>
      </c>
      <c r="T438" s="182">
        <f>S438*H438</f>
        <v>0</v>
      </c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R438" s="183" t="s">
        <v>213</v>
      </c>
      <c r="AT438" s="183" t="s">
        <v>148</v>
      </c>
      <c r="AU438" s="183" t="s">
        <v>81</v>
      </c>
      <c r="AY438" s="18" t="s">
        <v>146</v>
      </c>
      <c r="BE438" s="184">
        <f>IF(N438="základní",J438,0)</f>
        <v>0</v>
      </c>
      <c r="BF438" s="184">
        <f>IF(N438="snížená",J438,0)</f>
        <v>0</v>
      </c>
      <c r="BG438" s="184">
        <f>IF(N438="zákl. přenesená",J438,0)</f>
        <v>0</v>
      </c>
      <c r="BH438" s="184">
        <f>IF(N438="sníž. přenesená",J438,0)</f>
        <v>0</v>
      </c>
      <c r="BI438" s="184">
        <f>IF(N438="nulová",J438,0)</f>
        <v>0</v>
      </c>
      <c r="BJ438" s="18" t="s">
        <v>79</v>
      </c>
      <c r="BK438" s="184">
        <f>ROUND(I438*H438,2)</f>
        <v>0</v>
      </c>
      <c r="BL438" s="18" t="s">
        <v>213</v>
      </c>
      <c r="BM438" s="183" t="s">
        <v>884</v>
      </c>
    </row>
    <row r="439" spans="1:65" s="12" customFormat="1" ht="22.9" customHeight="1">
      <c r="B439" s="156"/>
      <c r="C439" s="157"/>
      <c r="D439" s="158" t="s">
        <v>70</v>
      </c>
      <c r="E439" s="170" t="s">
        <v>885</v>
      </c>
      <c r="F439" s="170" t="s">
        <v>886</v>
      </c>
      <c r="G439" s="157"/>
      <c r="H439" s="157"/>
      <c r="I439" s="160"/>
      <c r="J439" s="171">
        <f>BK439</f>
        <v>0</v>
      </c>
      <c r="K439" s="157"/>
      <c r="L439" s="162"/>
      <c r="M439" s="163"/>
      <c r="N439" s="164"/>
      <c r="O439" s="164"/>
      <c r="P439" s="165">
        <f>SUM(P440:P448)</f>
        <v>0</v>
      </c>
      <c r="Q439" s="164"/>
      <c r="R439" s="165">
        <f>SUM(R440:R448)</f>
        <v>0.10600735920000001</v>
      </c>
      <c r="S439" s="164"/>
      <c r="T439" s="166">
        <f>SUM(T440:T448)</f>
        <v>0</v>
      </c>
      <c r="AR439" s="167" t="s">
        <v>81</v>
      </c>
      <c r="AT439" s="168" t="s">
        <v>70</v>
      </c>
      <c r="AU439" s="168" t="s">
        <v>79</v>
      </c>
      <c r="AY439" s="167" t="s">
        <v>146</v>
      </c>
      <c r="BK439" s="169">
        <f>SUM(BK440:BK448)</f>
        <v>0</v>
      </c>
    </row>
    <row r="440" spans="1:65" s="2" customFormat="1" ht="24">
      <c r="A440" s="35"/>
      <c r="B440" s="36"/>
      <c r="C440" s="172" t="s">
        <v>547</v>
      </c>
      <c r="D440" s="172" t="s">
        <v>148</v>
      </c>
      <c r="E440" s="173" t="s">
        <v>887</v>
      </c>
      <c r="F440" s="174" t="s">
        <v>888</v>
      </c>
      <c r="G440" s="175" t="s">
        <v>151</v>
      </c>
      <c r="H440" s="176">
        <v>9.51</v>
      </c>
      <c r="I440" s="177"/>
      <c r="J440" s="178">
        <f>ROUND(I440*H440,2)</f>
        <v>0</v>
      </c>
      <c r="K440" s="174" t="s">
        <v>152</v>
      </c>
      <c r="L440" s="40"/>
      <c r="M440" s="179" t="s">
        <v>19</v>
      </c>
      <c r="N440" s="180" t="s">
        <v>42</v>
      </c>
      <c r="O440" s="64"/>
      <c r="P440" s="181">
        <f>O440*H440</f>
        <v>0</v>
      </c>
      <c r="Q440" s="181">
        <v>0</v>
      </c>
      <c r="R440" s="181">
        <f>Q440*H440</f>
        <v>0</v>
      </c>
      <c r="S440" s="181">
        <v>0</v>
      </c>
      <c r="T440" s="182">
        <f>S440*H440</f>
        <v>0</v>
      </c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R440" s="183" t="s">
        <v>213</v>
      </c>
      <c r="AT440" s="183" t="s">
        <v>148</v>
      </c>
      <c r="AU440" s="183" t="s">
        <v>81</v>
      </c>
      <c r="AY440" s="18" t="s">
        <v>146</v>
      </c>
      <c r="BE440" s="184">
        <f>IF(N440="základní",J440,0)</f>
        <v>0</v>
      </c>
      <c r="BF440" s="184">
        <f>IF(N440="snížená",J440,0)</f>
        <v>0</v>
      </c>
      <c r="BG440" s="184">
        <f>IF(N440="zákl. přenesená",J440,0)</f>
        <v>0</v>
      </c>
      <c r="BH440" s="184">
        <f>IF(N440="sníž. přenesená",J440,0)</f>
        <v>0</v>
      </c>
      <c r="BI440" s="184">
        <f>IF(N440="nulová",J440,0)</f>
        <v>0</v>
      </c>
      <c r="BJ440" s="18" t="s">
        <v>79</v>
      </c>
      <c r="BK440" s="184">
        <f>ROUND(I440*H440,2)</f>
        <v>0</v>
      </c>
      <c r="BL440" s="18" t="s">
        <v>213</v>
      </c>
      <c r="BM440" s="183" t="s">
        <v>889</v>
      </c>
    </row>
    <row r="441" spans="1:65" s="13" customFormat="1" ht="11.25">
      <c r="B441" s="185"/>
      <c r="C441" s="186"/>
      <c r="D441" s="187" t="s">
        <v>190</v>
      </c>
      <c r="E441" s="188" t="s">
        <v>19</v>
      </c>
      <c r="F441" s="189" t="s">
        <v>890</v>
      </c>
      <c r="G441" s="186"/>
      <c r="H441" s="190">
        <v>9.51</v>
      </c>
      <c r="I441" s="191"/>
      <c r="J441" s="186"/>
      <c r="K441" s="186"/>
      <c r="L441" s="192"/>
      <c r="M441" s="193"/>
      <c r="N441" s="194"/>
      <c r="O441" s="194"/>
      <c r="P441" s="194"/>
      <c r="Q441" s="194"/>
      <c r="R441" s="194"/>
      <c r="S441" s="194"/>
      <c r="T441" s="195"/>
      <c r="AT441" s="196" t="s">
        <v>190</v>
      </c>
      <c r="AU441" s="196" t="s">
        <v>81</v>
      </c>
      <c r="AV441" s="13" t="s">
        <v>81</v>
      </c>
      <c r="AW441" s="13" t="s">
        <v>32</v>
      </c>
      <c r="AX441" s="13" t="s">
        <v>79</v>
      </c>
      <c r="AY441" s="196" t="s">
        <v>146</v>
      </c>
    </row>
    <row r="442" spans="1:65" s="2" customFormat="1" ht="21.75" customHeight="1">
      <c r="A442" s="35"/>
      <c r="B442" s="36"/>
      <c r="C442" s="172" t="s">
        <v>891</v>
      </c>
      <c r="D442" s="172" t="s">
        <v>148</v>
      </c>
      <c r="E442" s="173" t="s">
        <v>892</v>
      </c>
      <c r="F442" s="174" t="s">
        <v>893</v>
      </c>
      <c r="G442" s="175" t="s">
        <v>151</v>
      </c>
      <c r="H442" s="176">
        <v>9.51</v>
      </c>
      <c r="I442" s="177"/>
      <c r="J442" s="178">
        <f t="shared" ref="J442:J448" si="40">ROUND(I442*H442,2)</f>
        <v>0</v>
      </c>
      <c r="K442" s="174" t="s">
        <v>152</v>
      </c>
      <c r="L442" s="40"/>
      <c r="M442" s="179" t="s">
        <v>19</v>
      </c>
      <c r="N442" s="180" t="s">
        <v>42</v>
      </c>
      <c r="O442" s="64"/>
      <c r="P442" s="181">
        <f t="shared" ref="P442:P448" si="41">O442*H442</f>
        <v>0</v>
      </c>
      <c r="Q442" s="181">
        <v>0</v>
      </c>
      <c r="R442" s="181">
        <f t="shared" ref="R442:R448" si="42">Q442*H442</f>
        <v>0</v>
      </c>
      <c r="S442" s="181">
        <v>0</v>
      </c>
      <c r="T442" s="182">
        <f t="shared" ref="T442:T448" si="43">S442*H442</f>
        <v>0</v>
      </c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R442" s="183" t="s">
        <v>213</v>
      </c>
      <c r="AT442" s="183" t="s">
        <v>148</v>
      </c>
      <c r="AU442" s="183" t="s">
        <v>81</v>
      </c>
      <c r="AY442" s="18" t="s">
        <v>146</v>
      </c>
      <c r="BE442" s="184">
        <f t="shared" ref="BE442:BE448" si="44">IF(N442="základní",J442,0)</f>
        <v>0</v>
      </c>
      <c r="BF442" s="184">
        <f t="shared" ref="BF442:BF448" si="45">IF(N442="snížená",J442,0)</f>
        <v>0</v>
      </c>
      <c r="BG442" s="184">
        <f t="shared" ref="BG442:BG448" si="46">IF(N442="zákl. přenesená",J442,0)</f>
        <v>0</v>
      </c>
      <c r="BH442" s="184">
        <f t="shared" ref="BH442:BH448" si="47">IF(N442="sníž. přenesená",J442,0)</f>
        <v>0</v>
      </c>
      <c r="BI442" s="184">
        <f t="shared" ref="BI442:BI448" si="48">IF(N442="nulová",J442,0)</f>
        <v>0</v>
      </c>
      <c r="BJ442" s="18" t="s">
        <v>79</v>
      </c>
      <c r="BK442" s="184">
        <f t="shared" ref="BK442:BK448" si="49">ROUND(I442*H442,2)</f>
        <v>0</v>
      </c>
      <c r="BL442" s="18" t="s">
        <v>213</v>
      </c>
      <c r="BM442" s="183" t="s">
        <v>894</v>
      </c>
    </row>
    <row r="443" spans="1:65" s="2" customFormat="1" ht="24">
      <c r="A443" s="35"/>
      <c r="B443" s="36"/>
      <c r="C443" s="172" t="s">
        <v>555</v>
      </c>
      <c r="D443" s="172" t="s">
        <v>148</v>
      </c>
      <c r="E443" s="173" t="s">
        <v>895</v>
      </c>
      <c r="F443" s="174" t="s">
        <v>896</v>
      </c>
      <c r="G443" s="175" t="s">
        <v>151</v>
      </c>
      <c r="H443" s="176">
        <v>9.51</v>
      </c>
      <c r="I443" s="177"/>
      <c r="J443" s="178">
        <f t="shared" si="40"/>
        <v>0</v>
      </c>
      <c r="K443" s="174" t="s">
        <v>152</v>
      </c>
      <c r="L443" s="40"/>
      <c r="M443" s="179" t="s">
        <v>19</v>
      </c>
      <c r="N443" s="180" t="s">
        <v>42</v>
      </c>
      <c r="O443" s="64"/>
      <c r="P443" s="181">
        <f t="shared" si="41"/>
        <v>0</v>
      </c>
      <c r="Q443" s="181">
        <v>2.9999999999999997E-4</v>
      </c>
      <c r="R443" s="181">
        <f t="shared" si="42"/>
        <v>2.8529999999999996E-3</v>
      </c>
      <c r="S443" s="181">
        <v>0</v>
      </c>
      <c r="T443" s="182">
        <f t="shared" si="43"/>
        <v>0</v>
      </c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R443" s="183" t="s">
        <v>213</v>
      </c>
      <c r="AT443" s="183" t="s">
        <v>148</v>
      </c>
      <c r="AU443" s="183" t="s">
        <v>81</v>
      </c>
      <c r="AY443" s="18" t="s">
        <v>146</v>
      </c>
      <c r="BE443" s="184">
        <f t="shared" si="44"/>
        <v>0</v>
      </c>
      <c r="BF443" s="184">
        <f t="shared" si="45"/>
        <v>0</v>
      </c>
      <c r="BG443" s="184">
        <f t="shared" si="46"/>
        <v>0</v>
      </c>
      <c r="BH443" s="184">
        <f t="shared" si="47"/>
        <v>0</v>
      </c>
      <c r="BI443" s="184">
        <f t="shared" si="48"/>
        <v>0</v>
      </c>
      <c r="BJ443" s="18" t="s">
        <v>79</v>
      </c>
      <c r="BK443" s="184">
        <f t="shared" si="49"/>
        <v>0</v>
      </c>
      <c r="BL443" s="18" t="s">
        <v>213</v>
      </c>
      <c r="BM443" s="183" t="s">
        <v>897</v>
      </c>
    </row>
    <row r="444" spans="1:65" s="2" customFormat="1" ht="24">
      <c r="A444" s="35"/>
      <c r="B444" s="36"/>
      <c r="C444" s="172" t="s">
        <v>898</v>
      </c>
      <c r="D444" s="172" t="s">
        <v>148</v>
      </c>
      <c r="E444" s="173" t="s">
        <v>899</v>
      </c>
      <c r="F444" s="174" t="s">
        <v>900</v>
      </c>
      <c r="G444" s="175" t="s">
        <v>151</v>
      </c>
      <c r="H444" s="176">
        <v>9.51</v>
      </c>
      <c r="I444" s="177"/>
      <c r="J444" s="178">
        <f t="shared" si="40"/>
        <v>0</v>
      </c>
      <c r="K444" s="174" t="s">
        <v>152</v>
      </c>
      <c r="L444" s="40"/>
      <c r="M444" s="179" t="s">
        <v>19</v>
      </c>
      <c r="N444" s="180" t="s">
        <v>42</v>
      </c>
      <c r="O444" s="64"/>
      <c r="P444" s="181">
        <f t="shared" si="41"/>
        <v>0</v>
      </c>
      <c r="Q444" s="181">
        <v>5.4000000000000003E-3</v>
      </c>
      <c r="R444" s="181">
        <f t="shared" si="42"/>
        <v>5.1354000000000004E-2</v>
      </c>
      <c r="S444" s="181">
        <v>0</v>
      </c>
      <c r="T444" s="182">
        <f t="shared" si="43"/>
        <v>0</v>
      </c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R444" s="183" t="s">
        <v>213</v>
      </c>
      <c r="AT444" s="183" t="s">
        <v>148</v>
      </c>
      <c r="AU444" s="183" t="s">
        <v>81</v>
      </c>
      <c r="AY444" s="18" t="s">
        <v>146</v>
      </c>
      <c r="BE444" s="184">
        <f t="shared" si="44"/>
        <v>0</v>
      </c>
      <c r="BF444" s="184">
        <f t="shared" si="45"/>
        <v>0</v>
      </c>
      <c r="BG444" s="184">
        <f t="shared" si="46"/>
        <v>0</v>
      </c>
      <c r="BH444" s="184">
        <f t="shared" si="47"/>
        <v>0</v>
      </c>
      <c r="BI444" s="184">
        <f t="shared" si="48"/>
        <v>0</v>
      </c>
      <c r="BJ444" s="18" t="s">
        <v>79</v>
      </c>
      <c r="BK444" s="184">
        <f t="shared" si="49"/>
        <v>0</v>
      </c>
      <c r="BL444" s="18" t="s">
        <v>213</v>
      </c>
      <c r="BM444" s="183" t="s">
        <v>901</v>
      </c>
    </row>
    <row r="445" spans="1:65" s="2" customFormat="1" ht="16.5" customHeight="1">
      <c r="A445" s="35"/>
      <c r="B445" s="36"/>
      <c r="C445" s="172" t="s">
        <v>558</v>
      </c>
      <c r="D445" s="172" t="s">
        <v>148</v>
      </c>
      <c r="E445" s="173" t="s">
        <v>902</v>
      </c>
      <c r="F445" s="174" t="s">
        <v>903</v>
      </c>
      <c r="G445" s="175" t="s">
        <v>151</v>
      </c>
      <c r="H445" s="176">
        <v>9.51</v>
      </c>
      <c r="I445" s="177"/>
      <c r="J445" s="178">
        <f t="shared" si="40"/>
        <v>0</v>
      </c>
      <c r="K445" s="174" t="s">
        <v>152</v>
      </c>
      <c r="L445" s="40"/>
      <c r="M445" s="179" t="s">
        <v>19</v>
      </c>
      <c r="N445" s="180" t="s">
        <v>42</v>
      </c>
      <c r="O445" s="64"/>
      <c r="P445" s="181">
        <f t="shared" si="41"/>
        <v>0</v>
      </c>
      <c r="Q445" s="181">
        <v>2.5000000000000001E-4</v>
      </c>
      <c r="R445" s="181">
        <f t="shared" si="42"/>
        <v>2.3774999999999998E-3</v>
      </c>
      <c r="S445" s="181">
        <v>0</v>
      </c>
      <c r="T445" s="182">
        <f t="shared" si="43"/>
        <v>0</v>
      </c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R445" s="183" t="s">
        <v>213</v>
      </c>
      <c r="AT445" s="183" t="s">
        <v>148</v>
      </c>
      <c r="AU445" s="183" t="s">
        <v>81</v>
      </c>
      <c r="AY445" s="18" t="s">
        <v>146</v>
      </c>
      <c r="BE445" s="184">
        <f t="shared" si="44"/>
        <v>0</v>
      </c>
      <c r="BF445" s="184">
        <f t="shared" si="45"/>
        <v>0</v>
      </c>
      <c r="BG445" s="184">
        <f t="shared" si="46"/>
        <v>0</v>
      </c>
      <c r="BH445" s="184">
        <f t="shared" si="47"/>
        <v>0</v>
      </c>
      <c r="BI445" s="184">
        <f t="shared" si="48"/>
        <v>0</v>
      </c>
      <c r="BJ445" s="18" t="s">
        <v>79</v>
      </c>
      <c r="BK445" s="184">
        <f t="shared" si="49"/>
        <v>0</v>
      </c>
      <c r="BL445" s="18" t="s">
        <v>213</v>
      </c>
      <c r="BM445" s="183" t="s">
        <v>904</v>
      </c>
    </row>
    <row r="446" spans="1:65" s="2" customFormat="1" ht="24">
      <c r="A446" s="35"/>
      <c r="B446" s="36"/>
      <c r="C446" s="172" t="s">
        <v>905</v>
      </c>
      <c r="D446" s="172" t="s">
        <v>148</v>
      </c>
      <c r="E446" s="173" t="s">
        <v>906</v>
      </c>
      <c r="F446" s="174" t="s">
        <v>907</v>
      </c>
      <c r="G446" s="175" t="s">
        <v>162</v>
      </c>
      <c r="H446" s="176">
        <v>15.84</v>
      </c>
      <c r="I446" s="177"/>
      <c r="J446" s="178">
        <f t="shared" si="40"/>
        <v>0</v>
      </c>
      <c r="K446" s="174" t="s">
        <v>152</v>
      </c>
      <c r="L446" s="40"/>
      <c r="M446" s="179" t="s">
        <v>19</v>
      </c>
      <c r="N446" s="180" t="s">
        <v>42</v>
      </c>
      <c r="O446" s="64"/>
      <c r="P446" s="181">
        <f t="shared" si="41"/>
        <v>0</v>
      </c>
      <c r="Q446" s="181">
        <v>3.12013E-3</v>
      </c>
      <c r="R446" s="181">
        <f t="shared" si="42"/>
        <v>4.9422859200000002E-2</v>
      </c>
      <c r="S446" s="181">
        <v>0</v>
      </c>
      <c r="T446" s="182">
        <f t="shared" si="43"/>
        <v>0</v>
      </c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R446" s="183" t="s">
        <v>213</v>
      </c>
      <c r="AT446" s="183" t="s">
        <v>148</v>
      </c>
      <c r="AU446" s="183" t="s">
        <v>81</v>
      </c>
      <c r="AY446" s="18" t="s">
        <v>146</v>
      </c>
      <c r="BE446" s="184">
        <f t="shared" si="44"/>
        <v>0</v>
      </c>
      <c r="BF446" s="184">
        <f t="shared" si="45"/>
        <v>0</v>
      </c>
      <c r="BG446" s="184">
        <f t="shared" si="46"/>
        <v>0</v>
      </c>
      <c r="BH446" s="184">
        <f t="shared" si="47"/>
        <v>0</v>
      </c>
      <c r="BI446" s="184">
        <f t="shared" si="48"/>
        <v>0</v>
      </c>
      <c r="BJ446" s="18" t="s">
        <v>79</v>
      </c>
      <c r="BK446" s="184">
        <f t="shared" si="49"/>
        <v>0</v>
      </c>
      <c r="BL446" s="18" t="s">
        <v>213</v>
      </c>
      <c r="BM446" s="183" t="s">
        <v>908</v>
      </c>
    </row>
    <row r="447" spans="1:65" s="2" customFormat="1" ht="44.25" customHeight="1">
      <c r="A447" s="35"/>
      <c r="B447" s="36"/>
      <c r="C447" s="172" t="s">
        <v>563</v>
      </c>
      <c r="D447" s="172" t="s">
        <v>148</v>
      </c>
      <c r="E447" s="173" t="s">
        <v>909</v>
      </c>
      <c r="F447" s="174" t="s">
        <v>910</v>
      </c>
      <c r="G447" s="175" t="s">
        <v>199</v>
      </c>
      <c r="H447" s="176">
        <v>0.106</v>
      </c>
      <c r="I447" s="177"/>
      <c r="J447" s="178">
        <f t="shared" si="40"/>
        <v>0</v>
      </c>
      <c r="K447" s="174" t="s">
        <v>152</v>
      </c>
      <c r="L447" s="40"/>
      <c r="M447" s="179" t="s">
        <v>19</v>
      </c>
      <c r="N447" s="180" t="s">
        <v>42</v>
      </c>
      <c r="O447" s="64"/>
      <c r="P447" s="181">
        <f t="shared" si="41"/>
        <v>0</v>
      </c>
      <c r="Q447" s="181">
        <v>0</v>
      </c>
      <c r="R447" s="181">
        <f t="shared" si="42"/>
        <v>0</v>
      </c>
      <c r="S447" s="181">
        <v>0</v>
      </c>
      <c r="T447" s="182">
        <f t="shared" si="43"/>
        <v>0</v>
      </c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R447" s="183" t="s">
        <v>213</v>
      </c>
      <c r="AT447" s="183" t="s">
        <v>148</v>
      </c>
      <c r="AU447" s="183" t="s">
        <v>81</v>
      </c>
      <c r="AY447" s="18" t="s">
        <v>146</v>
      </c>
      <c r="BE447" s="184">
        <f t="shared" si="44"/>
        <v>0</v>
      </c>
      <c r="BF447" s="184">
        <f t="shared" si="45"/>
        <v>0</v>
      </c>
      <c r="BG447" s="184">
        <f t="shared" si="46"/>
        <v>0</v>
      </c>
      <c r="BH447" s="184">
        <f t="shared" si="47"/>
        <v>0</v>
      </c>
      <c r="BI447" s="184">
        <f t="shared" si="48"/>
        <v>0</v>
      </c>
      <c r="BJ447" s="18" t="s">
        <v>79</v>
      </c>
      <c r="BK447" s="184">
        <f t="shared" si="49"/>
        <v>0</v>
      </c>
      <c r="BL447" s="18" t="s">
        <v>213</v>
      </c>
      <c r="BM447" s="183" t="s">
        <v>911</v>
      </c>
    </row>
    <row r="448" spans="1:65" s="2" customFormat="1" ht="48">
      <c r="A448" s="35"/>
      <c r="B448" s="36"/>
      <c r="C448" s="172" t="s">
        <v>912</v>
      </c>
      <c r="D448" s="172" t="s">
        <v>148</v>
      </c>
      <c r="E448" s="173" t="s">
        <v>913</v>
      </c>
      <c r="F448" s="174" t="s">
        <v>914</v>
      </c>
      <c r="G448" s="175" t="s">
        <v>199</v>
      </c>
      <c r="H448" s="176">
        <v>0.106</v>
      </c>
      <c r="I448" s="177"/>
      <c r="J448" s="178">
        <f t="shared" si="40"/>
        <v>0</v>
      </c>
      <c r="K448" s="174" t="s">
        <v>152</v>
      </c>
      <c r="L448" s="40"/>
      <c r="M448" s="179" t="s">
        <v>19</v>
      </c>
      <c r="N448" s="180" t="s">
        <v>42</v>
      </c>
      <c r="O448" s="64"/>
      <c r="P448" s="181">
        <f t="shared" si="41"/>
        <v>0</v>
      </c>
      <c r="Q448" s="181">
        <v>0</v>
      </c>
      <c r="R448" s="181">
        <f t="shared" si="42"/>
        <v>0</v>
      </c>
      <c r="S448" s="181">
        <v>0</v>
      </c>
      <c r="T448" s="182">
        <f t="shared" si="43"/>
        <v>0</v>
      </c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R448" s="183" t="s">
        <v>213</v>
      </c>
      <c r="AT448" s="183" t="s">
        <v>148</v>
      </c>
      <c r="AU448" s="183" t="s">
        <v>81</v>
      </c>
      <c r="AY448" s="18" t="s">
        <v>146</v>
      </c>
      <c r="BE448" s="184">
        <f t="shared" si="44"/>
        <v>0</v>
      </c>
      <c r="BF448" s="184">
        <f t="shared" si="45"/>
        <v>0</v>
      </c>
      <c r="BG448" s="184">
        <f t="shared" si="46"/>
        <v>0</v>
      </c>
      <c r="BH448" s="184">
        <f t="shared" si="47"/>
        <v>0</v>
      </c>
      <c r="BI448" s="184">
        <f t="shared" si="48"/>
        <v>0</v>
      </c>
      <c r="BJ448" s="18" t="s">
        <v>79</v>
      </c>
      <c r="BK448" s="184">
        <f t="shared" si="49"/>
        <v>0</v>
      </c>
      <c r="BL448" s="18" t="s">
        <v>213</v>
      </c>
      <c r="BM448" s="183" t="s">
        <v>915</v>
      </c>
    </row>
    <row r="449" spans="1:65" s="12" customFormat="1" ht="22.9" customHeight="1">
      <c r="B449" s="156"/>
      <c r="C449" s="157"/>
      <c r="D449" s="158" t="s">
        <v>70</v>
      </c>
      <c r="E449" s="170" t="s">
        <v>916</v>
      </c>
      <c r="F449" s="170" t="s">
        <v>917</v>
      </c>
      <c r="G449" s="157"/>
      <c r="H449" s="157"/>
      <c r="I449" s="160"/>
      <c r="J449" s="171">
        <f>BK449</f>
        <v>0</v>
      </c>
      <c r="K449" s="157"/>
      <c r="L449" s="162"/>
      <c r="M449" s="163"/>
      <c r="N449" s="164"/>
      <c r="O449" s="164"/>
      <c r="P449" s="165">
        <f>SUM(P450:P466)</f>
        <v>0</v>
      </c>
      <c r="Q449" s="164"/>
      <c r="R449" s="165">
        <f>SUM(R450:R466)</f>
        <v>1.367821</v>
      </c>
      <c r="S449" s="164"/>
      <c r="T449" s="166">
        <f>SUM(T450:T466)</f>
        <v>0</v>
      </c>
      <c r="AR449" s="167" t="s">
        <v>81</v>
      </c>
      <c r="AT449" s="168" t="s">
        <v>70</v>
      </c>
      <c r="AU449" s="168" t="s">
        <v>79</v>
      </c>
      <c r="AY449" s="167" t="s">
        <v>146</v>
      </c>
      <c r="BK449" s="169">
        <f>SUM(BK450:BK466)</f>
        <v>0</v>
      </c>
    </row>
    <row r="450" spans="1:65" s="2" customFormat="1" ht="24">
      <c r="A450" s="35"/>
      <c r="B450" s="36"/>
      <c r="C450" s="172" t="s">
        <v>570</v>
      </c>
      <c r="D450" s="172" t="s">
        <v>148</v>
      </c>
      <c r="E450" s="173" t="s">
        <v>918</v>
      </c>
      <c r="F450" s="174" t="s">
        <v>919</v>
      </c>
      <c r="G450" s="175" t="s">
        <v>151</v>
      </c>
      <c r="H450" s="176">
        <v>65.3</v>
      </c>
      <c r="I450" s="177"/>
      <c r="J450" s="178">
        <f>ROUND(I450*H450,2)</f>
        <v>0</v>
      </c>
      <c r="K450" s="174" t="s">
        <v>152</v>
      </c>
      <c r="L450" s="40"/>
      <c r="M450" s="179" t="s">
        <v>19</v>
      </c>
      <c r="N450" s="180" t="s">
        <v>42</v>
      </c>
      <c r="O450" s="64"/>
      <c r="P450" s="181">
        <f>O450*H450</f>
        <v>0</v>
      </c>
      <c r="Q450" s="181">
        <v>0</v>
      </c>
      <c r="R450" s="181">
        <f>Q450*H450</f>
        <v>0</v>
      </c>
      <c r="S450" s="181">
        <v>0</v>
      </c>
      <c r="T450" s="182">
        <f>S450*H450</f>
        <v>0</v>
      </c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R450" s="183" t="s">
        <v>213</v>
      </c>
      <c r="AT450" s="183" t="s">
        <v>148</v>
      </c>
      <c r="AU450" s="183" t="s">
        <v>81</v>
      </c>
      <c r="AY450" s="18" t="s">
        <v>146</v>
      </c>
      <c r="BE450" s="184">
        <f>IF(N450="základní",J450,0)</f>
        <v>0</v>
      </c>
      <c r="BF450" s="184">
        <f>IF(N450="snížená",J450,0)</f>
        <v>0</v>
      </c>
      <c r="BG450" s="184">
        <f>IF(N450="zákl. přenesená",J450,0)</f>
        <v>0</v>
      </c>
      <c r="BH450" s="184">
        <f>IF(N450="sníž. přenesená",J450,0)</f>
        <v>0</v>
      </c>
      <c r="BI450" s="184">
        <f>IF(N450="nulová",J450,0)</f>
        <v>0</v>
      </c>
      <c r="BJ450" s="18" t="s">
        <v>79</v>
      </c>
      <c r="BK450" s="184">
        <f>ROUND(I450*H450,2)</f>
        <v>0</v>
      </c>
      <c r="BL450" s="18" t="s">
        <v>213</v>
      </c>
      <c r="BM450" s="183" t="s">
        <v>920</v>
      </c>
    </row>
    <row r="451" spans="1:65" s="13" customFormat="1" ht="11.25">
      <c r="B451" s="185"/>
      <c r="C451" s="186"/>
      <c r="D451" s="187" t="s">
        <v>190</v>
      </c>
      <c r="E451" s="188" t="s">
        <v>19</v>
      </c>
      <c r="F451" s="189" t="s">
        <v>372</v>
      </c>
      <c r="G451" s="186"/>
      <c r="H451" s="190">
        <v>14.72</v>
      </c>
      <c r="I451" s="191"/>
      <c r="J451" s="186"/>
      <c r="K451" s="186"/>
      <c r="L451" s="192"/>
      <c r="M451" s="193"/>
      <c r="N451" s="194"/>
      <c r="O451" s="194"/>
      <c r="P451" s="194"/>
      <c r="Q451" s="194"/>
      <c r="R451" s="194"/>
      <c r="S451" s="194"/>
      <c r="T451" s="195"/>
      <c r="AT451" s="196" t="s">
        <v>190</v>
      </c>
      <c r="AU451" s="196" t="s">
        <v>81</v>
      </c>
      <c r="AV451" s="13" t="s">
        <v>81</v>
      </c>
      <c r="AW451" s="13" t="s">
        <v>32</v>
      </c>
      <c r="AX451" s="13" t="s">
        <v>71</v>
      </c>
      <c r="AY451" s="196" t="s">
        <v>146</v>
      </c>
    </row>
    <row r="452" spans="1:65" s="13" customFormat="1" ht="11.25">
      <c r="B452" s="185"/>
      <c r="C452" s="186"/>
      <c r="D452" s="187" t="s">
        <v>190</v>
      </c>
      <c r="E452" s="188" t="s">
        <v>19</v>
      </c>
      <c r="F452" s="189" t="s">
        <v>373</v>
      </c>
      <c r="G452" s="186"/>
      <c r="H452" s="190">
        <v>-1.4</v>
      </c>
      <c r="I452" s="191"/>
      <c r="J452" s="186"/>
      <c r="K452" s="186"/>
      <c r="L452" s="192"/>
      <c r="M452" s="193"/>
      <c r="N452" s="194"/>
      <c r="O452" s="194"/>
      <c r="P452" s="194"/>
      <c r="Q452" s="194"/>
      <c r="R452" s="194"/>
      <c r="S452" s="194"/>
      <c r="T452" s="195"/>
      <c r="AT452" s="196" t="s">
        <v>190</v>
      </c>
      <c r="AU452" s="196" t="s">
        <v>81</v>
      </c>
      <c r="AV452" s="13" t="s">
        <v>81</v>
      </c>
      <c r="AW452" s="13" t="s">
        <v>32</v>
      </c>
      <c r="AX452" s="13" t="s">
        <v>71</v>
      </c>
      <c r="AY452" s="196" t="s">
        <v>146</v>
      </c>
    </row>
    <row r="453" spans="1:65" s="13" customFormat="1" ht="11.25">
      <c r="B453" s="185"/>
      <c r="C453" s="186"/>
      <c r="D453" s="187" t="s">
        <v>190</v>
      </c>
      <c r="E453" s="188" t="s">
        <v>19</v>
      </c>
      <c r="F453" s="189" t="s">
        <v>374</v>
      </c>
      <c r="G453" s="186"/>
      <c r="H453" s="190">
        <v>21.16</v>
      </c>
      <c r="I453" s="191"/>
      <c r="J453" s="186"/>
      <c r="K453" s="186"/>
      <c r="L453" s="192"/>
      <c r="M453" s="193"/>
      <c r="N453" s="194"/>
      <c r="O453" s="194"/>
      <c r="P453" s="194"/>
      <c r="Q453" s="194"/>
      <c r="R453" s="194"/>
      <c r="S453" s="194"/>
      <c r="T453" s="195"/>
      <c r="AT453" s="196" t="s">
        <v>190</v>
      </c>
      <c r="AU453" s="196" t="s">
        <v>81</v>
      </c>
      <c r="AV453" s="13" t="s">
        <v>81</v>
      </c>
      <c r="AW453" s="13" t="s">
        <v>32</v>
      </c>
      <c r="AX453" s="13" t="s">
        <v>71</v>
      </c>
      <c r="AY453" s="196" t="s">
        <v>146</v>
      </c>
    </row>
    <row r="454" spans="1:65" s="13" customFormat="1" ht="11.25">
      <c r="B454" s="185"/>
      <c r="C454" s="186"/>
      <c r="D454" s="187" t="s">
        <v>190</v>
      </c>
      <c r="E454" s="188" t="s">
        <v>19</v>
      </c>
      <c r="F454" s="189" t="s">
        <v>375</v>
      </c>
      <c r="G454" s="186"/>
      <c r="H454" s="190">
        <v>-1.8</v>
      </c>
      <c r="I454" s="191"/>
      <c r="J454" s="186"/>
      <c r="K454" s="186"/>
      <c r="L454" s="192"/>
      <c r="M454" s="193"/>
      <c r="N454" s="194"/>
      <c r="O454" s="194"/>
      <c r="P454" s="194"/>
      <c r="Q454" s="194"/>
      <c r="R454" s="194"/>
      <c r="S454" s="194"/>
      <c r="T454" s="195"/>
      <c r="AT454" s="196" t="s">
        <v>190</v>
      </c>
      <c r="AU454" s="196" t="s">
        <v>81</v>
      </c>
      <c r="AV454" s="13" t="s">
        <v>81</v>
      </c>
      <c r="AW454" s="13" t="s">
        <v>32</v>
      </c>
      <c r="AX454" s="13" t="s">
        <v>71</v>
      </c>
      <c r="AY454" s="196" t="s">
        <v>146</v>
      </c>
    </row>
    <row r="455" spans="1:65" s="13" customFormat="1" ht="11.25">
      <c r="B455" s="185"/>
      <c r="C455" s="186"/>
      <c r="D455" s="187" t="s">
        <v>190</v>
      </c>
      <c r="E455" s="188" t="s">
        <v>19</v>
      </c>
      <c r="F455" s="189" t="s">
        <v>376</v>
      </c>
      <c r="G455" s="186"/>
      <c r="H455" s="190">
        <v>17.71</v>
      </c>
      <c r="I455" s="191"/>
      <c r="J455" s="186"/>
      <c r="K455" s="186"/>
      <c r="L455" s="192"/>
      <c r="M455" s="193"/>
      <c r="N455" s="194"/>
      <c r="O455" s="194"/>
      <c r="P455" s="194"/>
      <c r="Q455" s="194"/>
      <c r="R455" s="194"/>
      <c r="S455" s="194"/>
      <c r="T455" s="195"/>
      <c r="AT455" s="196" t="s">
        <v>190</v>
      </c>
      <c r="AU455" s="196" t="s">
        <v>81</v>
      </c>
      <c r="AV455" s="13" t="s">
        <v>81</v>
      </c>
      <c r="AW455" s="13" t="s">
        <v>32</v>
      </c>
      <c r="AX455" s="13" t="s">
        <v>71</v>
      </c>
      <c r="AY455" s="196" t="s">
        <v>146</v>
      </c>
    </row>
    <row r="456" spans="1:65" s="13" customFormat="1" ht="11.25">
      <c r="B456" s="185"/>
      <c r="C456" s="186"/>
      <c r="D456" s="187" t="s">
        <v>190</v>
      </c>
      <c r="E456" s="188" t="s">
        <v>19</v>
      </c>
      <c r="F456" s="189" t="s">
        <v>377</v>
      </c>
      <c r="G456" s="186"/>
      <c r="H456" s="190">
        <v>-1.4</v>
      </c>
      <c r="I456" s="191"/>
      <c r="J456" s="186"/>
      <c r="K456" s="186"/>
      <c r="L456" s="192"/>
      <c r="M456" s="193"/>
      <c r="N456" s="194"/>
      <c r="O456" s="194"/>
      <c r="P456" s="194"/>
      <c r="Q456" s="194"/>
      <c r="R456" s="194"/>
      <c r="S456" s="194"/>
      <c r="T456" s="195"/>
      <c r="AT456" s="196" t="s">
        <v>190</v>
      </c>
      <c r="AU456" s="196" t="s">
        <v>81</v>
      </c>
      <c r="AV456" s="13" t="s">
        <v>81</v>
      </c>
      <c r="AW456" s="13" t="s">
        <v>32</v>
      </c>
      <c r="AX456" s="13" t="s">
        <v>71</v>
      </c>
      <c r="AY456" s="196" t="s">
        <v>146</v>
      </c>
    </row>
    <row r="457" spans="1:65" s="13" customFormat="1" ht="11.25">
      <c r="B457" s="185"/>
      <c r="C457" s="186"/>
      <c r="D457" s="187" t="s">
        <v>190</v>
      </c>
      <c r="E457" s="188" t="s">
        <v>19</v>
      </c>
      <c r="F457" s="189" t="s">
        <v>378</v>
      </c>
      <c r="G457" s="186"/>
      <c r="H457" s="190">
        <v>17.71</v>
      </c>
      <c r="I457" s="191"/>
      <c r="J457" s="186"/>
      <c r="K457" s="186"/>
      <c r="L457" s="192"/>
      <c r="M457" s="193"/>
      <c r="N457" s="194"/>
      <c r="O457" s="194"/>
      <c r="P457" s="194"/>
      <c r="Q457" s="194"/>
      <c r="R457" s="194"/>
      <c r="S457" s="194"/>
      <c r="T457" s="195"/>
      <c r="AT457" s="196" t="s">
        <v>190</v>
      </c>
      <c r="AU457" s="196" t="s">
        <v>81</v>
      </c>
      <c r="AV457" s="13" t="s">
        <v>81</v>
      </c>
      <c r="AW457" s="13" t="s">
        <v>32</v>
      </c>
      <c r="AX457" s="13" t="s">
        <v>71</v>
      </c>
      <c r="AY457" s="196" t="s">
        <v>146</v>
      </c>
    </row>
    <row r="458" spans="1:65" s="13" customFormat="1" ht="11.25">
      <c r="B458" s="185"/>
      <c r="C458" s="186"/>
      <c r="D458" s="187" t="s">
        <v>190</v>
      </c>
      <c r="E458" s="188" t="s">
        <v>19</v>
      </c>
      <c r="F458" s="189" t="s">
        <v>377</v>
      </c>
      <c r="G458" s="186"/>
      <c r="H458" s="190">
        <v>-1.4</v>
      </c>
      <c r="I458" s="191"/>
      <c r="J458" s="186"/>
      <c r="K458" s="186"/>
      <c r="L458" s="192"/>
      <c r="M458" s="193"/>
      <c r="N458" s="194"/>
      <c r="O458" s="194"/>
      <c r="P458" s="194"/>
      <c r="Q458" s="194"/>
      <c r="R458" s="194"/>
      <c r="S458" s="194"/>
      <c r="T458" s="195"/>
      <c r="AT458" s="196" t="s">
        <v>190</v>
      </c>
      <c r="AU458" s="196" t="s">
        <v>81</v>
      </c>
      <c r="AV458" s="13" t="s">
        <v>81</v>
      </c>
      <c r="AW458" s="13" t="s">
        <v>32</v>
      </c>
      <c r="AX458" s="13" t="s">
        <v>71</v>
      </c>
      <c r="AY458" s="196" t="s">
        <v>146</v>
      </c>
    </row>
    <row r="459" spans="1:65" s="14" customFormat="1" ht="11.25">
      <c r="B459" s="197"/>
      <c r="C459" s="198"/>
      <c r="D459" s="187" t="s">
        <v>190</v>
      </c>
      <c r="E459" s="199" t="s">
        <v>19</v>
      </c>
      <c r="F459" s="200" t="s">
        <v>203</v>
      </c>
      <c r="G459" s="198"/>
      <c r="H459" s="201">
        <v>65.3</v>
      </c>
      <c r="I459" s="202"/>
      <c r="J459" s="198"/>
      <c r="K459" s="198"/>
      <c r="L459" s="203"/>
      <c r="M459" s="204"/>
      <c r="N459" s="205"/>
      <c r="O459" s="205"/>
      <c r="P459" s="205"/>
      <c r="Q459" s="205"/>
      <c r="R459" s="205"/>
      <c r="S459" s="205"/>
      <c r="T459" s="206"/>
      <c r="AT459" s="207" t="s">
        <v>190</v>
      </c>
      <c r="AU459" s="207" t="s">
        <v>81</v>
      </c>
      <c r="AV459" s="14" t="s">
        <v>153</v>
      </c>
      <c r="AW459" s="14" t="s">
        <v>32</v>
      </c>
      <c r="AX459" s="14" t="s">
        <v>79</v>
      </c>
      <c r="AY459" s="207" t="s">
        <v>146</v>
      </c>
    </row>
    <row r="460" spans="1:65" s="2" customFormat="1" ht="24">
      <c r="A460" s="35"/>
      <c r="B460" s="36"/>
      <c r="C460" s="172" t="s">
        <v>921</v>
      </c>
      <c r="D460" s="172" t="s">
        <v>148</v>
      </c>
      <c r="E460" s="173" t="s">
        <v>922</v>
      </c>
      <c r="F460" s="174" t="s">
        <v>923</v>
      </c>
      <c r="G460" s="175" t="s">
        <v>151</v>
      </c>
      <c r="H460" s="176">
        <v>65.3</v>
      </c>
      <c r="I460" s="177"/>
      <c r="J460" s="178">
        <f>ROUND(I460*H460,2)</f>
        <v>0</v>
      </c>
      <c r="K460" s="174" t="s">
        <v>152</v>
      </c>
      <c r="L460" s="40"/>
      <c r="M460" s="179" t="s">
        <v>19</v>
      </c>
      <c r="N460" s="180" t="s">
        <v>42</v>
      </c>
      <c r="O460" s="64"/>
      <c r="P460" s="181">
        <f>O460*H460</f>
        <v>0</v>
      </c>
      <c r="Q460" s="181">
        <v>2.9999999999999997E-4</v>
      </c>
      <c r="R460" s="181">
        <f>Q460*H460</f>
        <v>1.9589999999999996E-2</v>
      </c>
      <c r="S460" s="181">
        <v>0</v>
      </c>
      <c r="T460" s="182">
        <f>S460*H460</f>
        <v>0</v>
      </c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R460" s="183" t="s">
        <v>213</v>
      </c>
      <c r="AT460" s="183" t="s">
        <v>148</v>
      </c>
      <c r="AU460" s="183" t="s">
        <v>81</v>
      </c>
      <c r="AY460" s="18" t="s">
        <v>146</v>
      </c>
      <c r="BE460" s="184">
        <f>IF(N460="základní",J460,0)</f>
        <v>0</v>
      </c>
      <c r="BF460" s="184">
        <f>IF(N460="snížená",J460,0)</f>
        <v>0</v>
      </c>
      <c r="BG460" s="184">
        <f>IF(N460="zákl. přenesená",J460,0)</f>
        <v>0</v>
      </c>
      <c r="BH460" s="184">
        <f>IF(N460="sníž. přenesená",J460,0)</f>
        <v>0</v>
      </c>
      <c r="BI460" s="184">
        <f>IF(N460="nulová",J460,0)</f>
        <v>0</v>
      </c>
      <c r="BJ460" s="18" t="s">
        <v>79</v>
      </c>
      <c r="BK460" s="184">
        <f>ROUND(I460*H460,2)</f>
        <v>0</v>
      </c>
      <c r="BL460" s="18" t="s">
        <v>213</v>
      </c>
      <c r="BM460" s="183" t="s">
        <v>924</v>
      </c>
    </row>
    <row r="461" spans="1:65" s="2" customFormat="1" ht="24">
      <c r="A461" s="35"/>
      <c r="B461" s="36"/>
      <c r="C461" s="172" t="s">
        <v>574</v>
      </c>
      <c r="D461" s="172" t="s">
        <v>148</v>
      </c>
      <c r="E461" s="173" t="s">
        <v>925</v>
      </c>
      <c r="F461" s="174" t="s">
        <v>926</v>
      </c>
      <c r="G461" s="175" t="s">
        <v>151</v>
      </c>
      <c r="H461" s="176">
        <v>17.706</v>
      </c>
      <c r="I461" s="177"/>
      <c r="J461" s="178">
        <f>ROUND(I461*H461,2)</f>
        <v>0</v>
      </c>
      <c r="K461" s="174" t="s">
        <v>152</v>
      </c>
      <c r="L461" s="40"/>
      <c r="M461" s="179" t="s">
        <v>19</v>
      </c>
      <c r="N461" s="180" t="s">
        <v>42</v>
      </c>
      <c r="O461" s="64"/>
      <c r="P461" s="181">
        <f>O461*H461</f>
        <v>0</v>
      </c>
      <c r="Q461" s="181">
        <v>1.5E-3</v>
      </c>
      <c r="R461" s="181">
        <f>Q461*H461</f>
        <v>2.6558999999999999E-2</v>
      </c>
      <c r="S461" s="181">
        <v>0</v>
      </c>
      <c r="T461" s="182">
        <f>S461*H461</f>
        <v>0</v>
      </c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R461" s="183" t="s">
        <v>213</v>
      </c>
      <c r="AT461" s="183" t="s">
        <v>148</v>
      </c>
      <c r="AU461" s="183" t="s">
        <v>81</v>
      </c>
      <c r="AY461" s="18" t="s">
        <v>146</v>
      </c>
      <c r="BE461" s="184">
        <f>IF(N461="základní",J461,0)</f>
        <v>0</v>
      </c>
      <c r="BF461" s="184">
        <f>IF(N461="snížená",J461,0)</f>
        <v>0</v>
      </c>
      <c r="BG461" s="184">
        <f>IF(N461="zákl. přenesená",J461,0)</f>
        <v>0</v>
      </c>
      <c r="BH461" s="184">
        <f>IF(N461="sníž. přenesená",J461,0)</f>
        <v>0</v>
      </c>
      <c r="BI461" s="184">
        <f>IF(N461="nulová",J461,0)</f>
        <v>0</v>
      </c>
      <c r="BJ461" s="18" t="s">
        <v>79</v>
      </c>
      <c r="BK461" s="184">
        <f>ROUND(I461*H461,2)</f>
        <v>0</v>
      </c>
      <c r="BL461" s="18" t="s">
        <v>213</v>
      </c>
      <c r="BM461" s="183" t="s">
        <v>927</v>
      </c>
    </row>
    <row r="462" spans="1:65" s="2" customFormat="1" ht="36">
      <c r="A462" s="35"/>
      <c r="B462" s="36"/>
      <c r="C462" s="172" t="s">
        <v>928</v>
      </c>
      <c r="D462" s="172" t="s">
        <v>148</v>
      </c>
      <c r="E462" s="173" t="s">
        <v>929</v>
      </c>
      <c r="F462" s="174" t="s">
        <v>930</v>
      </c>
      <c r="G462" s="175" t="s">
        <v>151</v>
      </c>
      <c r="H462" s="176">
        <v>65.3</v>
      </c>
      <c r="I462" s="177"/>
      <c r="J462" s="178">
        <f>ROUND(I462*H462,2)</f>
        <v>0</v>
      </c>
      <c r="K462" s="174" t="s">
        <v>152</v>
      </c>
      <c r="L462" s="40"/>
      <c r="M462" s="179" t="s">
        <v>19</v>
      </c>
      <c r="N462" s="180" t="s">
        <v>42</v>
      </c>
      <c r="O462" s="64"/>
      <c r="P462" s="181">
        <f>O462*H462</f>
        <v>0</v>
      </c>
      <c r="Q462" s="181">
        <v>6.0499999999999998E-3</v>
      </c>
      <c r="R462" s="181">
        <f>Q462*H462</f>
        <v>0.39506499999999994</v>
      </c>
      <c r="S462" s="181">
        <v>0</v>
      </c>
      <c r="T462" s="182">
        <f>S462*H462</f>
        <v>0</v>
      </c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R462" s="183" t="s">
        <v>213</v>
      </c>
      <c r="AT462" s="183" t="s">
        <v>148</v>
      </c>
      <c r="AU462" s="183" t="s">
        <v>81</v>
      </c>
      <c r="AY462" s="18" t="s">
        <v>146</v>
      </c>
      <c r="BE462" s="184">
        <f>IF(N462="základní",J462,0)</f>
        <v>0</v>
      </c>
      <c r="BF462" s="184">
        <f>IF(N462="snížená",J462,0)</f>
        <v>0</v>
      </c>
      <c r="BG462" s="184">
        <f>IF(N462="zákl. přenesená",J462,0)</f>
        <v>0</v>
      </c>
      <c r="BH462" s="184">
        <f>IF(N462="sníž. přenesená",J462,0)</f>
        <v>0</v>
      </c>
      <c r="BI462" s="184">
        <f>IF(N462="nulová",J462,0)</f>
        <v>0</v>
      </c>
      <c r="BJ462" s="18" t="s">
        <v>79</v>
      </c>
      <c r="BK462" s="184">
        <f>ROUND(I462*H462,2)</f>
        <v>0</v>
      </c>
      <c r="BL462" s="18" t="s">
        <v>213</v>
      </c>
      <c r="BM462" s="183" t="s">
        <v>931</v>
      </c>
    </row>
    <row r="463" spans="1:65" s="2" customFormat="1" ht="16.5" customHeight="1">
      <c r="A463" s="35"/>
      <c r="B463" s="36"/>
      <c r="C463" s="219" t="s">
        <v>577</v>
      </c>
      <c r="D463" s="219" t="s">
        <v>348</v>
      </c>
      <c r="E463" s="220" t="s">
        <v>932</v>
      </c>
      <c r="F463" s="221" t="s">
        <v>933</v>
      </c>
      <c r="G463" s="222" t="s">
        <v>151</v>
      </c>
      <c r="H463" s="223">
        <v>71.83</v>
      </c>
      <c r="I463" s="224"/>
      <c r="J463" s="225">
        <f>ROUND(I463*H463,2)</f>
        <v>0</v>
      </c>
      <c r="K463" s="221" t="s">
        <v>152</v>
      </c>
      <c r="L463" s="226"/>
      <c r="M463" s="227" t="s">
        <v>19</v>
      </c>
      <c r="N463" s="228" t="s">
        <v>42</v>
      </c>
      <c r="O463" s="64"/>
      <c r="P463" s="181">
        <f>O463*H463</f>
        <v>0</v>
      </c>
      <c r="Q463" s="181">
        <v>1.29E-2</v>
      </c>
      <c r="R463" s="181">
        <f>Q463*H463</f>
        <v>0.92660699999999996</v>
      </c>
      <c r="S463" s="181">
        <v>0</v>
      </c>
      <c r="T463" s="182">
        <f>S463*H463</f>
        <v>0</v>
      </c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R463" s="183" t="s">
        <v>295</v>
      </c>
      <c r="AT463" s="183" t="s">
        <v>348</v>
      </c>
      <c r="AU463" s="183" t="s">
        <v>81</v>
      </c>
      <c r="AY463" s="18" t="s">
        <v>146</v>
      </c>
      <c r="BE463" s="184">
        <f>IF(N463="základní",J463,0)</f>
        <v>0</v>
      </c>
      <c r="BF463" s="184">
        <f>IF(N463="snížená",J463,0)</f>
        <v>0</v>
      </c>
      <c r="BG463" s="184">
        <f>IF(N463="zákl. přenesená",J463,0)</f>
        <v>0</v>
      </c>
      <c r="BH463" s="184">
        <f>IF(N463="sníž. přenesená",J463,0)</f>
        <v>0</v>
      </c>
      <c r="BI463" s="184">
        <f>IF(N463="nulová",J463,0)</f>
        <v>0</v>
      </c>
      <c r="BJ463" s="18" t="s">
        <v>79</v>
      </c>
      <c r="BK463" s="184">
        <f>ROUND(I463*H463,2)</f>
        <v>0</v>
      </c>
      <c r="BL463" s="18" t="s">
        <v>213</v>
      </c>
      <c r="BM463" s="183" t="s">
        <v>934</v>
      </c>
    </row>
    <row r="464" spans="1:65" s="13" customFormat="1" ht="11.25">
      <c r="B464" s="185"/>
      <c r="C464" s="186"/>
      <c r="D464" s="187" t="s">
        <v>190</v>
      </c>
      <c r="E464" s="186"/>
      <c r="F464" s="189" t="s">
        <v>935</v>
      </c>
      <c r="G464" s="186"/>
      <c r="H464" s="190">
        <v>71.83</v>
      </c>
      <c r="I464" s="191"/>
      <c r="J464" s="186"/>
      <c r="K464" s="186"/>
      <c r="L464" s="192"/>
      <c r="M464" s="193"/>
      <c r="N464" s="194"/>
      <c r="O464" s="194"/>
      <c r="P464" s="194"/>
      <c r="Q464" s="194"/>
      <c r="R464" s="194"/>
      <c r="S464" s="194"/>
      <c r="T464" s="195"/>
      <c r="AT464" s="196" t="s">
        <v>190</v>
      </c>
      <c r="AU464" s="196" t="s">
        <v>81</v>
      </c>
      <c r="AV464" s="13" t="s">
        <v>81</v>
      </c>
      <c r="AW464" s="13" t="s">
        <v>4</v>
      </c>
      <c r="AX464" s="13" t="s">
        <v>79</v>
      </c>
      <c r="AY464" s="196" t="s">
        <v>146</v>
      </c>
    </row>
    <row r="465" spans="1:65" s="2" customFormat="1" ht="44.25" customHeight="1">
      <c r="A465" s="35"/>
      <c r="B465" s="36"/>
      <c r="C465" s="172" t="s">
        <v>936</v>
      </c>
      <c r="D465" s="172" t="s">
        <v>148</v>
      </c>
      <c r="E465" s="173" t="s">
        <v>937</v>
      </c>
      <c r="F465" s="174" t="s">
        <v>938</v>
      </c>
      <c r="G465" s="175" t="s">
        <v>199</v>
      </c>
      <c r="H465" s="176">
        <v>1.3680000000000001</v>
      </c>
      <c r="I465" s="177"/>
      <c r="J465" s="178">
        <f>ROUND(I465*H465,2)</f>
        <v>0</v>
      </c>
      <c r="K465" s="174" t="s">
        <v>152</v>
      </c>
      <c r="L465" s="40"/>
      <c r="M465" s="179" t="s">
        <v>19</v>
      </c>
      <c r="N465" s="180" t="s">
        <v>42</v>
      </c>
      <c r="O465" s="64"/>
      <c r="P465" s="181">
        <f>O465*H465</f>
        <v>0</v>
      </c>
      <c r="Q465" s="181">
        <v>0</v>
      </c>
      <c r="R465" s="181">
        <f>Q465*H465</f>
        <v>0</v>
      </c>
      <c r="S465" s="181">
        <v>0</v>
      </c>
      <c r="T465" s="182">
        <f>S465*H465</f>
        <v>0</v>
      </c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R465" s="183" t="s">
        <v>213</v>
      </c>
      <c r="AT465" s="183" t="s">
        <v>148</v>
      </c>
      <c r="AU465" s="183" t="s">
        <v>81</v>
      </c>
      <c r="AY465" s="18" t="s">
        <v>146</v>
      </c>
      <c r="BE465" s="184">
        <f>IF(N465="základní",J465,0)</f>
        <v>0</v>
      </c>
      <c r="BF465" s="184">
        <f>IF(N465="snížená",J465,0)</f>
        <v>0</v>
      </c>
      <c r="BG465" s="184">
        <f>IF(N465="zákl. přenesená",J465,0)</f>
        <v>0</v>
      </c>
      <c r="BH465" s="184">
        <f>IF(N465="sníž. přenesená",J465,0)</f>
        <v>0</v>
      </c>
      <c r="BI465" s="184">
        <f>IF(N465="nulová",J465,0)</f>
        <v>0</v>
      </c>
      <c r="BJ465" s="18" t="s">
        <v>79</v>
      </c>
      <c r="BK465" s="184">
        <f>ROUND(I465*H465,2)</f>
        <v>0</v>
      </c>
      <c r="BL465" s="18" t="s">
        <v>213</v>
      </c>
      <c r="BM465" s="183" t="s">
        <v>939</v>
      </c>
    </row>
    <row r="466" spans="1:65" s="2" customFormat="1" ht="48">
      <c r="A466" s="35"/>
      <c r="B466" s="36"/>
      <c r="C466" s="172" t="s">
        <v>940</v>
      </c>
      <c r="D466" s="172" t="s">
        <v>148</v>
      </c>
      <c r="E466" s="173" t="s">
        <v>941</v>
      </c>
      <c r="F466" s="174" t="s">
        <v>942</v>
      </c>
      <c r="G466" s="175" t="s">
        <v>199</v>
      </c>
      <c r="H466" s="176">
        <v>1.3680000000000001</v>
      </c>
      <c r="I466" s="177"/>
      <c r="J466" s="178">
        <f>ROUND(I466*H466,2)</f>
        <v>0</v>
      </c>
      <c r="K466" s="174" t="s">
        <v>152</v>
      </c>
      <c r="L466" s="40"/>
      <c r="M466" s="179" t="s">
        <v>19</v>
      </c>
      <c r="N466" s="180" t="s">
        <v>42</v>
      </c>
      <c r="O466" s="64"/>
      <c r="P466" s="181">
        <f>O466*H466</f>
        <v>0</v>
      </c>
      <c r="Q466" s="181">
        <v>0</v>
      </c>
      <c r="R466" s="181">
        <f>Q466*H466</f>
        <v>0</v>
      </c>
      <c r="S466" s="181">
        <v>0</v>
      </c>
      <c r="T466" s="182">
        <f>S466*H466</f>
        <v>0</v>
      </c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R466" s="183" t="s">
        <v>213</v>
      </c>
      <c r="AT466" s="183" t="s">
        <v>148</v>
      </c>
      <c r="AU466" s="183" t="s">
        <v>81</v>
      </c>
      <c r="AY466" s="18" t="s">
        <v>146</v>
      </c>
      <c r="BE466" s="184">
        <f>IF(N466="základní",J466,0)</f>
        <v>0</v>
      </c>
      <c r="BF466" s="184">
        <f>IF(N466="snížená",J466,0)</f>
        <v>0</v>
      </c>
      <c r="BG466" s="184">
        <f>IF(N466="zákl. přenesená",J466,0)</f>
        <v>0</v>
      </c>
      <c r="BH466" s="184">
        <f>IF(N466="sníž. přenesená",J466,0)</f>
        <v>0</v>
      </c>
      <c r="BI466" s="184">
        <f>IF(N466="nulová",J466,0)</f>
        <v>0</v>
      </c>
      <c r="BJ466" s="18" t="s">
        <v>79</v>
      </c>
      <c r="BK466" s="184">
        <f>ROUND(I466*H466,2)</f>
        <v>0</v>
      </c>
      <c r="BL466" s="18" t="s">
        <v>213</v>
      </c>
      <c r="BM466" s="183" t="s">
        <v>943</v>
      </c>
    </row>
    <row r="467" spans="1:65" s="12" customFormat="1" ht="22.9" customHeight="1">
      <c r="B467" s="156"/>
      <c r="C467" s="157"/>
      <c r="D467" s="158" t="s">
        <v>70</v>
      </c>
      <c r="E467" s="170" t="s">
        <v>944</v>
      </c>
      <c r="F467" s="170" t="s">
        <v>945</v>
      </c>
      <c r="G467" s="157"/>
      <c r="H467" s="157"/>
      <c r="I467" s="160"/>
      <c r="J467" s="171">
        <f>BK467</f>
        <v>0</v>
      </c>
      <c r="K467" s="157"/>
      <c r="L467" s="162"/>
      <c r="M467" s="163"/>
      <c r="N467" s="164"/>
      <c r="O467" s="164"/>
      <c r="P467" s="165">
        <f>SUM(P468:P477)</f>
        <v>0</v>
      </c>
      <c r="Q467" s="164"/>
      <c r="R467" s="165">
        <f>SUM(R468:R477)</f>
        <v>1.9744538699999998E-2</v>
      </c>
      <c r="S467" s="164"/>
      <c r="T467" s="166">
        <f>SUM(T468:T477)</f>
        <v>0</v>
      </c>
      <c r="AR467" s="167" t="s">
        <v>81</v>
      </c>
      <c r="AT467" s="168" t="s">
        <v>70</v>
      </c>
      <c r="AU467" s="168" t="s">
        <v>79</v>
      </c>
      <c r="AY467" s="167" t="s">
        <v>146</v>
      </c>
      <c r="BK467" s="169">
        <f>SUM(BK468:BK477)</f>
        <v>0</v>
      </c>
    </row>
    <row r="468" spans="1:65" s="2" customFormat="1" ht="36">
      <c r="A468" s="35"/>
      <c r="B468" s="36"/>
      <c r="C468" s="172" t="s">
        <v>946</v>
      </c>
      <c r="D468" s="172" t="s">
        <v>148</v>
      </c>
      <c r="E468" s="173" t="s">
        <v>947</v>
      </c>
      <c r="F468" s="174" t="s">
        <v>948</v>
      </c>
      <c r="G468" s="175" t="s">
        <v>151</v>
      </c>
      <c r="H468" s="176">
        <v>119.82</v>
      </c>
      <c r="I468" s="177"/>
      <c r="J468" s="178">
        <f>ROUND(I468*H468,2)</f>
        <v>0</v>
      </c>
      <c r="K468" s="174" t="s">
        <v>152</v>
      </c>
      <c r="L468" s="40"/>
      <c r="M468" s="179" t="s">
        <v>19</v>
      </c>
      <c r="N468" s="180" t="s">
        <v>42</v>
      </c>
      <c r="O468" s="64"/>
      <c r="P468" s="181">
        <f>O468*H468</f>
        <v>0</v>
      </c>
      <c r="Q468" s="181">
        <v>2.2785E-5</v>
      </c>
      <c r="R468" s="181">
        <f>Q468*H468</f>
        <v>2.7300986999999996E-3</v>
      </c>
      <c r="S468" s="181">
        <v>0</v>
      </c>
      <c r="T468" s="182">
        <f>S468*H468</f>
        <v>0</v>
      </c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R468" s="183" t="s">
        <v>213</v>
      </c>
      <c r="AT468" s="183" t="s">
        <v>148</v>
      </c>
      <c r="AU468" s="183" t="s">
        <v>81</v>
      </c>
      <c r="AY468" s="18" t="s">
        <v>146</v>
      </c>
      <c r="BE468" s="184">
        <f>IF(N468="základní",J468,0)</f>
        <v>0</v>
      </c>
      <c r="BF468" s="184">
        <f>IF(N468="snížená",J468,0)</f>
        <v>0</v>
      </c>
      <c r="BG468" s="184">
        <f>IF(N468="zákl. přenesená",J468,0)</f>
        <v>0</v>
      </c>
      <c r="BH468" s="184">
        <f>IF(N468="sníž. přenesená",J468,0)</f>
        <v>0</v>
      </c>
      <c r="BI468" s="184">
        <f>IF(N468="nulová",J468,0)</f>
        <v>0</v>
      </c>
      <c r="BJ468" s="18" t="s">
        <v>79</v>
      </c>
      <c r="BK468" s="184">
        <f>ROUND(I468*H468,2)</f>
        <v>0</v>
      </c>
      <c r="BL468" s="18" t="s">
        <v>213</v>
      </c>
      <c r="BM468" s="183" t="s">
        <v>949</v>
      </c>
    </row>
    <row r="469" spans="1:65" s="2" customFormat="1" ht="24">
      <c r="A469" s="35"/>
      <c r="B469" s="36"/>
      <c r="C469" s="172" t="s">
        <v>950</v>
      </c>
      <c r="D469" s="172" t="s">
        <v>148</v>
      </c>
      <c r="E469" s="173" t="s">
        <v>951</v>
      </c>
      <c r="F469" s="174" t="s">
        <v>952</v>
      </c>
      <c r="G469" s="175" t="s">
        <v>151</v>
      </c>
      <c r="H469" s="176">
        <v>119.82</v>
      </c>
      <c r="I469" s="177"/>
      <c r="J469" s="178">
        <f>ROUND(I469*H469,2)</f>
        <v>0</v>
      </c>
      <c r="K469" s="174" t="s">
        <v>152</v>
      </c>
      <c r="L469" s="40"/>
      <c r="M469" s="179" t="s">
        <v>19</v>
      </c>
      <c r="N469" s="180" t="s">
        <v>42</v>
      </c>
      <c r="O469" s="64"/>
      <c r="P469" s="181">
        <f>O469*H469</f>
        <v>0</v>
      </c>
      <c r="Q469" s="181">
        <v>0</v>
      </c>
      <c r="R469" s="181">
        <f>Q469*H469</f>
        <v>0</v>
      </c>
      <c r="S469" s="181">
        <v>0</v>
      </c>
      <c r="T469" s="182">
        <f>S469*H469</f>
        <v>0</v>
      </c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R469" s="183" t="s">
        <v>213</v>
      </c>
      <c r="AT469" s="183" t="s">
        <v>148</v>
      </c>
      <c r="AU469" s="183" t="s">
        <v>81</v>
      </c>
      <c r="AY469" s="18" t="s">
        <v>146</v>
      </c>
      <c r="BE469" s="184">
        <f>IF(N469="základní",J469,0)</f>
        <v>0</v>
      </c>
      <c r="BF469" s="184">
        <f>IF(N469="snížená",J469,0)</f>
        <v>0</v>
      </c>
      <c r="BG469" s="184">
        <f>IF(N469="zákl. přenesená",J469,0)</f>
        <v>0</v>
      </c>
      <c r="BH469" s="184">
        <f>IF(N469="sníž. přenesená",J469,0)</f>
        <v>0</v>
      </c>
      <c r="BI469" s="184">
        <f>IF(N469="nulová",J469,0)</f>
        <v>0</v>
      </c>
      <c r="BJ469" s="18" t="s">
        <v>79</v>
      </c>
      <c r="BK469" s="184">
        <f>ROUND(I469*H469,2)</f>
        <v>0</v>
      </c>
      <c r="BL469" s="18" t="s">
        <v>213</v>
      </c>
      <c r="BM469" s="183" t="s">
        <v>953</v>
      </c>
    </row>
    <row r="470" spans="1:65" s="2" customFormat="1" ht="24">
      <c r="A470" s="35"/>
      <c r="B470" s="36"/>
      <c r="C470" s="172" t="s">
        <v>954</v>
      </c>
      <c r="D470" s="172" t="s">
        <v>148</v>
      </c>
      <c r="E470" s="173" t="s">
        <v>955</v>
      </c>
      <c r="F470" s="174" t="s">
        <v>956</v>
      </c>
      <c r="G470" s="175" t="s">
        <v>151</v>
      </c>
      <c r="H470" s="176">
        <v>119.82</v>
      </c>
      <c r="I470" s="177"/>
      <c r="J470" s="178">
        <f>ROUND(I470*H470,2)</f>
        <v>0</v>
      </c>
      <c r="K470" s="174" t="s">
        <v>152</v>
      </c>
      <c r="L470" s="40"/>
      <c r="M470" s="179" t="s">
        <v>19</v>
      </c>
      <c r="N470" s="180" t="s">
        <v>42</v>
      </c>
      <c r="O470" s="64"/>
      <c r="P470" s="181">
        <f>O470*H470</f>
        <v>0</v>
      </c>
      <c r="Q470" s="181">
        <v>1.4200000000000001E-4</v>
      </c>
      <c r="R470" s="181">
        <f>Q470*H470</f>
        <v>1.7014439999999999E-2</v>
      </c>
      <c r="S470" s="181">
        <v>0</v>
      </c>
      <c r="T470" s="182">
        <f>S470*H470</f>
        <v>0</v>
      </c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R470" s="183" t="s">
        <v>213</v>
      </c>
      <c r="AT470" s="183" t="s">
        <v>148</v>
      </c>
      <c r="AU470" s="183" t="s">
        <v>81</v>
      </c>
      <c r="AY470" s="18" t="s">
        <v>146</v>
      </c>
      <c r="BE470" s="184">
        <f>IF(N470="základní",J470,0)</f>
        <v>0</v>
      </c>
      <c r="BF470" s="184">
        <f>IF(N470="snížená",J470,0)</f>
        <v>0</v>
      </c>
      <c r="BG470" s="184">
        <f>IF(N470="zákl. přenesená",J470,0)</f>
        <v>0</v>
      </c>
      <c r="BH470" s="184">
        <f>IF(N470="sníž. přenesená",J470,0)</f>
        <v>0</v>
      </c>
      <c r="BI470" s="184">
        <f>IF(N470="nulová",J470,0)</f>
        <v>0</v>
      </c>
      <c r="BJ470" s="18" t="s">
        <v>79</v>
      </c>
      <c r="BK470" s="184">
        <f>ROUND(I470*H470,2)</f>
        <v>0</v>
      </c>
      <c r="BL470" s="18" t="s">
        <v>213</v>
      </c>
      <c r="BM470" s="183" t="s">
        <v>957</v>
      </c>
    </row>
    <row r="471" spans="1:65" s="13" customFormat="1" ht="11.25">
      <c r="B471" s="185"/>
      <c r="C471" s="186"/>
      <c r="D471" s="187" t="s">
        <v>190</v>
      </c>
      <c r="E471" s="188" t="s">
        <v>19</v>
      </c>
      <c r="F471" s="189" t="s">
        <v>732</v>
      </c>
      <c r="G471" s="186"/>
      <c r="H471" s="190">
        <v>63.28</v>
      </c>
      <c r="I471" s="191"/>
      <c r="J471" s="186"/>
      <c r="K471" s="186"/>
      <c r="L471" s="192"/>
      <c r="M471" s="193"/>
      <c r="N471" s="194"/>
      <c r="O471" s="194"/>
      <c r="P471" s="194"/>
      <c r="Q471" s="194"/>
      <c r="R471" s="194"/>
      <c r="S471" s="194"/>
      <c r="T471" s="195"/>
      <c r="AT471" s="196" t="s">
        <v>190</v>
      </c>
      <c r="AU471" s="196" t="s">
        <v>81</v>
      </c>
      <c r="AV471" s="13" t="s">
        <v>81</v>
      </c>
      <c r="AW471" s="13" t="s">
        <v>32</v>
      </c>
      <c r="AX471" s="13" t="s">
        <v>71</v>
      </c>
      <c r="AY471" s="196" t="s">
        <v>146</v>
      </c>
    </row>
    <row r="472" spans="1:65" s="13" customFormat="1" ht="11.25">
      <c r="B472" s="185"/>
      <c r="C472" s="186"/>
      <c r="D472" s="187" t="s">
        <v>190</v>
      </c>
      <c r="E472" s="188" t="s">
        <v>19</v>
      </c>
      <c r="F472" s="189" t="s">
        <v>375</v>
      </c>
      <c r="G472" s="186"/>
      <c r="H472" s="190">
        <v>-1.8</v>
      </c>
      <c r="I472" s="191"/>
      <c r="J472" s="186"/>
      <c r="K472" s="186"/>
      <c r="L472" s="192"/>
      <c r="M472" s="193"/>
      <c r="N472" s="194"/>
      <c r="O472" s="194"/>
      <c r="P472" s="194"/>
      <c r="Q472" s="194"/>
      <c r="R472" s="194"/>
      <c r="S472" s="194"/>
      <c r="T472" s="195"/>
      <c r="AT472" s="196" t="s">
        <v>190</v>
      </c>
      <c r="AU472" s="196" t="s">
        <v>81</v>
      </c>
      <c r="AV472" s="13" t="s">
        <v>81</v>
      </c>
      <c r="AW472" s="13" t="s">
        <v>32</v>
      </c>
      <c r="AX472" s="13" t="s">
        <v>71</v>
      </c>
      <c r="AY472" s="196" t="s">
        <v>146</v>
      </c>
    </row>
    <row r="473" spans="1:65" s="13" customFormat="1" ht="11.25">
      <c r="B473" s="185"/>
      <c r="C473" s="186"/>
      <c r="D473" s="187" t="s">
        <v>190</v>
      </c>
      <c r="E473" s="188" t="s">
        <v>19</v>
      </c>
      <c r="F473" s="189" t="s">
        <v>401</v>
      </c>
      <c r="G473" s="186"/>
      <c r="H473" s="190">
        <v>-3.2</v>
      </c>
      <c r="I473" s="191"/>
      <c r="J473" s="186"/>
      <c r="K473" s="186"/>
      <c r="L473" s="192"/>
      <c r="M473" s="193"/>
      <c r="N473" s="194"/>
      <c r="O473" s="194"/>
      <c r="P473" s="194"/>
      <c r="Q473" s="194"/>
      <c r="R473" s="194"/>
      <c r="S473" s="194"/>
      <c r="T473" s="195"/>
      <c r="AT473" s="196" t="s">
        <v>190</v>
      </c>
      <c r="AU473" s="196" t="s">
        <v>81</v>
      </c>
      <c r="AV473" s="13" t="s">
        <v>81</v>
      </c>
      <c r="AW473" s="13" t="s">
        <v>32</v>
      </c>
      <c r="AX473" s="13" t="s">
        <v>71</v>
      </c>
      <c r="AY473" s="196" t="s">
        <v>146</v>
      </c>
    </row>
    <row r="474" spans="1:65" s="13" customFormat="1" ht="11.25">
      <c r="B474" s="185"/>
      <c r="C474" s="186"/>
      <c r="D474" s="187" t="s">
        <v>190</v>
      </c>
      <c r="E474" s="188" t="s">
        <v>19</v>
      </c>
      <c r="F474" s="189" t="s">
        <v>402</v>
      </c>
      <c r="G474" s="186"/>
      <c r="H474" s="190">
        <v>-4.2</v>
      </c>
      <c r="I474" s="191"/>
      <c r="J474" s="186"/>
      <c r="K474" s="186"/>
      <c r="L474" s="192"/>
      <c r="M474" s="193"/>
      <c r="N474" s="194"/>
      <c r="O474" s="194"/>
      <c r="P474" s="194"/>
      <c r="Q474" s="194"/>
      <c r="R474" s="194"/>
      <c r="S474" s="194"/>
      <c r="T474" s="195"/>
      <c r="AT474" s="196" t="s">
        <v>190</v>
      </c>
      <c r="AU474" s="196" t="s">
        <v>81</v>
      </c>
      <c r="AV474" s="13" t="s">
        <v>81</v>
      </c>
      <c r="AW474" s="13" t="s">
        <v>32</v>
      </c>
      <c r="AX474" s="13" t="s">
        <v>71</v>
      </c>
      <c r="AY474" s="196" t="s">
        <v>146</v>
      </c>
    </row>
    <row r="475" spans="1:65" s="13" customFormat="1" ht="11.25">
      <c r="B475" s="185"/>
      <c r="C475" s="186"/>
      <c r="D475" s="187" t="s">
        <v>190</v>
      </c>
      <c r="E475" s="188" t="s">
        <v>19</v>
      </c>
      <c r="F475" s="189" t="s">
        <v>733</v>
      </c>
      <c r="G475" s="186"/>
      <c r="H475" s="190">
        <v>5.83</v>
      </c>
      <c r="I475" s="191"/>
      <c r="J475" s="186"/>
      <c r="K475" s="186"/>
      <c r="L475" s="192"/>
      <c r="M475" s="193"/>
      <c r="N475" s="194"/>
      <c r="O475" s="194"/>
      <c r="P475" s="194"/>
      <c r="Q475" s="194"/>
      <c r="R475" s="194"/>
      <c r="S475" s="194"/>
      <c r="T475" s="195"/>
      <c r="AT475" s="196" t="s">
        <v>190</v>
      </c>
      <c r="AU475" s="196" t="s">
        <v>81</v>
      </c>
      <c r="AV475" s="13" t="s">
        <v>81</v>
      </c>
      <c r="AW475" s="13" t="s">
        <v>32</v>
      </c>
      <c r="AX475" s="13" t="s">
        <v>71</v>
      </c>
      <c r="AY475" s="196" t="s">
        <v>146</v>
      </c>
    </row>
    <row r="476" spans="1:65" s="15" customFormat="1" ht="11.25">
      <c r="B476" s="208"/>
      <c r="C476" s="209"/>
      <c r="D476" s="187" t="s">
        <v>190</v>
      </c>
      <c r="E476" s="210" t="s">
        <v>19</v>
      </c>
      <c r="F476" s="211" t="s">
        <v>228</v>
      </c>
      <c r="G476" s="209"/>
      <c r="H476" s="212">
        <v>59.91</v>
      </c>
      <c r="I476" s="213"/>
      <c r="J476" s="209"/>
      <c r="K476" s="209"/>
      <c r="L476" s="214"/>
      <c r="M476" s="215"/>
      <c r="N476" s="216"/>
      <c r="O476" s="216"/>
      <c r="P476" s="216"/>
      <c r="Q476" s="216"/>
      <c r="R476" s="216"/>
      <c r="S476" s="216"/>
      <c r="T476" s="217"/>
      <c r="AT476" s="218" t="s">
        <v>190</v>
      </c>
      <c r="AU476" s="218" t="s">
        <v>81</v>
      </c>
      <c r="AV476" s="15" t="s">
        <v>156</v>
      </c>
      <c r="AW476" s="15" t="s">
        <v>32</v>
      </c>
      <c r="AX476" s="15" t="s">
        <v>71</v>
      </c>
      <c r="AY476" s="218" t="s">
        <v>146</v>
      </c>
    </row>
    <row r="477" spans="1:65" s="13" customFormat="1" ht="11.25">
      <c r="B477" s="185"/>
      <c r="C477" s="186"/>
      <c r="D477" s="187" t="s">
        <v>190</v>
      </c>
      <c r="E477" s="188" t="s">
        <v>19</v>
      </c>
      <c r="F477" s="189" t="s">
        <v>958</v>
      </c>
      <c r="G477" s="186"/>
      <c r="H477" s="190">
        <v>119.82</v>
      </c>
      <c r="I477" s="191"/>
      <c r="J477" s="186"/>
      <c r="K477" s="186"/>
      <c r="L477" s="192"/>
      <c r="M477" s="193"/>
      <c r="N477" s="194"/>
      <c r="O477" s="194"/>
      <c r="P477" s="194"/>
      <c r="Q477" s="194"/>
      <c r="R477" s="194"/>
      <c r="S477" s="194"/>
      <c r="T477" s="195"/>
      <c r="AT477" s="196" t="s">
        <v>190</v>
      </c>
      <c r="AU477" s="196" t="s">
        <v>81</v>
      </c>
      <c r="AV477" s="13" t="s">
        <v>81</v>
      </c>
      <c r="AW477" s="13" t="s">
        <v>32</v>
      </c>
      <c r="AX477" s="13" t="s">
        <v>79</v>
      </c>
      <c r="AY477" s="196" t="s">
        <v>146</v>
      </c>
    </row>
    <row r="478" spans="1:65" s="12" customFormat="1" ht="22.9" customHeight="1">
      <c r="B478" s="156"/>
      <c r="C478" s="157"/>
      <c r="D478" s="158" t="s">
        <v>70</v>
      </c>
      <c r="E478" s="170" t="s">
        <v>959</v>
      </c>
      <c r="F478" s="170" t="s">
        <v>960</v>
      </c>
      <c r="G478" s="157"/>
      <c r="H478" s="157"/>
      <c r="I478" s="160"/>
      <c r="J478" s="171">
        <f>BK478</f>
        <v>0</v>
      </c>
      <c r="K478" s="157"/>
      <c r="L478" s="162"/>
      <c r="M478" s="163"/>
      <c r="N478" s="164"/>
      <c r="O478" s="164"/>
      <c r="P478" s="165">
        <f>SUM(P479:P487)</f>
        <v>0</v>
      </c>
      <c r="Q478" s="164"/>
      <c r="R478" s="165">
        <f>SUM(R479:R487)</f>
        <v>3.4883032800000005E-2</v>
      </c>
      <c r="S478" s="164"/>
      <c r="T478" s="166">
        <f>SUM(T479:T487)</f>
        <v>0</v>
      </c>
      <c r="AR478" s="167" t="s">
        <v>81</v>
      </c>
      <c r="AT478" s="168" t="s">
        <v>70</v>
      </c>
      <c r="AU478" s="168" t="s">
        <v>79</v>
      </c>
      <c r="AY478" s="167" t="s">
        <v>146</v>
      </c>
      <c r="BK478" s="169">
        <f>SUM(BK479:BK487)</f>
        <v>0</v>
      </c>
    </row>
    <row r="479" spans="1:65" s="2" customFormat="1" ht="24">
      <c r="A479" s="35"/>
      <c r="B479" s="36"/>
      <c r="C479" s="172" t="s">
        <v>591</v>
      </c>
      <c r="D479" s="172" t="s">
        <v>148</v>
      </c>
      <c r="E479" s="173" t="s">
        <v>961</v>
      </c>
      <c r="F479" s="174" t="s">
        <v>962</v>
      </c>
      <c r="G479" s="175" t="s">
        <v>151</v>
      </c>
      <c r="H479" s="176">
        <v>71.599000000000004</v>
      </c>
      <c r="I479" s="177"/>
      <c r="J479" s="178">
        <f>ROUND(I479*H479,2)</f>
        <v>0</v>
      </c>
      <c r="K479" s="174" t="s">
        <v>152</v>
      </c>
      <c r="L479" s="40"/>
      <c r="M479" s="179" t="s">
        <v>19</v>
      </c>
      <c r="N479" s="180" t="s">
        <v>42</v>
      </c>
      <c r="O479" s="64"/>
      <c r="P479" s="181">
        <f>O479*H479</f>
        <v>0</v>
      </c>
      <c r="Q479" s="181">
        <v>0</v>
      </c>
      <c r="R479" s="181">
        <f>Q479*H479</f>
        <v>0</v>
      </c>
      <c r="S479" s="181">
        <v>0</v>
      </c>
      <c r="T479" s="182">
        <f>S479*H479</f>
        <v>0</v>
      </c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R479" s="183" t="s">
        <v>213</v>
      </c>
      <c r="AT479" s="183" t="s">
        <v>148</v>
      </c>
      <c r="AU479" s="183" t="s">
        <v>81</v>
      </c>
      <c r="AY479" s="18" t="s">
        <v>146</v>
      </c>
      <c r="BE479" s="184">
        <f>IF(N479="základní",J479,0)</f>
        <v>0</v>
      </c>
      <c r="BF479" s="184">
        <f>IF(N479="snížená",J479,0)</f>
        <v>0</v>
      </c>
      <c r="BG479" s="184">
        <f>IF(N479="zákl. přenesená",J479,0)</f>
        <v>0</v>
      </c>
      <c r="BH479" s="184">
        <f>IF(N479="sníž. přenesená",J479,0)</f>
        <v>0</v>
      </c>
      <c r="BI479" s="184">
        <f>IF(N479="nulová",J479,0)</f>
        <v>0</v>
      </c>
      <c r="BJ479" s="18" t="s">
        <v>79</v>
      </c>
      <c r="BK479" s="184">
        <f>ROUND(I479*H479,2)</f>
        <v>0</v>
      </c>
      <c r="BL479" s="18" t="s">
        <v>213</v>
      </c>
      <c r="BM479" s="183" t="s">
        <v>963</v>
      </c>
    </row>
    <row r="480" spans="1:65" s="13" customFormat="1" ht="11.25">
      <c r="B480" s="185"/>
      <c r="C480" s="186"/>
      <c r="D480" s="187" t="s">
        <v>190</v>
      </c>
      <c r="E480" s="188" t="s">
        <v>19</v>
      </c>
      <c r="F480" s="189" t="s">
        <v>964</v>
      </c>
      <c r="G480" s="186"/>
      <c r="H480" s="190">
        <v>34.25</v>
      </c>
      <c r="I480" s="191"/>
      <c r="J480" s="186"/>
      <c r="K480" s="186"/>
      <c r="L480" s="192"/>
      <c r="M480" s="193"/>
      <c r="N480" s="194"/>
      <c r="O480" s="194"/>
      <c r="P480" s="194"/>
      <c r="Q480" s="194"/>
      <c r="R480" s="194"/>
      <c r="S480" s="194"/>
      <c r="T480" s="195"/>
      <c r="AT480" s="196" t="s">
        <v>190</v>
      </c>
      <c r="AU480" s="196" t="s">
        <v>81</v>
      </c>
      <c r="AV480" s="13" t="s">
        <v>81</v>
      </c>
      <c r="AW480" s="13" t="s">
        <v>32</v>
      </c>
      <c r="AX480" s="13" t="s">
        <v>71</v>
      </c>
      <c r="AY480" s="196" t="s">
        <v>146</v>
      </c>
    </row>
    <row r="481" spans="1:65" s="13" customFormat="1" ht="11.25">
      <c r="B481" s="185"/>
      <c r="C481" s="186"/>
      <c r="D481" s="187" t="s">
        <v>190</v>
      </c>
      <c r="E481" s="188" t="s">
        <v>19</v>
      </c>
      <c r="F481" s="189" t="s">
        <v>965</v>
      </c>
      <c r="G481" s="186"/>
      <c r="H481" s="190">
        <v>37.348999999999997</v>
      </c>
      <c r="I481" s="191"/>
      <c r="J481" s="186"/>
      <c r="K481" s="186"/>
      <c r="L481" s="192"/>
      <c r="M481" s="193"/>
      <c r="N481" s="194"/>
      <c r="O481" s="194"/>
      <c r="P481" s="194"/>
      <c r="Q481" s="194"/>
      <c r="R481" s="194"/>
      <c r="S481" s="194"/>
      <c r="T481" s="195"/>
      <c r="AT481" s="196" t="s">
        <v>190</v>
      </c>
      <c r="AU481" s="196" t="s">
        <v>81</v>
      </c>
      <c r="AV481" s="13" t="s">
        <v>81</v>
      </c>
      <c r="AW481" s="13" t="s">
        <v>32</v>
      </c>
      <c r="AX481" s="13" t="s">
        <v>71</v>
      </c>
      <c r="AY481" s="196" t="s">
        <v>146</v>
      </c>
    </row>
    <row r="482" spans="1:65" s="14" customFormat="1" ht="11.25">
      <c r="B482" s="197"/>
      <c r="C482" s="198"/>
      <c r="D482" s="187" t="s">
        <v>190</v>
      </c>
      <c r="E482" s="199" t="s">
        <v>19</v>
      </c>
      <c r="F482" s="200" t="s">
        <v>203</v>
      </c>
      <c r="G482" s="198"/>
      <c r="H482" s="201">
        <v>71.599000000000004</v>
      </c>
      <c r="I482" s="202"/>
      <c r="J482" s="198"/>
      <c r="K482" s="198"/>
      <c r="L482" s="203"/>
      <c r="M482" s="204"/>
      <c r="N482" s="205"/>
      <c r="O482" s="205"/>
      <c r="P482" s="205"/>
      <c r="Q482" s="205"/>
      <c r="R482" s="205"/>
      <c r="S482" s="205"/>
      <c r="T482" s="206"/>
      <c r="AT482" s="207" t="s">
        <v>190</v>
      </c>
      <c r="AU482" s="207" t="s">
        <v>81</v>
      </c>
      <c r="AV482" s="14" t="s">
        <v>153</v>
      </c>
      <c r="AW482" s="14" t="s">
        <v>32</v>
      </c>
      <c r="AX482" s="14" t="s">
        <v>79</v>
      </c>
      <c r="AY482" s="207" t="s">
        <v>146</v>
      </c>
    </row>
    <row r="483" spans="1:65" s="2" customFormat="1" ht="24">
      <c r="A483" s="35"/>
      <c r="B483" s="36"/>
      <c r="C483" s="172" t="s">
        <v>966</v>
      </c>
      <c r="D483" s="172" t="s">
        <v>148</v>
      </c>
      <c r="E483" s="173" t="s">
        <v>967</v>
      </c>
      <c r="F483" s="174" t="s">
        <v>968</v>
      </c>
      <c r="G483" s="175" t="s">
        <v>151</v>
      </c>
      <c r="H483" s="176">
        <v>24.25</v>
      </c>
      <c r="I483" s="177"/>
      <c r="J483" s="178">
        <f>ROUND(I483*H483,2)</f>
        <v>0</v>
      </c>
      <c r="K483" s="174" t="s">
        <v>152</v>
      </c>
      <c r="L483" s="40"/>
      <c r="M483" s="179" t="s">
        <v>19</v>
      </c>
      <c r="N483" s="180" t="s">
        <v>42</v>
      </c>
      <c r="O483" s="64"/>
      <c r="P483" s="181">
        <f>O483*H483</f>
        <v>0</v>
      </c>
      <c r="Q483" s="181">
        <v>0</v>
      </c>
      <c r="R483" s="181">
        <f>Q483*H483</f>
        <v>0</v>
      </c>
      <c r="S483" s="181">
        <v>0</v>
      </c>
      <c r="T483" s="182">
        <f>S483*H483</f>
        <v>0</v>
      </c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R483" s="183" t="s">
        <v>213</v>
      </c>
      <c r="AT483" s="183" t="s">
        <v>148</v>
      </c>
      <c r="AU483" s="183" t="s">
        <v>81</v>
      </c>
      <c r="AY483" s="18" t="s">
        <v>146</v>
      </c>
      <c r="BE483" s="184">
        <f>IF(N483="základní",J483,0)</f>
        <v>0</v>
      </c>
      <c r="BF483" s="184">
        <f>IF(N483="snížená",J483,0)</f>
        <v>0</v>
      </c>
      <c r="BG483" s="184">
        <f>IF(N483="zákl. přenesená",J483,0)</f>
        <v>0</v>
      </c>
      <c r="BH483" s="184">
        <f>IF(N483="sníž. přenesená",J483,0)</f>
        <v>0</v>
      </c>
      <c r="BI483" s="184">
        <f>IF(N483="nulová",J483,0)</f>
        <v>0</v>
      </c>
      <c r="BJ483" s="18" t="s">
        <v>79</v>
      </c>
      <c r="BK483" s="184">
        <f>ROUND(I483*H483,2)</f>
        <v>0</v>
      </c>
      <c r="BL483" s="18" t="s">
        <v>213</v>
      </c>
      <c r="BM483" s="183" t="s">
        <v>969</v>
      </c>
    </row>
    <row r="484" spans="1:65" s="2" customFormat="1" ht="44.25" customHeight="1">
      <c r="A484" s="35"/>
      <c r="B484" s="36"/>
      <c r="C484" s="172" t="s">
        <v>597</v>
      </c>
      <c r="D484" s="172" t="s">
        <v>148</v>
      </c>
      <c r="E484" s="173" t="s">
        <v>970</v>
      </c>
      <c r="F484" s="174" t="s">
        <v>971</v>
      </c>
      <c r="G484" s="175" t="s">
        <v>151</v>
      </c>
      <c r="H484" s="176">
        <v>10.92</v>
      </c>
      <c r="I484" s="177"/>
      <c r="J484" s="178">
        <f>ROUND(I484*H484,2)</f>
        <v>0</v>
      </c>
      <c r="K484" s="174" t="s">
        <v>152</v>
      </c>
      <c r="L484" s="40"/>
      <c r="M484" s="179" t="s">
        <v>19</v>
      </c>
      <c r="N484" s="180" t="s">
        <v>42</v>
      </c>
      <c r="O484" s="64"/>
      <c r="P484" s="181">
        <f>O484*H484</f>
        <v>0</v>
      </c>
      <c r="Q484" s="181">
        <v>0</v>
      </c>
      <c r="R484" s="181">
        <f>Q484*H484</f>
        <v>0</v>
      </c>
      <c r="S484" s="181">
        <v>0</v>
      </c>
      <c r="T484" s="182">
        <f>S484*H484</f>
        <v>0</v>
      </c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R484" s="183" t="s">
        <v>213</v>
      </c>
      <c r="AT484" s="183" t="s">
        <v>148</v>
      </c>
      <c r="AU484" s="183" t="s">
        <v>81</v>
      </c>
      <c r="AY484" s="18" t="s">
        <v>146</v>
      </c>
      <c r="BE484" s="184">
        <f>IF(N484="základní",J484,0)</f>
        <v>0</v>
      </c>
      <c r="BF484" s="184">
        <f>IF(N484="snížená",J484,0)</f>
        <v>0</v>
      </c>
      <c r="BG484" s="184">
        <f>IF(N484="zákl. přenesená",J484,0)</f>
        <v>0</v>
      </c>
      <c r="BH484" s="184">
        <f>IF(N484="sníž. přenesená",J484,0)</f>
        <v>0</v>
      </c>
      <c r="BI484" s="184">
        <f>IF(N484="nulová",J484,0)</f>
        <v>0</v>
      </c>
      <c r="BJ484" s="18" t="s">
        <v>79</v>
      </c>
      <c r="BK484" s="184">
        <f>ROUND(I484*H484,2)</f>
        <v>0</v>
      </c>
      <c r="BL484" s="18" t="s">
        <v>213</v>
      </c>
      <c r="BM484" s="183" t="s">
        <v>972</v>
      </c>
    </row>
    <row r="485" spans="1:65" s="2" customFormat="1" ht="16.5" customHeight="1">
      <c r="A485" s="35"/>
      <c r="B485" s="36"/>
      <c r="C485" s="219" t="s">
        <v>973</v>
      </c>
      <c r="D485" s="219" t="s">
        <v>348</v>
      </c>
      <c r="E485" s="220" t="s">
        <v>974</v>
      </c>
      <c r="F485" s="221" t="s">
        <v>975</v>
      </c>
      <c r="G485" s="222" t="s">
        <v>151</v>
      </c>
      <c r="H485" s="223">
        <v>36.929000000000002</v>
      </c>
      <c r="I485" s="224"/>
      <c r="J485" s="225">
        <f>ROUND(I485*H485,2)</f>
        <v>0</v>
      </c>
      <c r="K485" s="221" t="s">
        <v>19</v>
      </c>
      <c r="L485" s="226"/>
      <c r="M485" s="227" t="s">
        <v>19</v>
      </c>
      <c r="N485" s="228" t="s">
        <v>42</v>
      </c>
      <c r="O485" s="64"/>
      <c r="P485" s="181">
        <f>O485*H485</f>
        <v>0</v>
      </c>
      <c r="Q485" s="181">
        <v>0</v>
      </c>
      <c r="R485" s="181">
        <f>Q485*H485</f>
        <v>0</v>
      </c>
      <c r="S485" s="181">
        <v>0</v>
      </c>
      <c r="T485" s="182">
        <f>S485*H485</f>
        <v>0</v>
      </c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R485" s="183" t="s">
        <v>295</v>
      </c>
      <c r="AT485" s="183" t="s">
        <v>348</v>
      </c>
      <c r="AU485" s="183" t="s">
        <v>81</v>
      </c>
      <c r="AY485" s="18" t="s">
        <v>146</v>
      </c>
      <c r="BE485" s="184">
        <f>IF(N485="základní",J485,0)</f>
        <v>0</v>
      </c>
      <c r="BF485" s="184">
        <f>IF(N485="snížená",J485,0)</f>
        <v>0</v>
      </c>
      <c r="BG485" s="184">
        <f>IF(N485="zákl. přenesená",J485,0)</f>
        <v>0</v>
      </c>
      <c r="BH485" s="184">
        <f>IF(N485="sníž. přenesená",J485,0)</f>
        <v>0</v>
      </c>
      <c r="BI485" s="184">
        <f>IF(N485="nulová",J485,0)</f>
        <v>0</v>
      </c>
      <c r="BJ485" s="18" t="s">
        <v>79</v>
      </c>
      <c r="BK485" s="184">
        <f>ROUND(I485*H485,2)</f>
        <v>0</v>
      </c>
      <c r="BL485" s="18" t="s">
        <v>213</v>
      </c>
      <c r="BM485" s="183" t="s">
        <v>976</v>
      </c>
    </row>
    <row r="486" spans="1:65" s="2" customFormat="1" ht="33" customHeight="1">
      <c r="A486" s="35"/>
      <c r="B486" s="36"/>
      <c r="C486" s="172" t="s">
        <v>602</v>
      </c>
      <c r="D486" s="172" t="s">
        <v>148</v>
      </c>
      <c r="E486" s="173" t="s">
        <v>977</v>
      </c>
      <c r="F486" s="174" t="s">
        <v>978</v>
      </c>
      <c r="G486" s="175" t="s">
        <v>151</v>
      </c>
      <c r="H486" s="176">
        <v>71.599000000000004</v>
      </c>
      <c r="I486" s="177"/>
      <c r="J486" s="178">
        <f>ROUND(I486*H486,2)</f>
        <v>0</v>
      </c>
      <c r="K486" s="174" t="s">
        <v>152</v>
      </c>
      <c r="L486" s="40"/>
      <c r="M486" s="179" t="s">
        <v>19</v>
      </c>
      <c r="N486" s="180" t="s">
        <v>42</v>
      </c>
      <c r="O486" s="64"/>
      <c r="P486" s="181">
        <f>O486*H486</f>
        <v>0</v>
      </c>
      <c r="Q486" s="181">
        <v>2.0120000000000001E-4</v>
      </c>
      <c r="R486" s="181">
        <f>Q486*H486</f>
        <v>1.4405718800000002E-2</v>
      </c>
      <c r="S486" s="181">
        <v>0</v>
      </c>
      <c r="T486" s="182">
        <f>S486*H486</f>
        <v>0</v>
      </c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R486" s="183" t="s">
        <v>213</v>
      </c>
      <c r="AT486" s="183" t="s">
        <v>148</v>
      </c>
      <c r="AU486" s="183" t="s">
        <v>81</v>
      </c>
      <c r="AY486" s="18" t="s">
        <v>146</v>
      </c>
      <c r="BE486" s="184">
        <f>IF(N486="základní",J486,0)</f>
        <v>0</v>
      </c>
      <c r="BF486" s="184">
        <f>IF(N486="snížená",J486,0)</f>
        <v>0</v>
      </c>
      <c r="BG486" s="184">
        <f>IF(N486="zákl. přenesená",J486,0)</f>
        <v>0</v>
      </c>
      <c r="BH486" s="184">
        <f>IF(N486="sníž. přenesená",J486,0)</f>
        <v>0</v>
      </c>
      <c r="BI486" s="184">
        <f>IF(N486="nulová",J486,0)</f>
        <v>0</v>
      </c>
      <c r="BJ486" s="18" t="s">
        <v>79</v>
      </c>
      <c r="BK486" s="184">
        <f>ROUND(I486*H486,2)</f>
        <v>0</v>
      </c>
      <c r="BL486" s="18" t="s">
        <v>213</v>
      </c>
      <c r="BM486" s="183" t="s">
        <v>979</v>
      </c>
    </row>
    <row r="487" spans="1:65" s="2" customFormat="1" ht="36">
      <c r="A487" s="35"/>
      <c r="B487" s="36"/>
      <c r="C487" s="172" t="s">
        <v>980</v>
      </c>
      <c r="D487" s="172" t="s">
        <v>148</v>
      </c>
      <c r="E487" s="173" t="s">
        <v>981</v>
      </c>
      <c r="F487" s="174" t="s">
        <v>982</v>
      </c>
      <c r="G487" s="175" t="s">
        <v>151</v>
      </c>
      <c r="H487" s="176">
        <v>71.599000000000004</v>
      </c>
      <c r="I487" s="177"/>
      <c r="J487" s="178">
        <f>ROUND(I487*H487,2)</f>
        <v>0</v>
      </c>
      <c r="K487" s="174" t="s">
        <v>152</v>
      </c>
      <c r="L487" s="40"/>
      <c r="M487" s="233" t="s">
        <v>19</v>
      </c>
      <c r="N487" s="234" t="s">
        <v>42</v>
      </c>
      <c r="O487" s="235"/>
      <c r="P487" s="236">
        <f>O487*H487</f>
        <v>0</v>
      </c>
      <c r="Q487" s="236">
        <v>2.8600000000000001E-4</v>
      </c>
      <c r="R487" s="236">
        <f>Q487*H487</f>
        <v>2.0477314000000003E-2</v>
      </c>
      <c r="S487" s="236">
        <v>0</v>
      </c>
      <c r="T487" s="237">
        <f>S487*H487</f>
        <v>0</v>
      </c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R487" s="183" t="s">
        <v>213</v>
      </c>
      <c r="AT487" s="183" t="s">
        <v>148</v>
      </c>
      <c r="AU487" s="183" t="s">
        <v>81</v>
      </c>
      <c r="AY487" s="18" t="s">
        <v>146</v>
      </c>
      <c r="BE487" s="184">
        <f>IF(N487="základní",J487,0)</f>
        <v>0</v>
      </c>
      <c r="BF487" s="184">
        <f>IF(N487="snížená",J487,0)</f>
        <v>0</v>
      </c>
      <c r="BG487" s="184">
        <f>IF(N487="zákl. přenesená",J487,0)</f>
        <v>0</v>
      </c>
      <c r="BH487" s="184">
        <f>IF(N487="sníž. přenesená",J487,0)</f>
        <v>0</v>
      </c>
      <c r="BI487" s="184">
        <f>IF(N487="nulová",J487,0)</f>
        <v>0</v>
      </c>
      <c r="BJ487" s="18" t="s">
        <v>79</v>
      </c>
      <c r="BK487" s="184">
        <f>ROUND(I487*H487,2)</f>
        <v>0</v>
      </c>
      <c r="BL487" s="18" t="s">
        <v>213</v>
      </c>
      <c r="BM487" s="183" t="s">
        <v>983</v>
      </c>
    </row>
    <row r="488" spans="1:65" s="2" customFormat="1" ht="6.95" customHeight="1">
      <c r="A488" s="35"/>
      <c r="B488" s="48"/>
      <c r="C488" s="49"/>
      <c r="D488" s="49"/>
      <c r="E488" s="49"/>
      <c r="F488" s="49"/>
      <c r="G488" s="49"/>
      <c r="H488" s="49"/>
      <c r="I488" s="49"/>
      <c r="J488" s="49"/>
      <c r="K488" s="49"/>
      <c r="L488" s="40"/>
      <c r="M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</row>
  </sheetData>
  <sheetProtection formatColumns="0" formatRows="0" autoFilter="0"/>
  <autoFilter ref="C107:K487" xr:uid="{00000000-0009-0000-0000-000001000000}"/>
  <mergeCells count="9">
    <mergeCell ref="E50:H50"/>
    <mergeCell ref="E98:H98"/>
    <mergeCell ref="E100:H100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77"/>
  <sheetViews>
    <sheetView showGridLines="0" topLeftCell="A13" workbookViewId="0">
      <selection activeCell="J83" sqref="J83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AT2" s="18" t="s">
        <v>84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1"/>
      <c r="AT3" s="18" t="s">
        <v>81</v>
      </c>
    </row>
    <row r="4" spans="1:46" s="1" customFormat="1" ht="24.95" customHeight="1">
      <c r="B4" s="21"/>
      <c r="D4" s="103" t="s">
        <v>94</v>
      </c>
      <c r="L4" s="21"/>
      <c r="M4" s="104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5" t="s">
        <v>16</v>
      </c>
      <c r="L6" s="21"/>
    </row>
    <row r="7" spans="1:46" s="1" customFormat="1" ht="16.5" customHeight="1">
      <c r="B7" s="21"/>
      <c r="E7" s="358" t="str">
        <f>'Rekapitulace stavby'!K6</f>
        <v>Veřejná WC - Květnové náměstí - Průhonice</v>
      </c>
      <c r="F7" s="359"/>
      <c r="G7" s="359"/>
      <c r="H7" s="359"/>
      <c r="L7" s="21"/>
    </row>
    <row r="8" spans="1:46" s="2" customFormat="1" ht="12" customHeight="1">
      <c r="A8" s="35"/>
      <c r="B8" s="40"/>
      <c r="C8" s="35"/>
      <c r="D8" s="105" t="s">
        <v>95</v>
      </c>
      <c r="E8" s="35"/>
      <c r="F8" s="35"/>
      <c r="G8" s="35"/>
      <c r="H8" s="35"/>
      <c r="I8" s="35"/>
      <c r="J8" s="35"/>
      <c r="K8" s="35"/>
      <c r="L8" s="10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60" t="s">
        <v>984</v>
      </c>
      <c r="F9" s="361"/>
      <c r="G9" s="361"/>
      <c r="H9" s="361"/>
      <c r="I9" s="35"/>
      <c r="J9" s="35"/>
      <c r="K9" s="35"/>
      <c r="L9" s="10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5" t="s">
        <v>18</v>
      </c>
      <c r="E11" s="35"/>
      <c r="F11" s="107" t="s">
        <v>19</v>
      </c>
      <c r="G11" s="35"/>
      <c r="H11" s="35"/>
      <c r="I11" s="105" t="s">
        <v>20</v>
      </c>
      <c r="J11" s="107" t="s">
        <v>19</v>
      </c>
      <c r="K11" s="35"/>
      <c r="L11" s="10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5" t="s">
        <v>21</v>
      </c>
      <c r="E12" s="35"/>
      <c r="F12" s="107" t="s">
        <v>97</v>
      </c>
      <c r="G12" s="35"/>
      <c r="H12" s="35"/>
      <c r="I12" s="105" t="s">
        <v>23</v>
      </c>
      <c r="J12" s="377"/>
      <c r="K12" s="35"/>
      <c r="L12" s="10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5" t="s">
        <v>24</v>
      </c>
      <c r="E14" s="35"/>
      <c r="F14" s="35"/>
      <c r="G14" s="35"/>
      <c r="H14" s="35"/>
      <c r="I14" s="105" t="s">
        <v>25</v>
      </c>
      <c r="J14" s="107" t="s">
        <v>19</v>
      </c>
      <c r="K14" s="35"/>
      <c r="L14" s="10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7" t="s">
        <v>26</v>
      </c>
      <c r="F15" s="35"/>
      <c r="G15" s="35"/>
      <c r="H15" s="35"/>
      <c r="I15" s="105" t="s">
        <v>27</v>
      </c>
      <c r="J15" s="107" t="s">
        <v>19</v>
      </c>
      <c r="K15" s="35"/>
      <c r="L15" s="10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5" t="s">
        <v>28</v>
      </c>
      <c r="E17" s="35"/>
      <c r="F17" s="35"/>
      <c r="G17" s="35"/>
      <c r="H17" s="35"/>
      <c r="I17" s="105" t="s">
        <v>25</v>
      </c>
      <c r="J17" s="31">
        <f>'Rekapitulace stavby'!AN13</f>
        <v>0</v>
      </c>
      <c r="K17" s="35"/>
      <c r="L17" s="10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62">
        <f>'Rekapitulace stavby'!E14</f>
        <v>0</v>
      </c>
      <c r="F18" s="363"/>
      <c r="G18" s="363"/>
      <c r="H18" s="363"/>
      <c r="I18" s="105" t="s">
        <v>27</v>
      </c>
      <c r="J18" s="31">
        <f>'Rekapitulace stavby'!AN14</f>
        <v>0</v>
      </c>
      <c r="K18" s="35"/>
      <c r="L18" s="10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5" t="s">
        <v>29</v>
      </c>
      <c r="E20" s="35"/>
      <c r="F20" s="35"/>
      <c r="G20" s="35"/>
      <c r="H20" s="35"/>
      <c r="I20" s="105" t="s">
        <v>25</v>
      </c>
      <c r="J20" s="107" t="s">
        <v>30</v>
      </c>
      <c r="K20" s="35"/>
      <c r="L20" s="10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7" t="s">
        <v>31</v>
      </c>
      <c r="F21" s="35"/>
      <c r="G21" s="35"/>
      <c r="H21" s="35"/>
      <c r="I21" s="105" t="s">
        <v>27</v>
      </c>
      <c r="J21" s="107" t="s">
        <v>19</v>
      </c>
      <c r="K21" s="35"/>
      <c r="L21" s="10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5" t="s">
        <v>33</v>
      </c>
      <c r="E23" s="35"/>
      <c r="F23" s="35"/>
      <c r="G23" s="35"/>
      <c r="H23" s="35"/>
      <c r="I23" s="105" t="s">
        <v>25</v>
      </c>
      <c r="J23" s="107" t="s">
        <v>19</v>
      </c>
      <c r="K23" s="35"/>
      <c r="L23" s="10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7" t="s">
        <v>34</v>
      </c>
      <c r="F24" s="35"/>
      <c r="G24" s="35"/>
      <c r="H24" s="35"/>
      <c r="I24" s="105" t="s">
        <v>27</v>
      </c>
      <c r="J24" s="107" t="s">
        <v>19</v>
      </c>
      <c r="K24" s="35"/>
      <c r="L24" s="10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5" t="s">
        <v>35</v>
      </c>
      <c r="E26" s="35"/>
      <c r="F26" s="35"/>
      <c r="G26" s="35"/>
      <c r="H26" s="35"/>
      <c r="I26" s="35"/>
      <c r="J26" s="35"/>
      <c r="K26" s="35"/>
      <c r="L26" s="10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8"/>
      <c r="B27" s="109"/>
      <c r="C27" s="108"/>
      <c r="D27" s="108"/>
      <c r="E27" s="364" t="s">
        <v>19</v>
      </c>
      <c r="F27" s="364"/>
      <c r="G27" s="364"/>
      <c r="H27" s="364"/>
      <c r="I27" s="108"/>
      <c r="J27" s="108"/>
      <c r="K27" s="108"/>
      <c r="L27" s="110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1"/>
      <c r="E29" s="111"/>
      <c r="F29" s="111"/>
      <c r="G29" s="111"/>
      <c r="H29" s="111"/>
      <c r="I29" s="111"/>
      <c r="J29" s="111"/>
      <c r="K29" s="111"/>
      <c r="L29" s="10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2" t="s">
        <v>37</v>
      </c>
      <c r="E30" s="35"/>
      <c r="F30" s="35"/>
      <c r="G30" s="35"/>
      <c r="H30" s="35"/>
      <c r="I30" s="35"/>
      <c r="J30" s="113">
        <f>ROUND(J89, 2)</f>
        <v>0</v>
      </c>
      <c r="K30" s="35"/>
      <c r="L30" s="10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1"/>
      <c r="E31" s="111"/>
      <c r="F31" s="111"/>
      <c r="G31" s="111"/>
      <c r="H31" s="111"/>
      <c r="I31" s="111"/>
      <c r="J31" s="111"/>
      <c r="K31" s="111"/>
      <c r="L31" s="10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4" t="s">
        <v>39</v>
      </c>
      <c r="G32" s="35"/>
      <c r="H32" s="35"/>
      <c r="I32" s="114" t="s">
        <v>38</v>
      </c>
      <c r="J32" s="114" t="s">
        <v>40</v>
      </c>
      <c r="K32" s="35"/>
      <c r="L32" s="10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5" t="s">
        <v>41</v>
      </c>
      <c r="E33" s="105" t="s">
        <v>42</v>
      </c>
      <c r="F33" s="116">
        <f>ROUND((SUM(BE89:BE176)),  2)</f>
        <v>0</v>
      </c>
      <c r="G33" s="35"/>
      <c r="H33" s="35"/>
      <c r="I33" s="117">
        <v>0.21</v>
      </c>
      <c r="J33" s="116">
        <f>ROUND(((SUM(BE89:BE176))*I33),  2)</f>
        <v>0</v>
      </c>
      <c r="K33" s="35"/>
      <c r="L33" s="10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5" t="s">
        <v>43</v>
      </c>
      <c r="F34" s="116">
        <f>ROUND((SUM(BF89:BF176)),  2)</f>
        <v>0</v>
      </c>
      <c r="G34" s="35"/>
      <c r="H34" s="35"/>
      <c r="I34" s="117">
        <v>0.15</v>
      </c>
      <c r="J34" s="116">
        <f>ROUND(((SUM(BF89:BF176))*I34),  2)</f>
        <v>0</v>
      </c>
      <c r="K34" s="35"/>
      <c r="L34" s="10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5" t="s">
        <v>44</v>
      </c>
      <c r="F35" s="116">
        <f>ROUND((SUM(BG89:BG176)),  2)</f>
        <v>0</v>
      </c>
      <c r="G35" s="35"/>
      <c r="H35" s="35"/>
      <c r="I35" s="117">
        <v>0.21</v>
      </c>
      <c r="J35" s="116">
        <f>0</f>
        <v>0</v>
      </c>
      <c r="K35" s="35"/>
      <c r="L35" s="10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5" t="s">
        <v>45</v>
      </c>
      <c r="F36" s="116">
        <f>ROUND((SUM(BH89:BH176)),  2)</f>
        <v>0</v>
      </c>
      <c r="G36" s="35"/>
      <c r="H36" s="35"/>
      <c r="I36" s="117">
        <v>0.15</v>
      </c>
      <c r="J36" s="116">
        <f>0</f>
        <v>0</v>
      </c>
      <c r="K36" s="35"/>
      <c r="L36" s="10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5" t="s">
        <v>46</v>
      </c>
      <c r="F37" s="116">
        <f>ROUND((SUM(BI89:BI176)),  2)</f>
        <v>0</v>
      </c>
      <c r="G37" s="35"/>
      <c r="H37" s="35"/>
      <c r="I37" s="117">
        <v>0</v>
      </c>
      <c r="J37" s="116">
        <f>0</f>
        <v>0</v>
      </c>
      <c r="K37" s="35"/>
      <c r="L37" s="10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18"/>
      <c r="D39" s="119" t="s">
        <v>47</v>
      </c>
      <c r="E39" s="120"/>
      <c r="F39" s="120"/>
      <c r="G39" s="121" t="s">
        <v>48</v>
      </c>
      <c r="H39" s="122" t="s">
        <v>49</v>
      </c>
      <c r="I39" s="120"/>
      <c r="J39" s="123">
        <f>SUM(J30:J37)</f>
        <v>0</v>
      </c>
      <c r="K39" s="124"/>
      <c r="L39" s="10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5"/>
      <c r="C40" s="126"/>
      <c r="D40" s="126"/>
      <c r="E40" s="126"/>
      <c r="F40" s="126"/>
      <c r="G40" s="126"/>
      <c r="H40" s="126"/>
      <c r="I40" s="126"/>
      <c r="J40" s="126"/>
      <c r="K40" s="126"/>
      <c r="L40" s="10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7"/>
      <c r="C44" s="128"/>
      <c r="D44" s="128"/>
      <c r="E44" s="128"/>
      <c r="F44" s="128"/>
      <c r="G44" s="128"/>
      <c r="H44" s="128"/>
      <c r="I44" s="128"/>
      <c r="J44" s="128"/>
      <c r="K44" s="128"/>
      <c r="L44" s="106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98</v>
      </c>
      <c r="D45" s="37"/>
      <c r="E45" s="37"/>
      <c r="F45" s="37"/>
      <c r="G45" s="37"/>
      <c r="H45" s="37"/>
      <c r="I45" s="37"/>
      <c r="J45" s="37"/>
      <c r="K45" s="37"/>
      <c r="L45" s="106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6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6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65" t="str">
        <f>E7</f>
        <v>Veřejná WC - Květnové náměstí - Průhonice</v>
      </c>
      <c r="F48" s="366"/>
      <c r="G48" s="366"/>
      <c r="H48" s="366"/>
      <c r="I48" s="37"/>
      <c r="J48" s="37"/>
      <c r="K48" s="37"/>
      <c r="L48" s="106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95</v>
      </c>
      <c r="D49" s="37"/>
      <c r="E49" s="37"/>
      <c r="F49" s="37"/>
      <c r="G49" s="37"/>
      <c r="H49" s="37"/>
      <c r="I49" s="37"/>
      <c r="J49" s="37"/>
      <c r="K49" s="37"/>
      <c r="L49" s="106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19" t="str">
        <f>E9</f>
        <v>021 - Zdravotechnika</v>
      </c>
      <c r="F50" s="367"/>
      <c r="G50" s="367"/>
      <c r="H50" s="367"/>
      <c r="I50" s="37"/>
      <c r="J50" s="37"/>
      <c r="K50" s="37"/>
      <c r="L50" s="106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6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 xml:space="preserve"> </v>
      </c>
      <c r="G52" s="37"/>
      <c r="H52" s="37"/>
      <c r="I52" s="30" t="s">
        <v>23</v>
      </c>
      <c r="J52" s="378" t="str">
        <f>IF(J12="","",J12)</f>
        <v/>
      </c>
      <c r="K52" s="37"/>
      <c r="L52" s="106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6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5.7" customHeight="1">
      <c r="A54" s="35"/>
      <c r="B54" s="36"/>
      <c r="C54" s="30" t="s">
        <v>24</v>
      </c>
      <c r="D54" s="37"/>
      <c r="E54" s="37"/>
      <c r="F54" s="28" t="str">
        <f>E15</f>
        <v>OU Průhonice, Květnové náměstí 73</v>
      </c>
      <c r="G54" s="37"/>
      <c r="H54" s="37"/>
      <c r="I54" s="30" t="s">
        <v>29</v>
      </c>
      <c r="J54" s="33" t="str">
        <f>E21</f>
        <v>SEA Architekt s.r.o. - Ing.arch. Petr Suske</v>
      </c>
      <c r="K54" s="37"/>
      <c r="L54" s="106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28</v>
      </c>
      <c r="D55" s="37"/>
      <c r="E55" s="37"/>
      <c r="F55" s="28">
        <f>IF(E18="","",E18)</f>
        <v>0</v>
      </c>
      <c r="G55" s="37"/>
      <c r="H55" s="37"/>
      <c r="I55" s="30" t="s">
        <v>33</v>
      </c>
      <c r="J55" s="33" t="str">
        <f>E24</f>
        <v>Beneš Petr</v>
      </c>
      <c r="K55" s="37"/>
      <c r="L55" s="106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6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29" t="s">
        <v>99</v>
      </c>
      <c r="D57" s="130"/>
      <c r="E57" s="130"/>
      <c r="F57" s="130"/>
      <c r="G57" s="130"/>
      <c r="H57" s="130"/>
      <c r="I57" s="130"/>
      <c r="J57" s="131" t="s">
        <v>100</v>
      </c>
      <c r="K57" s="130"/>
      <c r="L57" s="106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6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2" t="s">
        <v>69</v>
      </c>
      <c r="D59" s="37"/>
      <c r="E59" s="37"/>
      <c r="F59" s="37"/>
      <c r="G59" s="37"/>
      <c r="H59" s="37"/>
      <c r="I59" s="37"/>
      <c r="J59" s="77">
        <f>J89</f>
        <v>0</v>
      </c>
      <c r="K59" s="37"/>
      <c r="L59" s="106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101</v>
      </c>
    </row>
    <row r="60" spans="1:47" s="9" customFormat="1" ht="24.95" customHeight="1">
      <c r="B60" s="133"/>
      <c r="C60" s="134"/>
      <c r="D60" s="135" t="s">
        <v>102</v>
      </c>
      <c r="E60" s="136"/>
      <c r="F60" s="136"/>
      <c r="G60" s="136"/>
      <c r="H60" s="136"/>
      <c r="I60" s="136"/>
      <c r="J60" s="137">
        <f>J90</f>
        <v>0</v>
      </c>
      <c r="K60" s="134"/>
      <c r="L60" s="138"/>
    </row>
    <row r="61" spans="1:47" s="10" customFormat="1" ht="19.899999999999999" customHeight="1">
      <c r="B61" s="139"/>
      <c r="C61" s="140"/>
      <c r="D61" s="141" t="s">
        <v>103</v>
      </c>
      <c r="E61" s="142"/>
      <c r="F61" s="142"/>
      <c r="G61" s="142"/>
      <c r="H61" s="142"/>
      <c r="I61" s="142"/>
      <c r="J61" s="143">
        <f>J91</f>
        <v>0</v>
      </c>
      <c r="K61" s="140"/>
      <c r="L61" s="144"/>
    </row>
    <row r="62" spans="1:47" s="10" customFormat="1" ht="19.899999999999999" customHeight="1">
      <c r="B62" s="139"/>
      <c r="C62" s="140"/>
      <c r="D62" s="141" t="s">
        <v>985</v>
      </c>
      <c r="E62" s="142"/>
      <c r="F62" s="142"/>
      <c r="G62" s="142"/>
      <c r="H62" s="142"/>
      <c r="I62" s="142"/>
      <c r="J62" s="143">
        <f>J100</f>
        <v>0</v>
      </c>
      <c r="K62" s="140"/>
      <c r="L62" s="144"/>
    </row>
    <row r="63" spans="1:47" s="10" customFormat="1" ht="19.899999999999999" customHeight="1">
      <c r="B63" s="139"/>
      <c r="C63" s="140"/>
      <c r="D63" s="141" t="s">
        <v>116</v>
      </c>
      <c r="E63" s="142"/>
      <c r="F63" s="142"/>
      <c r="G63" s="142"/>
      <c r="H63" s="142"/>
      <c r="I63" s="142"/>
      <c r="J63" s="143">
        <f>J106</f>
        <v>0</v>
      </c>
      <c r="K63" s="140"/>
      <c r="L63" s="144"/>
    </row>
    <row r="64" spans="1:47" s="9" customFormat="1" ht="24.95" customHeight="1">
      <c r="B64" s="133"/>
      <c r="C64" s="134"/>
      <c r="D64" s="135" t="s">
        <v>117</v>
      </c>
      <c r="E64" s="136"/>
      <c r="F64" s="136"/>
      <c r="G64" s="136"/>
      <c r="H64" s="136"/>
      <c r="I64" s="136"/>
      <c r="J64" s="137">
        <f>J108</f>
        <v>0</v>
      </c>
      <c r="K64" s="134"/>
      <c r="L64" s="138"/>
    </row>
    <row r="65" spans="1:31" s="10" customFormat="1" ht="19.899999999999999" customHeight="1">
      <c r="B65" s="139"/>
      <c r="C65" s="140"/>
      <c r="D65" s="141" t="s">
        <v>986</v>
      </c>
      <c r="E65" s="142"/>
      <c r="F65" s="142"/>
      <c r="G65" s="142"/>
      <c r="H65" s="142"/>
      <c r="I65" s="142"/>
      <c r="J65" s="143">
        <f>J109</f>
        <v>0</v>
      </c>
      <c r="K65" s="140"/>
      <c r="L65" s="144"/>
    </row>
    <row r="66" spans="1:31" s="10" customFormat="1" ht="19.899999999999999" customHeight="1">
      <c r="B66" s="139"/>
      <c r="C66" s="140"/>
      <c r="D66" s="141" t="s">
        <v>987</v>
      </c>
      <c r="E66" s="142"/>
      <c r="F66" s="142"/>
      <c r="G66" s="142"/>
      <c r="H66" s="142"/>
      <c r="I66" s="142"/>
      <c r="J66" s="143">
        <f>J126</f>
        <v>0</v>
      </c>
      <c r="K66" s="140"/>
      <c r="L66" s="144"/>
    </row>
    <row r="67" spans="1:31" s="10" customFormat="1" ht="19.899999999999999" customHeight="1">
      <c r="B67" s="139"/>
      <c r="C67" s="140"/>
      <c r="D67" s="141" t="s">
        <v>988</v>
      </c>
      <c r="E67" s="142"/>
      <c r="F67" s="142"/>
      <c r="G67" s="142"/>
      <c r="H67" s="142"/>
      <c r="I67" s="142"/>
      <c r="J67" s="143">
        <f>J148</f>
        <v>0</v>
      </c>
      <c r="K67" s="140"/>
      <c r="L67" s="144"/>
    </row>
    <row r="68" spans="1:31" s="9" customFormat="1" ht="24.95" customHeight="1">
      <c r="B68" s="133"/>
      <c r="C68" s="134"/>
      <c r="D68" s="135" t="s">
        <v>989</v>
      </c>
      <c r="E68" s="136"/>
      <c r="F68" s="136"/>
      <c r="G68" s="136"/>
      <c r="H68" s="136"/>
      <c r="I68" s="136"/>
      <c r="J68" s="137">
        <f>J155</f>
        <v>0</v>
      </c>
      <c r="K68" s="134"/>
      <c r="L68" s="138"/>
    </row>
    <row r="69" spans="1:31" s="9" customFormat="1" ht="24.95" customHeight="1">
      <c r="B69" s="133"/>
      <c r="C69" s="134"/>
      <c r="D69" s="135" t="s">
        <v>990</v>
      </c>
      <c r="E69" s="136"/>
      <c r="F69" s="136"/>
      <c r="G69" s="136"/>
      <c r="H69" s="136"/>
      <c r="I69" s="136"/>
      <c r="J69" s="137">
        <f>J175</f>
        <v>0</v>
      </c>
      <c r="K69" s="134"/>
      <c r="L69" s="138"/>
    </row>
    <row r="70" spans="1:31" s="2" customFormat="1" ht="21.75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06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6.95" customHeight="1">
      <c r="A71" s="35"/>
      <c r="B71" s="48"/>
      <c r="C71" s="49"/>
      <c r="D71" s="49"/>
      <c r="E71" s="49"/>
      <c r="F71" s="49"/>
      <c r="G71" s="49"/>
      <c r="H71" s="49"/>
      <c r="I71" s="49"/>
      <c r="J71" s="49"/>
      <c r="K71" s="49"/>
      <c r="L71" s="106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5" spans="1:31" s="2" customFormat="1" ht="6.95" customHeight="1">
      <c r="A75" s="35"/>
      <c r="B75" s="50"/>
      <c r="C75" s="51"/>
      <c r="D75" s="51"/>
      <c r="E75" s="51"/>
      <c r="F75" s="51"/>
      <c r="G75" s="51"/>
      <c r="H75" s="51"/>
      <c r="I75" s="51"/>
      <c r="J75" s="51"/>
      <c r="K75" s="51"/>
      <c r="L75" s="106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24.95" customHeight="1">
      <c r="A76" s="35"/>
      <c r="B76" s="36"/>
      <c r="C76" s="24" t="s">
        <v>131</v>
      </c>
      <c r="D76" s="37"/>
      <c r="E76" s="37"/>
      <c r="F76" s="37"/>
      <c r="G76" s="37"/>
      <c r="H76" s="37"/>
      <c r="I76" s="37"/>
      <c r="J76" s="37"/>
      <c r="K76" s="37"/>
      <c r="L76" s="10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10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2" customHeight="1">
      <c r="A78" s="35"/>
      <c r="B78" s="36"/>
      <c r="C78" s="30" t="s">
        <v>16</v>
      </c>
      <c r="D78" s="37"/>
      <c r="E78" s="37"/>
      <c r="F78" s="37"/>
      <c r="G78" s="37"/>
      <c r="H78" s="37"/>
      <c r="I78" s="37"/>
      <c r="J78" s="37"/>
      <c r="K78" s="37"/>
      <c r="L78" s="106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6.5" customHeight="1">
      <c r="A79" s="35"/>
      <c r="B79" s="36"/>
      <c r="C79" s="37"/>
      <c r="D79" s="37"/>
      <c r="E79" s="365" t="str">
        <f>E7</f>
        <v>Veřejná WC - Květnové náměstí - Průhonice</v>
      </c>
      <c r="F79" s="366"/>
      <c r="G79" s="366"/>
      <c r="H79" s="366"/>
      <c r="I79" s="37"/>
      <c r="J79" s="37"/>
      <c r="K79" s="37"/>
      <c r="L79" s="106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2" customHeight="1">
      <c r="A80" s="35"/>
      <c r="B80" s="36"/>
      <c r="C80" s="30" t="s">
        <v>95</v>
      </c>
      <c r="D80" s="37"/>
      <c r="E80" s="37"/>
      <c r="F80" s="37"/>
      <c r="G80" s="37"/>
      <c r="H80" s="37"/>
      <c r="I80" s="37"/>
      <c r="J80" s="37"/>
      <c r="K80" s="37"/>
      <c r="L80" s="106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16.5" customHeight="1">
      <c r="A81" s="35"/>
      <c r="B81" s="36"/>
      <c r="C81" s="37"/>
      <c r="D81" s="37"/>
      <c r="E81" s="319" t="str">
        <f>E9</f>
        <v>021 - Zdravotechnika</v>
      </c>
      <c r="F81" s="367"/>
      <c r="G81" s="367"/>
      <c r="H81" s="367"/>
      <c r="I81" s="37"/>
      <c r="J81" s="37"/>
      <c r="K81" s="37"/>
      <c r="L81" s="10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6.95" customHeight="1">
      <c r="A82" s="35"/>
      <c r="B82" s="36"/>
      <c r="C82" s="37"/>
      <c r="D82" s="37"/>
      <c r="E82" s="37"/>
      <c r="F82" s="37"/>
      <c r="G82" s="37"/>
      <c r="H82" s="37"/>
      <c r="I82" s="37"/>
      <c r="J82" s="37"/>
      <c r="K82" s="37"/>
      <c r="L82" s="10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2" customHeight="1">
      <c r="A83" s="35"/>
      <c r="B83" s="36"/>
      <c r="C83" s="30" t="s">
        <v>21</v>
      </c>
      <c r="D83" s="37"/>
      <c r="E83" s="37"/>
      <c r="F83" s="28" t="str">
        <f>F12</f>
        <v xml:space="preserve"> </v>
      </c>
      <c r="G83" s="37"/>
      <c r="H83" s="37"/>
      <c r="I83" s="30" t="s">
        <v>23</v>
      </c>
      <c r="J83" s="378" t="str">
        <f>IF(J12="","",J12)</f>
        <v/>
      </c>
      <c r="K83" s="37"/>
      <c r="L83" s="10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2" customFormat="1" ht="6.95" customHeight="1">
      <c r="A84" s="35"/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10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65" s="2" customFormat="1" ht="25.7" customHeight="1">
      <c r="A85" s="35"/>
      <c r="B85" s="36"/>
      <c r="C85" s="30" t="s">
        <v>24</v>
      </c>
      <c r="D85" s="37"/>
      <c r="E85" s="37"/>
      <c r="F85" s="28" t="str">
        <f>E15</f>
        <v>OU Průhonice, Květnové náměstí 73</v>
      </c>
      <c r="G85" s="37"/>
      <c r="H85" s="37"/>
      <c r="I85" s="30" t="s">
        <v>29</v>
      </c>
      <c r="J85" s="33" t="str">
        <f>E21</f>
        <v>SEA Architekt s.r.o. - Ing.arch. Petr Suske</v>
      </c>
      <c r="K85" s="37"/>
      <c r="L85" s="10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65" s="2" customFormat="1" ht="15.2" customHeight="1">
      <c r="A86" s="35"/>
      <c r="B86" s="36"/>
      <c r="C86" s="30" t="s">
        <v>28</v>
      </c>
      <c r="D86" s="37"/>
      <c r="E86" s="37"/>
      <c r="F86" s="28">
        <f>IF(E18="","",E18)</f>
        <v>0</v>
      </c>
      <c r="G86" s="37"/>
      <c r="H86" s="37"/>
      <c r="I86" s="30" t="s">
        <v>33</v>
      </c>
      <c r="J86" s="33" t="str">
        <f>E24</f>
        <v>Beneš Petr</v>
      </c>
      <c r="K86" s="37"/>
      <c r="L86" s="10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65" s="2" customFormat="1" ht="10.35" customHeight="1">
      <c r="A87" s="35"/>
      <c r="B87" s="36"/>
      <c r="C87" s="37"/>
      <c r="D87" s="37"/>
      <c r="E87" s="37"/>
      <c r="F87" s="37"/>
      <c r="G87" s="37"/>
      <c r="H87" s="37"/>
      <c r="I87" s="37"/>
      <c r="J87" s="37"/>
      <c r="K87" s="37"/>
      <c r="L87" s="10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65" s="11" customFormat="1" ht="29.25" customHeight="1">
      <c r="A88" s="145"/>
      <c r="B88" s="146"/>
      <c r="C88" s="147" t="s">
        <v>132</v>
      </c>
      <c r="D88" s="148" t="s">
        <v>56</v>
      </c>
      <c r="E88" s="148" t="s">
        <v>52</v>
      </c>
      <c r="F88" s="148" t="s">
        <v>53</v>
      </c>
      <c r="G88" s="148" t="s">
        <v>133</v>
      </c>
      <c r="H88" s="148" t="s">
        <v>134</v>
      </c>
      <c r="I88" s="148" t="s">
        <v>135</v>
      </c>
      <c r="J88" s="148" t="s">
        <v>100</v>
      </c>
      <c r="K88" s="149" t="s">
        <v>136</v>
      </c>
      <c r="L88" s="150"/>
      <c r="M88" s="68" t="s">
        <v>19</v>
      </c>
      <c r="N88" s="69" t="s">
        <v>41</v>
      </c>
      <c r="O88" s="69" t="s">
        <v>137</v>
      </c>
      <c r="P88" s="69" t="s">
        <v>138</v>
      </c>
      <c r="Q88" s="69" t="s">
        <v>139</v>
      </c>
      <c r="R88" s="69" t="s">
        <v>140</v>
      </c>
      <c r="S88" s="69" t="s">
        <v>141</v>
      </c>
      <c r="T88" s="70" t="s">
        <v>142</v>
      </c>
      <c r="U88" s="145"/>
      <c r="V88" s="145"/>
      <c r="W88" s="145"/>
      <c r="X88" s="145"/>
      <c r="Y88" s="145"/>
      <c r="Z88" s="145"/>
      <c r="AA88" s="145"/>
      <c r="AB88" s="145"/>
      <c r="AC88" s="145"/>
      <c r="AD88" s="145"/>
      <c r="AE88" s="145"/>
    </row>
    <row r="89" spans="1:65" s="2" customFormat="1" ht="22.9" customHeight="1">
      <c r="A89" s="35"/>
      <c r="B89" s="36"/>
      <c r="C89" s="75" t="s">
        <v>143</v>
      </c>
      <c r="D89" s="37"/>
      <c r="E89" s="37"/>
      <c r="F89" s="37"/>
      <c r="G89" s="37"/>
      <c r="H89" s="37"/>
      <c r="I89" s="37"/>
      <c r="J89" s="151">
        <f>BK89</f>
        <v>0</v>
      </c>
      <c r="K89" s="37"/>
      <c r="L89" s="40"/>
      <c r="M89" s="71"/>
      <c r="N89" s="152"/>
      <c r="O89" s="72"/>
      <c r="P89" s="153">
        <f>P90+P108+P155+P175</f>
        <v>0</v>
      </c>
      <c r="Q89" s="72"/>
      <c r="R89" s="153">
        <f>R90+R108+R155+R175</f>
        <v>47.284410000000001</v>
      </c>
      <c r="S89" s="72"/>
      <c r="T89" s="154">
        <f>T90+T108+T155+T175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T89" s="18" t="s">
        <v>70</v>
      </c>
      <c r="AU89" s="18" t="s">
        <v>101</v>
      </c>
      <c r="BK89" s="155">
        <f>BK90+BK108+BK155+BK175</f>
        <v>0</v>
      </c>
    </row>
    <row r="90" spans="1:65" s="12" customFormat="1" ht="25.9" customHeight="1">
      <c r="B90" s="156"/>
      <c r="C90" s="157"/>
      <c r="D90" s="158" t="s">
        <v>70</v>
      </c>
      <c r="E90" s="159" t="s">
        <v>144</v>
      </c>
      <c r="F90" s="159" t="s">
        <v>145</v>
      </c>
      <c r="G90" s="157"/>
      <c r="H90" s="157"/>
      <c r="I90" s="160"/>
      <c r="J90" s="161">
        <f>BK90</f>
        <v>0</v>
      </c>
      <c r="K90" s="157"/>
      <c r="L90" s="162"/>
      <c r="M90" s="163"/>
      <c r="N90" s="164"/>
      <c r="O90" s="164"/>
      <c r="P90" s="165">
        <f>P91+P100+P106</f>
        <v>0</v>
      </c>
      <c r="Q90" s="164"/>
      <c r="R90" s="165">
        <f>R91+R100+R106</f>
        <v>46.393920000000001</v>
      </c>
      <c r="S90" s="164"/>
      <c r="T90" s="166">
        <f>T91+T100+T106</f>
        <v>0</v>
      </c>
      <c r="AR90" s="167" t="s">
        <v>79</v>
      </c>
      <c r="AT90" s="168" t="s">
        <v>70</v>
      </c>
      <c r="AU90" s="168" t="s">
        <v>71</v>
      </c>
      <c r="AY90" s="167" t="s">
        <v>146</v>
      </c>
      <c r="BK90" s="169">
        <f>BK91+BK100+BK106</f>
        <v>0</v>
      </c>
    </row>
    <row r="91" spans="1:65" s="12" customFormat="1" ht="22.9" customHeight="1">
      <c r="B91" s="156"/>
      <c r="C91" s="157"/>
      <c r="D91" s="158" t="s">
        <v>70</v>
      </c>
      <c r="E91" s="170" t="s">
        <v>79</v>
      </c>
      <c r="F91" s="170" t="s">
        <v>147</v>
      </c>
      <c r="G91" s="157"/>
      <c r="H91" s="157"/>
      <c r="I91" s="160"/>
      <c r="J91" s="171">
        <f>BK91</f>
        <v>0</v>
      </c>
      <c r="K91" s="157"/>
      <c r="L91" s="162"/>
      <c r="M91" s="163"/>
      <c r="N91" s="164"/>
      <c r="O91" s="164"/>
      <c r="P91" s="165">
        <f>SUM(P92:P99)</f>
        <v>0</v>
      </c>
      <c r="Q91" s="164"/>
      <c r="R91" s="165">
        <f>SUM(R92:R99)</f>
        <v>45.9</v>
      </c>
      <c r="S91" s="164"/>
      <c r="T91" s="166">
        <f>SUM(T92:T99)</f>
        <v>0</v>
      </c>
      <c r="AR91" s="167" t="s">
        <v>79</v>
      </c>
      <c r="AT91" s="168" t="s">
        <v>70</v>
      </c>
      <c r="AU91" s="168" t="s">
        <v>79</v>
      </c>
      <c r="AY91" s="167" t="s">
        <v>146</v>
      </c>
      <c r="BK91" s="169">
        <f>SUM(BK92:BK99)</f>
        <v>0</v>
      </c>
    </row>
    <row r="92" spans="1:65" s="2" customFormat="1" ht="33" customHeight="1">
      <c r="A92" s="35"/>
      <c r="B92" s="36"/>
      <c r="C92" s="172" t="s">
        <v>79</v>
      </c>
      <c r="D92" s="172" t="s">
        <v>148</v>
      </c>
      <c r="E92" s="173" t="s">
        <v>991</v>
      </c>
      <c r="F92" s="174" t="s">
        <v>992</v>
      </c>
      <c r="G92" s="175" t="s">
        <v>170</v>
      </c>
      <c r="H92" s="176">
        <v>27</v>
      </c>
      <c r="I92" s="177"/>
      <c r="J92" s="178">
        <f t="shared" ref="J92:J98" si="0">ROUND(I92*H92,2)</f>
        <v>0</v>
      </c>
      <c r="K92" s="174" t="s">
        <v>152</v>
      </c>
      <c r="L92" s="40"/>
      <c r="M92" s="179" t="s">
        <v>19</v>
      </c>
      <c r="N92" s="180" t="s">
        <v>42</v>
      </c>
      <c r="O92" s="64"/>
      <c r="P92" s="181">
        <f t="shared" ref="P92:P98" si="1">O92*H92</f>
        <v>0</v>
      </c>
      <c r="Q92" s="181">
        <v>0</v>
      </c>
      <c r="R92" s="181">
        <f t="shared" ref="R92:R98" si="2">Q92*H92</f>
        <v>0</v>
      </c>
      <c r="S92" s="181">
        <v>0</v>
      </c>
      <c r="T92" s="182">
        <f t="shared" ref="T92:T98" si="3">S92*H92</f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183" t="s">
        <v>153</v>
      </c>
      <c r="AT92" s="183" t="s">
        <v>148</v>
      </c>
      <c r="AU92" s="183" t="s">
        <v>81</v>
      </c>
      <c r="AY92" s="18" t="s">
        <v>146</v>
      </c>
      <c r="BE92" s="184">
        <f t="shared" ref="BE92:BE98" si="4">IF(N92="základní",J92,0)</f>
        <v>0</v>
      </c>
      <c r="BF92" s="184">
        <f t="shared" ref="BF92:BF98" si="5">IF(N92="snížená",J92,0)</f>
        <v>0</v>
      </c>
      <c r="BG92" s="184">
        <f t="shared" ref="BG92:BG98" si="6">IF(N92="zákl. přenesená",J92,0)</f>
        <v>0</v>
      </c>
      <c r="BH92" s="184">
        <f t="shared" ref="BH92:BH98" si="7">IF(N92="sníž. přenesená",J92,0)</f>
        <v>0</v>
      </c>
      <c r="BI92" s="184">
        <f t="shared" ref="BI92:BI98" si="8">IF(N92="nulová",J92,0)</f>
        <v>0</v>
      </c>
      <c r="BJ92" s="18" t="s">
        <v>79</v>
      </c>
      <c r="BK92" s="184">
        <f t="shared" ref="BK92:BK98" si="9">ROUND(I92*H92,2)</f>
        <v>0</v>
      </c>
      <c r="BL92" s="18" t="s">
        <v>153</v>
      </c>
      <c r="BM92" s="183" t="s">
        <v>993</v>
      </c>
    </row>
    <row r="93" spans="1:65" s="2" customFormat="1" ht="36">
      <c r="A93" s="35"/>
      <c r="B93" s="36"/>
      <c r="C93" s="172" t="s">
        <v>81</v>
      </c>
      <c r="D93" s="172" t="s">
        <v>148</v>
      </c>
      <c r="E93" s="173" t="s">
        <v>994</v>
      </c>
      <c r="F93" s="174" t="s">
        <v>995</v>
      </c>
      <c r="G93" s="175" t="s">
        <v>170</v>
      </c>
      <c r="H93" s="176">
        <v>104</v>
      </c>
      <c r="I93" s="177"/>
      <c r="J93" s="178">
        <f t="shared" si="0"/>
        <v>0</v>
      </c>
      <c r="K93" s="174" t="s">
        <v>152</v>
      </c>
      <c r="L93" s="40"/>
      <c r="M93" s="179" t="s">
        <v>19</v>
      </c>
      <c r="N93" s="180" t="s">
        <v>42</v>
      </c>
      <c r="O93" s="64"/>
      <c r="P93" s="181">
        <f t="shared" si="1"/>
        <v>0</v>
      </c>
      <c r="Q93" s="181">
        <v>0</v>
      </c>
      <c r="R93" s="181">
        <f t="shared" si="2"/>
        <v>0</v>
      </c>
      <c r="S93" s="181">
        <v>0</v>
      </c>
      <c r="T93" s="182">
        <f t="shared" si="3"/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183" t="s">
        <v>153</v>
      </c>
      <c r="AT93" s="183" t="s">
        <v>148</v>
      </c>
      <c r="AU93" s="183" t="s">
        <v>81</v>
      </c>
      <c r="AY93" s="18" t="s">
        <v>146</v>
      </c>
      <c r="BE93" s="184">
        <f t="shared" si="4"/>
        <v>0</v>
      </c>
      <c r="BF93" s="184">
        <f t="shared" si="5"/>
        <v>0</v>
      </c>
      <c r="BG93" s="184">
        <f t="shared" si="6"/>
        <v>0</v>
      </c>
      <c r="BH93" s="184">
        <f t="shared" si="7"/>
        <v>0</v>
      </c>
      <c r="BI93" s="184">
        <f t="shared" si="8"/>
        <v>0</v>
      </c>
      <c r="BJ93" s="18" t="s">
        <v>79</v>
      </c>
      <c r="BK93" s="184">
        <f t="shared" si="9"/>
        <v>0</v>
      </c>
      <c r="BL93" s="18" t="s">
        <v>153</v>
      </c>
      <c r="BM93" s="183" t="s">
        <v>996</v>
      </c>
    </row>
    <row r="94" spans="1:65" s="2" customFormat="1" ht="60">
      <c r="A94" s="35"/>
      <c r="B94" s="36"/>
      <c r="C94" s="172" t="s">
        <v>156</v>
      </c>
      <c r="D94" s="172" t="s">
        <v>148</v>
      </c>
      <c r="E94" s="173" t="s">
        <v>997</v>
      </c>
      <c r="F94" s="174" t="s">
        <v>998</v>
      </c>
      <c r="G94" s="175" t="s">
        <v>170</v>
      </c>
      <c r="H94" s="176">
        <v>27</v>
      </c>
      <c r="I94" s="177"/>
      <c r="J94" s="178">
        <f t="shared" si="0"/>
        <v>0</v>
      </c>
      <c r="K94" s="174" t="s">
        <v>152</v>
      </c>
      <c r="L94" s="40"/>
      <c r="M94" s="179" t="s">
        <v>19</v>
      </c>
      <c r="N94" s="180" t="s">
        <v>42</v>
      </c>
      <c r="O94" s="64"/>
      <c r="P94" s="181">
        <f t="shared" si="1"/>
        <v>0</v>
      </c>
      <c r="Q94" s="181">
        <v>0</v>
      </c>
      <c r="R94" s="181">
        <f t="shared" si="2"/>
        <v>0</v>
      </c>
      <c r="S94" s="181">
        <v>0</v>
      </c>
      <c r="T94" s="182">
        <f t="shared" si="3"/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83" t="s">
        <v>153</v>
      </c>
      <c r="AT94" s="183" t="s">
        <v>148</v>
      </c>
      <c r="AU94" s="183" t="s">
        <v>81</v>
      </c>
      <c r="AY94" s="18" t="s">
        <v>146</v>
      </c>
      <c r="BE94" s="184">
        <f t="shared" si="4"/>
        <v>0</v>
      </c>
      <c r="BF94" s="184">
        <f t="shared" si="5"/>
        <v>0</v>
      </c>
      <c r="BG94" s="184">
        <f t="shared" si="6"/>
        <v>0</v>
      </c>
      <c r="BH94" s="184">
        <f t="shared" si="7"/>
        <v>0</v>
      </c>
      <c r="BI94" s="184">
        <f t="shared" si="8"/>
        <v>0</v>
      </c>
      <c r="BJ94" s="18" t="s">
        <v>79</v>
      </c>
      <c r="BK94" s="184">
        <f t="shared" si="9"/>
        <v>0</v>
      </c>
      <c r="BL94" s="18" t="s">
        <v>153</v>
      </c>
      <c r="BM94" s="183" t="s">
        <v>999</v>
      </c>
    </row>
    <row r="95" spans="1:65" s="2" customFormat="1" ht="36">
      <c r="A95" s="35"/>
      <c r="B95" s="36"/>
      <c r="C95" s="172" t="s">
        <v>153</v>
      </c>
      <c r="D95" s="172" t="s">
        <v>148</v>
      </c>
      <c r="E95" s="173" t="s">
        <v>1000</v>
      </c>
      <c r="F95" s="174" t="s">
        <v>207</v>
      </c>
      <c r="G95" s="175" t="s">
        <v>170</v>
      </c>
      <c r="H95" s="176">
        <v>27</v>
      </c>
      <c r="I95" s="177"/>
      <c r="J95" s="178">
        <f t="shared" si="0"/>
        <v>0</v>
      </c>
      <c r="K95" s="174" t="s">
        <v>152</v>
      </c>
      <c r="L95" s="40"/>
      <c r="M95" s="179" t="s">
        <v>19</v>
      </c>
      <c r="N95" s="180" t="s">
        <v>42</v>
      </c>
      <c r="O95" s="64"/>
      <c r="P95" s="181">
        <f t="shared" si="1"/>
        <v>0</v>
      </c>
      <c r="Q95" s="181">
        <v>0</v>
      </c>
      <c r="R95" s="181">
        <f t="shared" si="2"/>
        <v>0</v>
      </c>
      <c r="S95" s="181">
        <v>0</v>
      </c>
      <c r="T95" s="182">
        <f t="shared" si="3"/>
        <v>0</v>
      </c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R95" s="183" t="s">
        <v>153</v>
      </c>
      <c r="AT95" s="183" t="s">
        <v>148</v>
      </c>
      <c r="AU95" s="183" t="s">
        <v>81</v>
      </c>
      <c r="AY95" s="18" t="s">
        <v>146</v>
      </c>
      <c r="BE95" s="184">
        <f t="shared" si="4"/>
        <v>0</v>
      </c>
      <c r="BF95" s="184">
        <f t="shared" si="5"/>
        <v>0</v>
      </c>
      <c r="BG95" s="184">
        <f t="shared" si="6"/>
        <v>0</v>
      </c>
      <c r="BH95" s="184">
        <f t="shared" si="7"/>
        <v>0</v>
      </c>
      <c r="BI95" s="184">
        <f t="shared" si="8"/>
        <v>0</v>
      </c>
      <c r="BJ95" s="18" t="s">
        <v>79</v>
      </c>
      <c r="BK95" s="184">
        <f t="shared" si="9"/>
        <v>0</v>
      </c>
      <c r="BL95" s="18" t="s">
        <v>153</v>
      </c>
      <c r="BM95" s="183" t="s">
        <v>1001</v>
      </c>
    </row>
    <row r="96" spans="1:65" s="2" customFormat="1" ht="44.25" customHeight="1">
      <c r="A96" s="35"/>
      <c r="B96" s="36"/>
      <c r="C96" s="172" t="s">
        <v>164</v>
      </c>
      <c r="D96" s="172" t="s">
        <v>148</v>
      </c>
      <c r="E96" s="173" t="s">
        <v>1002</v>
      </c>
      <c r="F96" s="174" t="s">
        <v>210</v>
      </c>
      <c r="G96" s="175" t="s">
        <v>170</v>
      </c>
      <c r="H96" s="176">
        <v>77</v>
      </c>
      <c r="I96" s="177"/>
      <c r="J96" s="178">
        <f t="shared" si="0"/>
        <v>0</v>
      </c>
      <c r="K96" s="174" t="s">
        <v>152</v>
      </c>
      <c r="L96" s="40"/>
      <c r="M96" s="179" t="s">
        <v>19</v>
      </c>
      <c r="N96" s="180" t="s">
        <v>42</v>
      </c>
      <c r="O96" s="64"/>
      <c r="P96" s="181">
        <f t="shared" si="1"/>
        <v>0</v>
      </c>
      <c r="Q96" s="181">
        <v>0</v>
      </c>
      <c r="R96" s="181">
        <f t="shared" si="2"/>
        <v>0</v>
      </c>
      <c r="S96" s="181">
        <v>0</v>
      </c>
      <c r="T96" s="182">
        <f t="shared" si="3"/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3" t="s">
        <v>153</v>
      </c>
      <c r="AT96" s="183" t="s">
        <v>148</v>
      </c>
      <c r="AU96" s="183" t="s">
        <v>81</v>
      </c>
      <c r="AY96" s="18" t="s">
        <v>146</v>
      </c>
      <c r="BE96" s="184">
        <f t="shared" si="4"/>
        <v>0</v>
      </c>
      <c r="BF96" s="184">
        <f t="shared" si="5"/>
        <v>0</v>
      </c>
      <c r="BG96" s="184">
        <f t="shared" si="6"/>
        <v>0</v>
      </c>
      <c r="BH96" s="184">
        <f t="shared" si="7"/>
        <v>0</v>
      </c>
      <c r="BI96" s="184">
        <f t="shared" si="8"/>
        <v>0</v>
      </c>
      <c r="BJ96" s="18" t="s">
        <v>79</v>
      </c>
      <c r="BK96" s="184">
        <f t="shared" si="9"/>
        <v>0</v>
      </c>
      <c r="BL96" s="18" t="s">
        <v>153</v>
      </c>
      <c r="BM96" s="183" t="s">
        <v>1003</v>
      </c>
    </row>
    <row r="97" spans="1:65" s="2" customFormat="1" ht="44.25" customHeight="1">
      <c r="A97" s="35"/>
      <c r="B97" s="36"/>
      <c r="C97" s="172" t="s">
        <v>159</v>
      </c>
      <c r="D97" s="172" t="s">
        <v>148</v>
      </c>
      <c r="E97" s="173" t="s">
        <v>1002</v>
      </c>
      <c r="F97" s="174" t="s">
        <v>210</v>
      </c>
      <c r="G97" s="175" t="s">
        <v>170</v>
      </c>
      <c r="H97" s="176">
        <v>27</v>
      </c>
      <c r="I97" s="177"/>
      <c r="J97" s="178">
        <f t="shared" si="0"/>
        <v>0</v>
      </c>
      <c r="K97" s="174" t="s">
        <v>152</v>
      </c>
      <c r="L97" s="40"/>
      <c r="M97" s="179" t="s">
        <v>19</v>
      </c>
      <c r="N97" s="180" t="s">
        <v>42</v>
      </c>
      <c r="O97" s="64"/>
      <c r="P97" s="181">
        <f t="shared" si="1"/>
        <v>0</v>
      </c>
      <c r="Q97" s="181">
        <v>0</v>
      </c>
      <c r="R97" s="181">
        <f t="shared" si="2"/>
        <v>0</v>
      </c>
      <c r="S97" s="181">
        <v>0</v>
      </c>
      <c r="T97" s="182">
        <f t="shared" si="3"/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83" t="s">
        <v>153</v>
      </c>
      <c r="AT97" s="183" t="s">
        <v>148</v>
      </c>
      <c r="AU97" s="183" t="s">
        <v>81</v>
      </c>
      <c r="AY97" s="18" t="s">
        <v>146</v>
      </c>
      <c r="BE97" s="184">
        <f t="shared" si="4"/>
        <v>0</v>
      </c>
      <c r="BF97" s="184">
        <f t="shared" si="5"/>
        <v>0</v>
      </c>
      <c r="BG97" s="184">
        <f t="shared" si="6"/>
        <v>0</v>
      </c>
      <c r="BH97" s="184">
        <f t="shared" si="7"/>
        <v>0</v>
      </c>
      <c r="BI97" s="184">
        <f t="shared" si="8"/>
        <v>0</v>
      </c>
      <c r="BJ97" s="18" t="s">
        <v>79</v>
      </c>
      <c r="BK97" s="184">
        <f t="shared" si="9"/>
        <v>0</v>
      </c>
      <c r="BL97" s="18" t="s">
        <v>153</v>
      </c>
      <c r="BM97" s="183" t="s">
        <v>1004</v>
      </c>
    </row>
    <row r="98" spans="1:65" s="2" customFormat="1" ht="16.5" customHeight="1">
      <c r="A98" s="35"/>
      <c r="B98" s="36"/>
      <c r="C98" s="219" t="s">
        <v>172</v>
      </c>
      <c r="D98" s="219" t="s">
        <v>348</v>
      </c>
      <c r="E98" s="220" t="s">
        <v>1005</v>
      </c>
      <c r="F98" s="221" t="s">
        <v>1006</v>
      </c>
      <c r="G98" s="222" t="s">
        <v>199</v>
      </c>
      <c r="H98" s="223">
        <v>45.9</v>
      </c>
      <c r="I98" s="224"/>
      <c r="J98" s="225">
        <f t="shared" si="0"/>
        <v>0</v>
      </c>
      <c r="K98" s="221" t="s">
        <v>152</v>
      </c>
      <c r="L98" s="226"/>
      <c r="M98" s="227" t="s">
        <v>19</v>
      </c>
      <c r="N98" s="228" t="s">
        <v>42</v>
      </c>
      <c r="O98" s="64"/>
      <c r="P98" s="181">
        <f t="shared" si="1"/>
        <v>0</v>
      </c>
      <c r="Q98" s="181">
        <v>1</v>
      </c>
      <c r="R98" s="181">
        <f t="shared" si="2"/>
        <v>45.9</v>
      </c>
      <c r="S98" s="181">
        <v>0</v>
      </c>
      <c r="T98" s="182">
        <f t="shared" si="3"/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83" t="s">
        <v>163</v>
      </c>
      <c r="AT98" s="183" t="s">
        <v>348</v>
      </c>
      <c r="AU98" s="183" t="s">
        <v>81</v>
      </c>
      <c r="AY98" s="18" t="s">
        <v>146</v>
      </c>
      <c r="BE98" s="184">
        <f t="shared" si="4"/>
        <v>0</v>
      </c>
      <c r="BF98" s="184">
        <f t="shared" si="5"/>
        <v>0</v>
      </c>
      <c r="BG98" s="184">
        <f t="shared" si="6"/>
        <v>0</v>
      </c>
      <c r="BH98" s="184">
        <f t="shared" si="7"/>
        <v>0</v>
      </c>
      <c r="BI98" s="184">
        <f t="shared" si="8"/>
        <v>0</v>
      </c>
      <c r="BJ98" s="18" t="s">
        <v>79</v>
      </c>
      <c r="BK98" s="184">
        <f t="shared" si="9"/>
        <v>0</v>
      </c>
      <c r="BL98" s="18" t="s">
        <v>153</v>
      </c>
      <c r="BM98" s="183" t="s">
        <v>1007</v>
      </c>
    </row>
    <row r="99" spans="1:65" s="13" customFormat="1" ht="11.25">
      <c r="B99" s="185"/>
      <c r="C99" s="186"/>
      <c r="D99" s="187" t="s">
        <v>190</v>
      </c>
      <c r="E99" s="186"/>
      <c r="F99" s="189" t="s">
        <v>1008</v>
      </c>
      <c r="G99" s="186"/>
      <c r="H99" s="190">
        <v>45.9</v>
      </c>
      <c r="I99" s="191"/>
      <c r="J99" s="186"/>
      <c r="K99" s="186"/>
      <c r="L99" s="192"/>
      <c r="M99" s="193"/>
      <c r="N99" s="194"/>
      <c r="O99" s="194"/>
      <c r="P99" s="194"/>
      <c r="Q99" s="194"/>
      <c r="R99" s="194"/>
      <c r="S99" s="194"/>
      <c r="T99" s="195"/>
      <c r="AT99" s="196" t="s">
        <v>190</v>
      </c>
      <c r="AU99" s="196" t="s">
        <v>81</v>
      </c>
      <c r="AV99" s="13" t="s">
        <v>81</v>
      </c>
      <c r="AW99" s="13" t="s">
        <v>4</v>
      </c>
      <c r="AX99" s="13" t="s">
        <v>79</v>
      </c>
      <c r="AY99" s="196" t="s">
        <v>146</v>
      </c>
    </row>
    <row r="100" spans="1:65" s="12" customFormat="1" ht="22.9" customHeight="1">
      <c r="B100" s="156"/>
      <c r="C100" s="157"/>
      <c r="D100" s="158" t="s">
        <v>70</v>
      </c>
      <c r="E100" s="170" t="s">
        <v>163</v>
      </c>
      <c r="F100" s="170" t="s">
        <v>1009</v>
      </c>
      <c r="G100" s="157"/>
      <c r="H100" s="157"/>
      <c r="I100" s="160"/>
      <c r="J100" s="171">
        <f>BK100</f>
        <v>0</v>
      </c>
      <c r="K100" s="157"/>
      <c r="L100" s="162"/>
      <c r="M100" s="163"/>
      <c r="N100" s="164"/>
      <c r="O100" s="164"/>
      <c r="P100" s="165">
        <f>SUM(P101:P105)</f>
        <v>0</v>
      </c>
      <c r="Q100" s="164"/>
      <c r="R100" s="165">
        <f>SUM(R101:R105)</f>
        <v>0.49392000000000003</v>
      </c>
      <c r="S100" s="164"/>
      <c r="T100" s="166">
        <f>SUM(T101:T105)</f>
        <v>0</v>
      </c>
      <c r="AR100" s="167" t="s">
        <v>79</v>
      </c>
      <c r="AT100" s="168" t="s">
        <v>70</v>
      </c>
      <c r="AU100" s="168" t="s">
        <v>79</v>
      </c>
      <c r="AY100" s="167" t="s">
        <v>146</v>
      </c>
      <c r="BK100" s="169">
        <f>SUM(BK101:BK105)</f>
        <v>0</v>
      </c>
    </row>
    <row r="101" spans="1:65" s="2" customFormat="1" ht="44.25" customHeight="1">
      <c r="A101" s="35"/>
      <c r="B101" s="36"/>
      <c r="C101" s="172" t="s">
        <v>163</v>
      </c>
      <c r="D101" s="172" t="s">
        <v>148</v>
      </c>
      <c r="E101" s="173" t="s">
        <v>1010</v>
      </c>
      <c r="F101" s="174" t="s">
        <v>1011</v>
      </c>
      <c r="G101" s="175" t="s">
        <v>271</v>
      </c>
      <c r="H101" s="176">
        <v>1</v>
      </c>
      <c r="I101" s="177"/>
      <c r="J101" s="178">
        <f>ROUND(I101*H101,2)</f>
        <v>0</v>
      </c>
      <c r="K101" s="174" t="s">
        <v>152</v>
      </c>
      <c r="L101" s="40"/>
      <c r="M101" s="179" t="s">
        <v>19</v>
      </c>
      <c r="N101" s="180" t="s">
        <v>42</v>
      </c>
      <c r="O101" s="64"/>
      <c r="P101" s="181">
        <f>O101*H101</f>
        <v>0</v>
      </c>
      <c r="Q101" s="181">
        <v>0</v>
      </c>
      <c r="R101" s="181">
        <f>Q101*H101</f>
        <v>0</v>
      </c>
      <c r="S101" s="181">
        <v>0</v>
      </c>
      <c r="T101" s="182">
        <f>S101*H101</f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83" t="s">
        <v>153</v>
      </c>
      <c r="AT101" s="183" t="s">
        <v>148</v>
      </c>
      <c r="AU101" s="183" t="s">
        <v>81</v>
      </c>
      <c r="AY101" s="18" t="s">
        <v>146</v>
      </c>
      <c r="BE101" s="184">
        <f>IF(N101="základní",J101,0)</f>
        <v>0</v>
      </c>
      <c r="BF101" s="184">
        <f>IF(N101="snížená",J101,0)</f>
        <v>0</v>
      </c>
      <c r="BG101" s="184">
        <f>IF(N101="zákl. přenesená",J101,0)</f>
        <v>0</v>
      </c>
      <c r="BH101" s="184">
        <f>IF(N101="sníž. přenesená",J101,0)</f>
        <v>0</v>
      </c>
      <c r="BI101" s="184">
        <f>IF(N101="nulová",J101,0)</f>
        <v>0</v>
      </c>
      <c r="BJ101" s="18" t="s">
        <v>79</v>
      </c>
      <c r="BK101" s="184">
        <f>ROUND(I101*H101,2)</f>
        <v>0</v>
      </c>
      <c r="BL101" s="18" t="s">
        <v>153</v>
      </c>
      <c r="BM101" s="183" t="s">
        <v>1012</v>
      </c>
    </row>
    <row r="102" spans="1:65" s="2" customFormat="1" ht="24">
      <c r="A102" s="35"/>
      <c r="B102" s="36"/>
      <c r="C102" s="219" t="s">
        <v>179</v>
      </c>
      <c r="D102" s="219" t="s">
        <v>348</v>
      </c>
      <c r="E102" s="220" t="s">
        <v>1013</v>
      </c>
      <c r="F102" s="221" t="s">
        <v>1014</v>
      </c>
      <c r="G102" s="222" t="s">
        <v>271</v>
      </c>
      <c r="H102" s="223">
        <v>1</v>
      </c>
      <c r="I102" s="224"/>
      <c r="J102" s="225">
        <f>ROUND(I102*H102,2)</f>
        <v>0</v>
      </c>
      <c r="K102" s="221" t="s">
        <v>152</v>
      </c>
      <c r="L102" s="226"/>
      <c r="M102" s="227" t="s">
        <v>19</v>
      </c>
      <c r="N102" s="228" t="s">
        <v>42</v>
      </c>
      <c r="O102" s="64"/>
      <c r="P102" s="181">
        <f>O102*H102</f>
        <v>0</v>
      </c>
      <c r="Q102" s="181">
        <v>3.5000000000000001E-3</v>
      </c>
      <c r="R102" s="181">
        <f>Q102*H102</f>
        <v>3.5000000000000001E-3</v>
      </c>
      <c r="S102" s="181">
        <v>0</v>
      </c>
      <c r="T102" s="182">
        <f>S102*H102</f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83" t="s">
        <v>163</v>
      </c>
      <c r="AT102" s="183" t="s">
        <v>348</v>
      </c>
      <c r="AU102" s="183" t="s">
        <v>81</v>
      </c>
      <c r="AY102" s="18" t="s">
        <v>146</v>
      </c>
      <c r="BE102" s="184">
        <f>IF(N102="základní",J102,0)</f>
        <v>0</v>
      </c>
      <c r="BF102" s="184">
        <f>IF(N102="snížená",J102,0)</f>
        <v>0</v>
      </c>
      <c r="BG102" s="184">
        <f>IF(N102="zákl. přenesená",J102,0)</f>
        <v>0</v>
      </c>
      <c r="BH102" s="184">
        <f>IF(N102="sníž. přenesená",J102,0)</f>
        <v>0</v>
      </c>
      <c r="BI102" s="184">
        <f>IF(N102="nulová",J102,0)</f>
        <v>0</v>
      </c>
      <c r="BJ102" s="18" t="s">
        <v>79</v>
      </c>
      <c r="BK102" s="184">
        <f>ROUND(I102*H102,2)</f>
        <v>0</v>
      </c>
      <c r="BL102" s="18" t="s">
        <v>153</v>
      </c>
      <c r="BM102" s="183" t="s">
        <v>1015</v>
      </c>
    </row>
    <row r="103" spans="1:65" s="2" customFormat="1" ht="44.25" customHeight="1">
      <c r="A103" s="35"/>
      <c r="B103" s="36"/>
      <c r="C103" s="172" t="s">
        <v>167</v>
      </c>
      <c r="D103" s="172" t="s">
        <v>148</v>
      </c>
      <c r="E103" s="173" t="s">
        <v>1016</v>
      </c>
      <c r="F103" s="174" t="s">
        <v>1017</v>
      </c>
      <c r="G103" s="175" t="s">
        <v>271</v>
      </c>
      <c r="H103" s="176">
        <v>1</v>
      </c>
      <c r="I103" s="177"/>
      <c r="J103" s="178">
        <f>ROUND(I103*H103,2)</f>
        <v>0</v>
      </c>
      <c r="K103" s="174" t="s">
        <v>152</v>
      </c>
      <c r="L103" s="40"/>
      <c r="M103" s="179" t="s">
        <v>19</v>
      </c>
      <c r="N103" s="180" t="s">
        <v>42</v>
      </c>
      <c r="O103" s="64"/>
      <c r="P103" s="181">
        <f>O103*H103</f>
        <v>0</v>
      </c>
      <c r="Q103" s="181">
        <v>0.36191000000000001</v>
      </c>
      <c r="R103" s="181">
        <f>Q103*H103</f>
        <v>0.36191000000000001</v>
      </c>
      <c r="S103" s="181">
        <v>0</v>
      </c>
      <c r="T103" s="182">
        <f>S103*H103</f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83" t="s">
        <v>153</v>
      </c>
      <c r="AT103" s="183" t="s">
        <v>148</v>
      </c>
      <c r="AU103" s="183" t="s">
        <v>81</v>
      </c>
      <c r="AY103" s="18" t="s">
        <v>146</v>
      </c>
      <c r="BE103" s="184">
        <f>IF(N103="základní",J103,0)</f>
        <v>0</v>
      </c>
      <c r="BF103" s="184">
        <f>IF(N103="snížená",J103,0)</f>
        <v>0</v>
      </c>
      <c r="BG103" s="184">
        <f>IF(N103="zákl. přenesená",J103,0)</f>
        <v>0</v>
      </c>
      <c r="BH103" s="184">
        <f>IF(N103="sníž. přenesená",J103,0)</f>
        <v>0</v>
      </c>
      <c r="BI103" s="184">
        <f>IF(N103="nulová",J103,0)</f>
        <v>0</v>
      </c>
      <c r="BJ103" s="18" t="s">
        <v>79</v>
      </c>
      <c r="BK103" s="184">
        <f>ROUND(I103*H103,2)</f>
        <v>0</v>
      </c>
      <c r="BL103" s="18" t="s">
        <v>153</v>
      </c>
      <c r="BM103" s="183" t="s">
        <v>1018</v>
      </c>
    </row>
    <row r="104" spans="1:65" s="2" customFormat="1" ht="21.75" customHeight="1">
      <c r="A104" s="35"/>
      <c r="B104" s="36"/>
      <c r="C104" s="219" t="s">
        <v>186</v>
      </c>
      <c r="D104" s="219" t="s">
        <v>348</v>
      </c>
      <c r="E104" s="220" t="s">
        <v>1019</v>
      </c>
      <c r="F104" s="221" t="s">
        <v>1020</v>
      </c>
      <c r="G104" s="222" t="s">
        <v>271</v>
      </c>
      <c r="H104" s="223">
        <v>1</v>
      </c>
      <c r="I104" s="224"/>
      <c r="J104" s="225">
        <f>ROUND(I104*H104,2)</f>
        <v>0</v>
      </c>
      <c r="K104" s="221" t="s">
        <v>152</v>
      </c>
      <c r="L104" s="226"/>
      <c r="M104" s="227" t="s">
        <v>19</v>
      </c>
      <c r="N104" s="228" t="s">
        <v>42</v>
      </c>
      <c r="O104" s="64"/>
      <c r="P104" s="181">
        <f>O104*H104</f>
        <v>0</v>
      </c>
      <c r="Q104" s="181">
        <v>0.125</v>
      </c>
      <c r="R104" s="181">
        <f>Q104*H104</f>
        <v>0.125</v>
      </c>
      <c r="S104" s="181">
        <v>0</v>
      </c>
      <c r="T104" s="182">
        <f>S104*H104</f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83" t="s">
        <v>163</v>
      </c>
      <c r="AT104" s="183" t="s">
        <v>348</v>
      </c>
      <c r="AU104" s="183" t="s">
        <v>81</v>
      </c>
      <c r="AY104" s="18" t="s">
        <v>146</v>
      </c>
      <c r="BE104" s="184">
        <f>IF(N104="základní",J104,0)</f>
        <v>0</v>
      </c>
      <c r="BF104" s="184">
        <f>IF(N104="snížená",J104,0)</f>
        <v>0</v>
      </c>
      <c r="BG104" s="184">
        <f>IF(N104="zákl. přenesená",J104,0)</f>
        <v>0</v>
      </c>
      <c r="BH104" s="184">
        <f>IF(N104="sníž. přenesená",J104,0)</f>
        <v>0</v>
      </c>
      <c r="BI104" s="184">
        <f>IF(N104="nulová",J104,0)</f>
        <v>0</v>
      </c>
      <c r="BJ104" s="18" t="s">
        <v>79</v>
      </c>
      <c r="BK104" s="184">
        <f>ROUND(I104*H104,2)</f>
        <v>0</v>
      </c>
      <c r="BL104" s="18" t="s">
        <v>153</v>
      </c>
      <c r="BM104" s="183" t="s">
        <v>1021</v>
      </c>
    </row>
    <row r="105" spans="1:65" s="2" customFormat="1" ht="21.75" customHeight="1">
      <c r="A105" s="35"/>
      <c r="B105" s="36"/>
      <c r="C105" s="172" t="s">
        <v>192</v>
      </c>
      <c r="D105" s="172" t="s">
        <v>148</v>
      </c>
      <c r="E105" s="173" t="s">
        <v>1022</v>
      </c>
      <c r="F105" s="174" t="s">
        <v>1023</v>
      </c>
      <c r="G105" s="175" t="s">
        <v>162</v>
      </c>
      <c r="H105" s="176">
        <v>39</v>
      </c>
      <c r="I105" s="177"/>
      <c r="J105" s="178">
        <f>ROUND(I105*H105,2)</f>
        <v>0</v>
      </c>
      <c r="K105" s="174" t="s">
        <v>152</v>
      </c>
      <c r="L105" s="40"/>
      <c r="M105" s="179" t="s">
        <v>19</v>
      </c>
      <c r="N105" s="180" t="s">
        <v>42</v>
      </c>
      <c r="O105" s="64"/>
      <c r="P105" s="181">
        <f>O105*H105</f>
        <v>0</v>
      </c>
      <c r="Q105" s="181">
        <v>9.0000000000000006E-5</v>
      </c>
      <c r="R105" s="181">
        <f>Q105*H105</f>
        <v>3.5100000000000001E-3</v>
      </c>
      <c r="S105" s="181">
        <v>0</v>
      </c>
      <c r="T105" s="182">
        <f>S105*H105</f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83" t="s">
        <v>153</v>
      </c>
      <c r="AT105" s="183" t="s">
        <v>148</v>
      </c>
      <c r="AU105" s="183" t="s">
        <v>81</v>
      </c>
      <c r="AY105" s="18" t="s">
        <v>146</v>
      </c>
      <c r="BE105" s="184">
        <f>IF(N105="základní",J105,0)</f>
        <v>0</v>
      </c>
      <c r="BF105" s="184">
        <f>IF(N105="snížená",J105,0)</f>
        <v>0</v>
      </c>
      <c r="BG105" s="184">
        <f>IF(N105="zákl. přenesená",J105,0)</f>
        <v>0</v>
      </c>
      <c r="BH105" s="184">
        <f>IF(N105="sníž. přenesená",J105,0)</f>
        <v>0</v>
      </c>
      <c r="BI105" s="184">
        <f>IF(N105="nulová",J105,0)</f>
        <v>0</v>
      </c>
      <c r="BJ105" s="18" t="s">
        <v>79</v>
      </c>
      <c r="BK105" s="184">
        <f>ROUND(I105*H105,2)</f>
        <v>0</v>
      </c>
      <c r="BL105" s="18" t="s">
        <v>153</v>
      </c>
      <c r="BM105" s="183" t="s">
        <v>1024</v>
      </c>
    </row>
    <row r="106" spans="1:65" s="12" customFormat="1" ht="22.9" customHeight="1">
      <c r="B106" s="156"/>
      <c r="C106" s="157"/>
      <c r="D106" s="158" t="s">
        <v>70</v>
      </c>
      <c r="E106" s="170" t="s">
        <v>538</v>
      </c>
      <c r="F106" s="170" t="s">
        <v>539</v>
      </c>
      <c r="G106" s="157"/>
      <c r="H106" s="157"/>
      <c r="I106" s="160"/>
      <c r="J106" s="171">
        <f>BK106</f>
        <v>0</v>
      </c>
      <c r="K106" s="157"/>
      <c r="L106" s="162"/>
      <c r="M106" s="163"/>
      <c r="N106" s="164"/>
      <c r="O106" s="164"/>
      <c r="P106" s="165">
        <f>P107</f>
        <v>0</v>
      </c>
      <c r="Q106" s="164"/>
      <c r="R106" s="165">
        <f>R107</f>
        <v>0</v>
      </c>
      <c r="S106" s="164"/>
      <c r="T106" s="166">
        <f>T107</f>
        <v>0</v>
      </c>
      <c r="AR106" s="167" t="s">
        <v>79</v>
      </c>
      <c r="AT106" s="168" t="s">
        <v>70</v>
      </c>
      <c r="AU106" s="168" t="s">
        <v>79</v>
      </c>
      <c r="AY106" s="167" t="s">
        <v>146</v>
      </c>
      <c r="BK106" s="169">
        <f>BK107</f>
        <v>0</v>
      </c>
    </row>
    <row r="107" spans="1:65" s="2" customFormat="1" ht="48">
      <c r="A107" s="35"/>
      <c r="B107" s="36"/>
      <c r="C107" s="172" t="s">
        <v>196</v>
      </c>
      <c r="D107" s="172" t="s">
        <v>148</v>
      </c>
      <c r="E107" s="173" t="s">
        <v>1025</v>
      </c>
      <c r="F107" s="174" t="s">
        <v>1026</v>
      </c>
      <c r="G107" s="175" t="s">
        <v>199</v>
      </c>
      <c r="H107" s="176">
        <v>46.393999999999998</v>
      </c>
      <c r="I107" s="177"/>
      <c r="J107" s="178">
        <f>ROUND(I107*H107,2)</f>
        <v>0</v>
      </c>
      <c r="K107" s="174" t="s">
        <v>152</v>
      </c>
      <c r="L107" s="40"/>
      <c r="M107" s="179" t="s">
        <v>19</v>
      </c>
      <c r="N107" s="180" t="s">
        <v>42</v>
      </c>
      <c r="O107" s="64"/>
      <c r="P107" s="181">
        <f>O107*H107</f>
        <v>0</v>
      </c>
      <c r="Q107" s="181">
        <v>0</v>
      </c>
      <c r="R107" s="181">
        <f>Q107*H107</f>
        <v>0</v>
      </c>
      <c r="S107" s="181">
        <v>0</v>
      </c>
      <c r="T107" s="182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83" t="s">
        <v>153</v>
      </c>
      <c r="AT107" s="183" t="s">
        <v>148</v>
      </c>
      <c r="AU107" s="183" t="s">
        <v>81</v>
      </c>
      <c r="AY107" s="18" t="s">
        <v>146</v>
      </c>
      <c r="BE107" s="184">
        <f>IF(N107="základní",J107,0)</f>
        <v>0</v>
      </c>
      <c r="BF107" s="184">
        <f>IF(N107="snížená",J107,0)</f>
        <v>0</v>
      </c>
      <c r="BG107" s="184">
        <f>IF(N107="zákl. přenesená",J107,0)</f>
        <v>0</v>
      </c>
      <c r="BH107" s="184">
        <f>IF(N107="sníž. přenesená",J107,0)</f>
        <v>0</v>
      </c>
      <c r="BI107" s="184">
        <f>IF(N107="nulová",J107,0)</f>
        <v>0</v>
      </c>
      <c r="BJ107" s="18" t="s">
        <v>79</v>
      </c>
      <c r="BK107" s="184">
        <f>ROUND(I107*H107,2)</f>
        <v>0</v>
      </c>
      <c r="BL107" s="18" t="s">
        <v>153</v>
      </c>
      <c r="BM107" s="183" t="s">
        <v>1027</v>
      </c>
    </row>
    <row r="108" spans="1:65" s="12" customFormat="1" ht="25.9" customHeight="1">
      <c r="B108" s="156"/>
      <c r="C108" s="157"/>
      <c r="D108" s="158" t="s">
        <v>70</v>
      </c>
      <c r="E108" s="159" t="s">
        <v>548</v>
      </c>
      <c r="F108" s="159" t="s">
        <v>549</v>
      </c>
      <c r="G108" s="157"/>
      <c r="H108" s="157"/>
      <c r="I108" s="160"/>
      <c r="J108" s="161">
        <f>BK108</f>
        <v>0</v>
      </c>
      <c r="K108" s="157"/>
      <c r="L108" s="162"/>
      <c r="M108" s="163"/>
      <c r="N108" s="164"/>
      <c r="O108" s="164"/>
      <c r="P108" s="165">
        <f>P109+P126+P148</f>
        <v>0</v>
      </c>
      <c r="Q108" s="164"/>
      <c r="R108" s="165">
        <f>R109+R126+R148</f>
        <v>0.71960999999999986</v>
      </c>
      <c r="S108" s="164"/>
      <c r="T108" s="166">
        <f>T109+T126+T148</f>
        <v>0</v>
      </c>
      <c r="AR108" s="167" t="s">
        <v>81</v>
      </c>
      <c r="AT108" s="168" t="s">
        <v>70</v>
      </c>
      <c r="AU108" s="168" t="s">
        <v>71</v>
      </c>
      <c r="AY108" s="167" t="s">
        <v>146</v>
      </c>
      <c r="BK108" s="169">
        <f>BK109+BK126+BK148</f>
        <v>0</v>
      </c>
    </row>
    <row r="109" spans="1:65" s="12" customFormat="1" ht="22.9" customHeight="1">
      <c r="B109" s="156"/>
      <c r="C109" s="157"/>
      <c r="D109" s="158" t="s">
        <v>70</v>
      </c>
      <c r="E109" s="170" t="s">
        <v>1028</v>
      </c>
      <c r="F109" s="170" t="s">
        <v>1029</v>
      </c>
      <c r="G109" s="157"/>
      <c r="H109" s="157"/>
      <c r="I109" s="160"/>
      <c r="J109" s="171">
        <f>BK109</f>
        <v>0</v>
      </c>
      <c r="K109" s="157"/>
      <c r="L109" s="162"/>
      <c r="M109" s="163"/>
      <c r="N109" s="164"/>
      <c r="O109" s="164"/>
      <c r="P109" s="165">
        <f>SUM(P110:P125)</f>
        <v>0</v>
      </c>
      <c r="Q109" s="164"/>
      <c r="R109" s="165">
        <f>SUM(R110:R125)</f>
        <v>0.57767999999999986</v>
      </c>
      <c r="S109" s="164"/>
      <c r="T109" s="166">
        <f>SUM(T110:T125)</f>
        <v>0</v>
      </c>
      <c r="AR109" s="167" t="s">
        <v>81</v>
      </c>
      <c r="AT109" s="168" t="s">
        <v>70</v>
      </c>
      <c r="AU109" s="168" t="s">
        <v>79</v>
      </c>
      <c r="AY109" s="167" t="s">
        <v>146</v>
      </c>
      <c r="BK109" s="169">
        <f>SUM(BK110:BK125)</f>
        <v>0</v>
      </c>
    </row>
    <row r="110" spans="1:65" s="2" customFormat="1" ht="21.75" customHeight="1">
      <c r="A110" s="35"/>
      <c r="B110" s="36"/>
      <c r="C110" s="172" t="s">
        <v>205</v>
      </c>
      <c r="D110" s="172" t="s">
        <v>148</v>
      </c>
      <c r="E110" s="173" t="s">
        <v>1030</v>
      </c>
      <c r="F110" s="174" t="s">
        <v>1031</v>
      </c>
      <c r="G110" s="175" t="s">
        <v>162</v>
      </c>
      <c r="H110" s="176">
        <v>19</v>
      </c>
      <c r="I110" s="177"/>
      <c r="J110" s="178">
        <f t="shared" ref="J110:J125" si="10">ROUND(I110*H110,2)</f>
        <v>0</v>
      </c>
      <c r="K110" s="174" t="s">
        <v>152</v>
      </c>
      <c r="L110" s="40"/>
      <c r="M110" s="179" t="s">
        <v>19</v>
      </c>
      <c r="N110" s="180" t="s">
        <v>42</v>
      </c>
      <c r="O110" s="64"/>
      <c r="P110" s="181">
        <f t="shared" ref="P110:P125" si="11">O110*H110</f>
        <v>0</v>
      </c>
      <c r="Q110" s="181">
        <v>1.42E-3</v>
      </c>
      <c r="R110" s="181">
        <f t="shared" ref="R110:R125" si="12">Q110*H110</f>
        <v>2.6980000000000001E-2</v>
      </c>
      <c r="S110" s="181">
        <v>0</v>
      </c>
      <c r="T110" s="182">
        <f t="shared" ref="T110:T125" si="13"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83" t="s">
        <v>213</v>
      </c>
      <c r="AT110" s="183" t="s">
        <v>148</v>
      </c>
      <c r="AU110" s="183" t="s">
        <v>81</v>
      </c>
      <c r="AY110" s="18" t="s">
        <v>146</v>
      </c>
      <c r="BE110" s="184">
        <f t="shared" ref="BE110:BE125" si="14">IF(N110="základní",J110,0)</f>
        <v>0</v>
      </c>
      <c r="BF110" s="184">
        <f t="shared" ref="BF110:BF125" si="15">IF(N110="snížená",J110,0)</f>
        <v>0</v>
      </c>
      <c r="BG110" s="184">
        <f t="shared" ref="BG110:BG125" si="16">IF(N110="zákl. přenesená",J110,0)</f>
        <v>0</v>
      </c>
      <c r="BH110" s="184">
        <f t="shared" ref="BH110:BH125" si="17">IF(N110="sníž. přenesená",J110,0)</f>
        <v>0</v>
      </c>
      <c r="BI110" s="184">
        <f t="shared" ref="BI110:BI125" si="18">IF(N110="nulová",J110,0)</f>
        <v>0</v>
      </c>
      <c r="BJ110" s="18" t="s">
        <v>79</v>
      </c>
      <c r="BK110" s="184">
        <f t="shared" ref="BK110:BK125" si="19">ROUND(I110*H110,2)</f>
        <v>0</v>
      </c>
      <c r="BL110" s="18" t="s">
        <v>213</v>
      </c>
      <c r="BM110" s="183" t="s">
        <v>1032</v>
      </c>
    </row>
    <row r="111" spans="1:65" s="2" customFormat="1" ht="21.75" customHeight="1">
      <c r="A111" s="35"/>
      <c r="B111" s="36"/>
      <c r="C111" s="172" t="s">
        <v>8</v>
      </c>
      <c r="D111" s="172" t="s">
        <v>148</v>
      </c>
      <c r="E111" s="173" t="s">
        <v>1033</v>
      </c>
      <c r="F111" s="174" t="s">
        <v>1034</v>
      </c>
      <c r="G111" s="175" t="s">
        <v>162</v>
      </c>
      <c r="H111" s="176">
        <v>25</v>
      </c>
      <c r="I111" s="177"/>
      <c r="J111" s="178">
        <f t="shared" si="10"/>
        <v>0</v>
      </c>
      <c r="K111" s="174" t="s">
        <v>152</v>
      </c>
      <c r="L111" s="40"/>
      <c r="M111" s="179" t="s">
        <v>19</v>
      </c>
      <c r="N111" s="180" t="s">
        <v>42</v>
      </c>
      <c r="O111" s="64"/>
      <c r="P111" s="181">
        <f t="shared" si="11"/>
        <v>0</v>
      </c>
      <c r="Q111" s="181">
        <v>7.4400000000000004E-3</v>
      </c>
      <c r="R111" s="181">
        <f t="shared" si="12"/>
        <v>0.186</v>
      </c>
      <c r="S111" s="181">
        <v>0</v>
      </c>
      <c r="T111" s="182">
        <f t="shared" si="13"/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83" t="s">
        <v>213</v>
      </c>
      <c r="AT111" s="183" t="s">
        <v>148</v>
      </c>
      <c r="AU111" s="183" t="s">
        <v>81</v>
      </c>
      <c r="AY111" s="18" t="s">
        <v>146</v>
      </c>
      <c r="BE111" s="184">
        <f t="shared" si="14"/>
        <v>0</v>
      </c>
      <c r="BF111" s="184">
        <f t="shared" si="15"/>
        <v>0</v>
      </c>
      <c r="BG111" s="184">
        <f t="shared" si="16"/>
        <v>0</v>
      </c>
      <c r="BH111" s="184">
        <f t="shared" si="17"/>
        <v>0</v>
      </c>
      <c r="BI111" s="184">
        <f t="shared" si="18"/>
        <v>0</v>
      </c>
      <c r="BJ111" s="18" t="s">
        <v>79</v>
      </c>
      <c r="BK111" s="184">
        <f t="shared" si="19"/>
        <v>0</v>
      </c>
      <c r="BL111" s="18" t="s">
        <v>213</v>
      </c>
      <c r="BM111" s="183" t="s">
        <v>1035</v>
      </c>
    </row>
    <row r="112" spans="1:65" s="2" customFormat="1" ht="21.75" customHeight="1">
      <c r="A112" s="35"/>
      <c r="B112" s="36"/>
      <c r="C112" s="172" t="s">
        <v>213</v>
      </c>
      <c r="D112" s="172" t="s">
        <v>148</v>
      </c>
      <c r="E112" s="173" t="s">
        <v>1036</v>
      </c>
      <c r="F112" s="174" t="s">
        <v>1037</v>
      </c>
      <c r="G112" s="175" t="s">
        <v>162</v>
      </c>
      <c r="H112" s="176">
        <v>25</v>
      </c>
      <c r="I112" s="177"/>
      <c r="J112" s="178">
        <f t="shared" si="10"/>
        <v>0</v>
      </c>
      <c r="K112" s="174" t="s">
        <v>152</v>
      </c>
      <c r="L112" s="40"/>
      <c r="M112" s="179" t="s">
        <v>19</v>
      </c>
      <c r="N112" s="180" t="s">
        <v>42</v>
      </c>
      <c r="O112" s="64"/>
      <c r="P112" s="181">
        <f t="shared" si="11"/>
        <v>0</v>
      </c>
      <c r="Q112" s="181">
        <v>1.2319999999999999E-2</v>
      </c>
      <c r="R112" s="181">
        <f t="shared" si="12"/>
        <v>0.308</v>
      </c>
      <c r="S112" s="181">
        <v>0</v>
      </c>
      <c r="T112" s="182">
        <f t="shared" si="13"/>
        <v>0</v>
      </c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R112" s="183" t="s">
        <v>213</v>
      </c>
      <c r="AT112" s="183" t="s">
        <v>148</v>
      </c>
      <c r="AU112" s="183" t="s">
        <v>81</v>
      </c>
      <c r="AY112" s="18" t="s">
        <v>146</v>
      </c>
      <c r="BE112" s="184">
        <f t="shared" si="14"/>
        <v>0</v>
      </c>
      <c r="BF112" s="184">
        <f t="shared" si="15"/>
        <v>0</v>
      </c>
      <c r="BG112" s="184">
        <f t="shared" si="16"/>
        <v>0</v>
      </c>
      <c r="BH112" s="184">
        <f t="shared" si="17"/>
        <v>0</v>
      </c>
      <c r="BI112" s="184">
        <f t="shared" si="18"/>
        <v>0</v>
      </c>
      <c r="BJ112" s="18" t="s">
        <v>79</v>
      </c>
      <c r="BK112" s="184">
        <f t="shared" si="19"/>
        <v>0</v>
      </c>
      <c r="BL112" s="18" t="s">
        <v>213</v>
      </c>
      <c r="BM112" s="183" t="s">
        <v>1038</v>
      </c>
    </row>
    <row r="113" spans="1:65" s="2" customFormat="1" ht="24">
      <c r="A113" s="35"/>
      <c r="B113" s="36"/>
      <c r="C113" s="172" t="s">
        <v>217</v>
      </c>
      <c r="D113" s="172" t="s">
        <v>148</v>
      </c>
      <c r="E113" s="173" t="s">
        <v>1039</v>
      </c>
      <c r="F113" s="174" t="s">
        <v>1040</v>
      </c>
      <c r="G113" s="175" t="s">
        <v>162</v>
      </c>
      <c r="H113" s="176">
        <v>15</v>
      </c>
      <c r="I113" s="177"/>
      <c r="J113" s="178">
        <f t="shared" si="10"/>
        <v>0</v>
      </c>
      <c r="K113" s="174" t="s">
        <v>152</v>
      </c>
      <c r="L113" s="40"/>
      <c r="M113" s="179" t="s">
        <v>19</v>
      </c>
      <c r="N113" s="180" t="s">
        <v>42</v>
      </c>
      <c r="O113" s="64"/>
      <c r="P113" s="181">
        <f t="shared" si="11"/>
        <v>0</v>
      </c>
      <c r="Q113" s="181">
        <v>2.0600000000000002E-3</v>
      </c>
      <c r="R113" s="181">
        <f t="shared" si="12"/>
        <v>3.0900000000000004E-2</v>
      </c>
      <c r="S113" s="181">
        <v>0</v>
      </c>
      <c r="T113" s="182">
        <f t="shared" si="13"/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83" t="s">
        <v>213</v>
      </c>
      <c r="AT113" s="183" t="s">
        <v>148</v>
      </c>
      <c r="AU113" s="183" t="s">
        <v>81</v>
      </c>
      <c r="AY113" s="18" t="s">
        <v>146</v>
      </c>
      <c r="BE113" s="184">
        <f t="shared" si="14"/>
        <v>0</v>
      </c>
      <c r="BF113" s="184">
        <f t="shared" si="15"/>
        <v>0</v>
      </c>
      <c r="BG113" s="184">
        <f t="shared" si="16"/>
        <v>0</v>
      </c>
      <c r="BH113" s="184">
        <f t="shared" si="17"/>
        <v>0</v>
      </c>
      <c r="BI113" s="184">
        <f t="shared" si="18"/>
        <v>0</v>
      </c>
      <c r="BJ113" s="18" t="s">
        <v>79</v>
      </c>
      <c r="BK113" s="184">
        <f t="shared" si="19"/>
        <v>0</v>
      </c>
      <c r="BL113" s="18" t="s">
        <v>213</v>
      </c>
      <c r="BM113" s="183" t="s">
        <v>1041</v>
      </c>
    </row>
    <row r="114" spans="1:65" s="2" customFormat="1" ht="21.75" customHeight="1">
      <c r="A114" s="35"/>
      <c r="B114" s="36"/>
      <c r="C114" s="219" t="s">
        <v>222</v>
      </c>
      <c r="D114" s="219" t="s">
        <v>348</v>
      </c>
      <c r="E114" s="220" t="s">
        <v>1042</v>
      </c>
      <c r="F114" s="221" t="s">
        <v>1043</v>
      </c>
      <c r="G114" s="222" t="s">
        <v>271</v>
      </c>
      <c r="H114" s="223">
        <v>6</v>
      </c>
      <c r="I114" s="224"/>
      <c r="J114" s="225">
        <f t="shared" si="10"/>
        <v>0</v>
      </c>
      <c r="K114" s="221" t="s">
        <v>152</v>
      </c>
      <c r="L114" s="226"/>
      <c r="M114" s="227" t="s">
        <v>19</v>
      </c>
      <c r="N114" s="228" t="s">
        <v>42</v>
      </c>
      <c r="O114" s="64"/>
      <c r="P114" s="181">
        <f t="shared" si="11"/>
        <v>0</v>
      </c>
      <c r="Q114" s="181">
        <v>2.7E-4</v>
      </c>
      <c r="R114" s="181">
        <f t="shared" si="12"/>
        <v>1.6199999999999999E-3</v>
      </c>
      <c r="S114" s="181">
        <v>0</v>
      </c>
      <c r="T114" s="182">
        <f t="shared" si="13"/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83" t="s">
        <v>295</v>
      </c>
      <c r="AT114" s="183" t="s">
        <v>348</v>
      </c>
      <c r="AU114" s="183" t="s">
        <v>81</v>
      </c>
      <c r="AY114" s="18" t="s">
        <v>146</v>
      </c>
      <c r="BE114" s="184">
        <f t="shared" si="14"/>
        <v>0</v>
      </c>
      <c r="BF114" s="184">
        <f t="shared" si="15"/>
        <v>0</v>
      </c>
      <c r="BG114" s="184">
        <f t="shared" si="16"/>
        <v>0</v>
      </c>
      <c r="BH114" s="184">
        <f t="shared" si="17"/>
        <v>0</v>
      </c>
      <c r="BI114" s="184">
        <f t="shared" si="18"/>
        <v>0</v>
      </c>
      <c r="BJ114" s="18" t="s">
        <v>79</v>
      </c>
      <c r="BK114" s="184">
        <f t="shared" si="19"/>
        <v>0</v>
      </c>
      <c r="BL114" s="18" t="s">
        <v>213</v>
      </c>
      <c r="BM114" s="183" t="s">
        <v>1044</v>
      </c>
    </row>
    <row r="115" spans="1:65" s="2" customFormat="1" ht="21.75" customHeight="1">
      <c r="A115" s="35"/>
      <c r="B115" s="36"/>
      <c r="C115" s="172" t="s">
        <v>230</v>
      </c>
      <c r="D115" s="172" t="s">
        <v>148</v>
      </c>
      <c r="E115" s="173" t="s">
        <v>1045</v>
      </c>
      <c r="F115" s="174" t="s">
        <v>1046</v>
      </c>
      <c r="G115" s="175" t="s">
        <v>162</v>
      </c>
      <c r="H115" s="176">
        <v>5</v>
      </c>
      <c r="I115" s="177"/>
      <c r="J115" s="178">
        <f t="shared" si="10"/>
        <v>0</v>
      </c>
      <c r="K115" s="174" t="s">
        <v>152</v>
      </c>
      <c r="L115" s="40"/>
      <c r="M115" s="179" t="s">
        <v>19</v>
      </c>
      <c r="N115" s="180" t="s">
        <v>42</v>
      </c>
      <c r="O115" s="64"/>
      <c r="P115" s="181">
        <f t="shared" si="11"/>
        <v>0</v>
      </c>
      <c r="Q115" s="181">
        <v>4.0999999999999999E-4</v>
      </c>
      <c r="R115" s="181">
        <f t="shared" si="12"/>
        <v>2.0499999999999997E-3</v>
      </c>
      <c r="S115" s="181">
        <v>0</v>
      </c>
      <c r="T115" s="182">
        <f t="shared" si="13"/>
        <v>0</v>
      </c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R115" s="183" t="s">
        <v>213</v>
      </c>
      <c r="AT115" s="183" t="s">
        <v>148</v>
      </c>
      <c r="AU115" s="183" t="s">
        <v>81</v>
      </c>
      <c r="AY115" s="18" t="s">
        <v>146</v>
      </c>
      <c r="BE115" s="184">
        <f t="shared" si="14"/>
        <v>0</v>
      </c>
      <c r="BF115" s="184">
        <f t="shared" si="15"/>
        <v>0</v>
      </c>
      <c r="BG115" s="184">
        <f t="shared" si="16"/>
        <v>0</v>
      </c>
      <c r="BH115" s="184">
        <f t="shared" si="17"/>
        <v>0</v>
      </c>
      <c r="BI115" s="184">
        <f t="shared" si="18"/>
        <v>0</v>
      </c>
      <c r="BJ115" s="18" t="s">
        <v>79</v>
      </c>
      <c r="BK115" s="184">
        <f t="shared" si="19"/>
        <v>0</v>
      </c>
      <c r="BL115" s="18" t="s">
        <v>213</v>
      </c>
      <c r="BM115" s="183" t="s">
        <v>1047</v>
      </c>
    </row>
    <row r="116" spans="1:65" s="2" customFormat="1" ht="24">
      <c r="A116" s="35"/>
      <c r="B116" s="36"/>
      <c r="C116" s="172" t="s">
        <v>235</v>
      </c>
      <c r="D116" s="172" t="s">
        <v>148</v>
      </c>
      <c r="E116" s="173" t="s">
        <v>1048</v>
      </c>
      <c r="F116" s="174" t="s">
        <v>1049</v>
      </c>
      <c r="G116" s="175" t="s">
        <v>271</v>
      </c>
      <c r="H116" s="176">
        <v>3</v>
      </c>
      <c r="I116" s="177"/>
      <c r="J116" s="178">
        <f t="shared" si="10"/>
        <v>0</v>
      </c>
      <c r="K116" s="174" t="s">
        <v>152</v>
      </c>
      <c r="L116" s="40"/>
      <c r="M116" s="179" t="s">
        <v>19</v>
      </c>
      <c r="N116" s="180" t="s">
        <v>42</v>
      </c>
      <c r="O116" s="64"/>
      <c r="P116" s="181">
        <f t="shared" si="11"/>
        <v>0</v>
      </c>
      <c r="Q116" s="181">
        <v>1.01E-3</v>
      </c>
      <c r="R116" s="181">
        <f t="shared" si="12"/>
        <v>3.0300000000000001E-3</v>
      </c>
      <c r="S116" s="181">
        <v>0</v>
      </c>
      <c r="T116" s="182">
        <f t="shared" si="13"/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83" t="s">
        <v>213</v>
      </c>
      <c r="AT116" s="183" t="s">
        <v>148</v>
      </c>
      <c r="AU116" s="183" t="s">
        <v>81</v>
      </c>
      <c r="AY116" s="18" t="s">
        <v>146</v>
      </c>
      <c r="BE116" s="184">
        <f t="shared" si="14"/>
        <v>0</v>
      </c>
      <c r="BF116" s="184">
        <f t="shared" si="15"/>
        <v>0</v>
      </c>
      <c r="BG116" s="184">
        <f t="shared" si="16"/>
        <v>0</v>
      </c>
      <c r="BH116" s="184">
        <f t="shared" si="17"/>
        <v>0</v>
      </c>
      <c r="BI116" s="184">
        <f t="shared" si="18"/>
        <v>0</v>
      </c>
      <c r="BJ116" s="18" t="s">
        <v>79</v>
      </c>
      <c r="BK116" s="184">
        <f t="shared" si="19"/>
        <v>0</v>
      </c>
      <c r="BL116" s="18" t="s">
        <v>213</v>
      </c>
      <c r="BM116" s="183" t="s">
        <v>1050</v>
      </c>
    </row>
    <row r="117" spans="1:65" s="2" customFormat="1" ht="16.5" customHeight="1">
      <c r="A117" s="35"/>
      <c r="B117" s="36"/>
      <c r="C117" s="219" t="s">
        <v>7</v>
      </c>
      <c r="D117" s="219" t="s">
        <v>348</v>
      </c>
      <c r="E117" s="220" t="s">
        <v>1051</v>
      </c>
      <c r="F117" s="221" t="s">
        <v>1052</v>
      </c>
      <c r="G117" s="222" t="s">
        <v>271</v>
      </c>
      <c r="H117" s="223">
        <v>6</v>
      </c>
      <c r="I117" s="224"/>
      <c r="J117" s="225">
        <f t="shared" si="10"/>
        <v>0</v>
      </c>
      <c r="K117" s="221" t="s">
        <v>152</v>
      </c>
      <c r="L117" s="226"/>
      <c r="M117" s="227" t="s">
        <v>19</v>
      </c>
      <c r="N117" s="228" t="s">
        <v>42</v>
      </c>
      <c r="O117" s="64"/>
      <c r="P117" s="181">
        <f t="shared" si="11"/>
        <v>0</v>
      </c>
      <c r="Q117" s="181">
        <v>1.2099999999999999E-3</v>
      </c>
      <c r="R117" s="181">
        <f t="shared" si="12"/>
        <v>7.2599999999999991E-3</v>
      </c>
      <c r="S117" s="181">
        <v>0</v>
      </c>
      <c r="T117" s="182">
        <f t="shared" si="13"/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83" t="s">
        <v>295</v>
      </c>
      <c r="AT117" s="183" t="s">
        <v>348</v>
      </c>
      <c r="AU117" s="183" t="s">
        <v>81</v>
      </c>
      <c r="AY117" s="18" t="s">
        <v>146</v>
      </c>
      <c r="BE117" s="184">
        <f t="shared" si="14"/>
        <v>0</v>
      </c>
      <c r="BF117" s="184">
        <f t="shared" si="15"/>
        <v>0</v>
      </c>
      <c r="BG117" s="184">
        <f t="shared" si="16"/>
        <v>0</v>
      </c>
      <c r="BH117" s="184">
        <f t="shared" si="17"/>
        <v>0</v>
      </c>
      <c r="BI117" s="184">
        <f t="shared" si="18"/>
        <v>0</v>
      </c>
      <c r="BJ117" s="18" t="s">
        <v>79</v>
      </c>
      <c r="BK117" s="184">
        <f t="shared" si="19"/>
        <v>0</v>
      </c>
      <c r="BL117" s="18" t="s">
        <v>213</v>
      </c>
      <c r="BM117" s="183" t="s">
        <v>1053</v>
      </c>
    </row>
    <row r="118" spans="1:65" s="2" customFormat="1" ht="33" customHeight="1">
      <c r="A118" s="35"/>
      <c r="B118" s="36"/>
      <c r="C118" s="172" t="s">
        <v>243</v>
      </c>
      <c r="D118" s="172" t="s">
        <v>148</v>
      </c>
      <c r="E118" s="173" t="s">
        <v>1054</v>
      </c>
      <c r="F118" s="174" t="s">
        <v>1055</v>
      </c>
      <c r="G118" s="175" t="s">
        <v>271</v>
      </c>
      <c r="H118" s="176">
        <v>2</v>
      </c>
      <c r="I118" s="177"/>
      <c r="J118" s="178">
        <f t="shared" si="10"/>
        <v>0</v>
      </c>
      <c r="K118" s="174" t="s">
        <v>152</v>
      </c>
      <c r="L118" s="40"/>
      <c r="M118" s="179" t="s">
        <v>19</v>
      </c>
      <c r="N118" s="180" t="s">
        <v>42</v>
      </c>
      <c r="O118" s="64"/>
      <c r="P118" s="181">
        <f t="shared" si="11"/>
        <v>0</v>
      </c>
      <c r="Q118" s="181">
        <v>1.15E-3</v>
      </c>
      <c r="R118" s="181">
        <f t="shared" si="12"/>
        <v>2.3E-3</v>
      </c>
      <c r="S118" s="181">
        <v>0</v>
      </c>
      <c r="T118" s="182">
        <f t="shared" si="13"/>
        <v>0</v>
      </c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R118" s="183" t="s">
        <v>213</v>
      </c>
      <c r="AT118" s="183" t="s">
        <v>148</v>
      </c>
      <c r="AU118" s="183" t="s">
        <v>81</v>
      </c>
      <c r="AY118" s="18" t="s">
        <v>146</v>
      </c>
      <c r="BE118" s="184">
        <f t="shared" si="14"/>
        <v>0</v>
      </c>
      <c r="BF118" s="184">
        <f t="shared" si="15"/>
        <v>0</v>
      </c>
      <c r="BG118" s="184">
        <f t="shared" si="16"/>
        <v>0</v>
      </c>
      <c r="BH118" s="184">
        <f t="shared" si="17"/>
        <v>0</v>
      </c>
      <c r="BI118" s="184">
        <f t="shared" si="18"/>
        <v>0</v>
      </c>
      <c r="BJ118" s="18" t="s">
        <v>79</v>
      </c>
      <c r="BK118" s="184">
        <f t="shared" si="19"/>
        <v>0</v>
      </c>
      <c r="BL118" s="18" t="s">
        <v>213</v>
      </c>
      <c r="BM118" s="183" t="s">
        <v>1056</v>
      </c>
    </row>
    <row r="119" spans="1:65" s="2" customFormat="1" ht="33" customHeight="1">
      <c r="A119" s="35"/>
      <c r="B119" s="36"/>
      <c r="C119" s="219" t="s">
        <v>249</v>
      </c>
      <c r="D119" s="219" t="s">
        <v>348</v>
      </c>
      <c r="E119" s="220" t="s">
        <v>1057</v>
      </c>
      <c r="F119" s="221" t="s">
        <v>1058</v>
      </c>
      <c r="G119" s="222" t="s">
        <v>271</v>
      </c>
      <c r="H119" s="223">
        <v>2</v>
      </c>
      <c r="I119" s="224"/>
      <c r="J119" s="225">
        <f t="shared" si="10"/>
        <v>0</v>
      </c>
      <c r="K119" s="221" t="s">
        <v>152</v>
      </c>
      <c r="L119" s="226"/>
      <c r="M119" s="227" t="s">
        <v>19</v>
      </c>
      <c r="N119" s="228" t="s">
        <v>42</v>
      </c>
      <c r="O119" s="64"/>
      <c r="P119" s="181">
        <f t="shared" si="11"/>
        <v>0</v>
      </c>
      <c r="Q119" s="181">
        <v>1.81E-3</v>
      </c>
      <c r="R119" s="181">
        <f t="shared" si="12"/>
        <v>3.62E-3</v>
      </c>
      <c r="S119" s="181">
        <v>0</v>
      </c>
      <c r="T119" s="182">
        <f t="shared" si="13"/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83" t="s">
        <v>295</v>
      </c>
      <c r="AT119" s="183" t="s">
        <v>348</v>
      </c>
      <c r="AU119" s="183" t="s">
        <v>81</v>
      </c>
      <c r="AY119" s="18" t="s">
        <v>146</v>
      </c>
      <c r="BE119" s="184">
        <f t="shared" si="14"/>
        <v>0</v>
      </c>
      <c r="BF119" s="184">
        <f t="shared" si="15"/>
        <v>0</v>
      </c>
      <c r="BG119" s="184">
        <f t="shared" si="16"/>
        <v>0</v>
      </c>
      <c r="BH119" s="184">
        <f t="shared" si="17"/>
        <v>0</v>
      </c>
      <c r="BI119" s="184">
        <f t="shared" si="18"/>
        <v>0</v>
      </c>
      <c r="BJ119" s="18" t="s">
        <v>79</v>
      </c>
      <c r="BK119" s="184">
        <f t="shared" si="19"/>
        <v>0</v>
      </c>
      <c r="BL119" s="18" t="s">
        <v>213</v>
      </c>
      <c r="BM119" s="183" t="s">
        <v>1059</v>
      </c>
    </row>
    <row r="120" spans="1:65" s="2" customFormat="1" ht="24">
      <c r="A120" s="35"/>
      <c r="B120" s="36"/>
      <c r="C120" s="172" t="s">
        <v>253</v>
      </c>
      <c r="D120" s="172" t="s">
        <v>148</v>
      </c>
      <c r="E120" s="173" t="s">
        <v>1060</v>
      </c>
      <c r="F120" s="174" t="s">
        <v>1061</v>
      </c>
      <c r="G120" s="175" t="s">
        <v>271</v>
      </c>
      <c r="H120" s="176">
        <v>2</v>
      </c>
      <c r="I120" s="177"/>
      <c r="J120" s="178">
        <f t="shared" si="10"/>
        <v>0</v>
      </c>
      <c r="K120" s="174" t="s">
        <v>152</v>
      </c>
      <c r="L120" s="40"/>
      <c r="M120" s="179" t="s">
        <v>19</v>
      </c>
      <c r="N120" s="180" t="s">
        <v>42</v>
      </c>
      <c r="O120" s="64"/>
      <c r="P120" s="181">
        <f t="shared" si="11"/>
        <v>0</v>
      </c>
      <c r="Q120" s="181">
        <v>3.0000000000000001E-5</v>
      </c>
      <c r="R120" s="181">
        <f t="shared" si="12"/>
        <v>6.0000000000000002E-5</v>
      </c>
      <c r="S120" s="181">
        <v>0</v>
      </c>
      <c r="T120" s="182">
        <f t="shared" si="13"/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83" t="s">
        <v>213</v>
      </c>
      <c r="AT120" s="183" t="s">
        <v>148</v>
      </c>
      <c r="AU120" s="183" t="s">
        <v>81</v>
      </c>
      <c r="AY120" s="18" t="s">
        <v>146</v>
      </c>
      <c r="BE120" s="184">
        <f t="shared" si="14"/>
        <v>0</v>
      </c>
      <c r="BF120" s="184">
        <f t="shared" si="15"/>
        <v>0</v>
      </c>
      <c r="BG120" s="184">
        <f t="shared" si="16"/>
        <v>0</v>
      </c>
      <c r="BH120" s="184">
        <f t="shared" si="17"/>
        <v>0</v>
      </c>
      <c r="BI120" s="184">
        <f t="shared" si="18"/>
        <v>0</v>
      </c>
      <c r="BJ120" s="18" t="s">
        <v>79</v>
      </c>
      <c r="BK120" s="184">
        <f t="shared" si="19"/>
        <v>0</v>
      </c>
      <c r="BL120" s="18" t="s">
        <v>213</v>
      </c>
      <c r="BM120" s="183" t="s">
        <v>1062</v>
      </c>
    </row>
    <row r="121" spans="1:65" s="2" customFormat="1" ht="24">
      <c r="A121" s="35"/>
      <c r="B121" s="36"/>
      <c r="C121" s="219" t="s">
        <v>258</v>
      </c>
      <c r="D121" s="219" t="s">
        <v>348</v>
      </c>
      <c r="E121" s="220" t="s">
        <v>1063</v>
      </c>
      <c r="F121" s="221" t="s">
        <v>1064</v>
      </c>
      <c r="G121" s="222" t="s">
        <v>271</v>
      </c>
      <c r="H121" s="223">
        <v>2</v>
      </c>
      <c r="I121" s="224"/>
      <c r="J121" s="225">
        <f t="shared" si="10"/>
        <v>0</v>
      </c>
      <c r="K121" s="221" t="s">
        <v>152</v>
      </c>
      <c r="L121" s="226"/>
      <c r="M121" s="227" t="s">
        <v>19</v>
      </c>
      <c r="N121" s="228" t="s">
        <v>42</v>
      </c>
      <c r="O121" s="64"/>
      <c r="P121" s="181">
        <f t="shared" si="11"/>
        <v>0</v>
      </c>
      <c r="Q121" s="181">
        <v>2.5999999999999998E-4</v>
      </c>
      <c r="R121" s="181">
        <f t="shared" si="12"/>
        <v>5.1999999999999995E-4</v>
      </c>
      <c r="S121" s="181">
        <v>0</v>
      </c>
      <c r="T121" s="182">
        <f t="shared" si="13"/>
        <v>0</v>
      </c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R121" s="183" t="s">
        <v>295</v>
      </c>
      <c r="AT121" s="183" t="s">
        <v>348</v>
      </c>
      <c r="AU121" s="183" t="s">
        <v>81</v>
      </c>
      <c r="AY121" s="18" t="s">
        <v>146</v>
      </c>
      <c r="BE121" s="184">
        <f t="shared" si="14"/>
        <v>0</v>
      </c>
      <c r="BF121" s="184">
        <f t="shared" si="15"/>
        <v>0</v>
      </c>
      <c r="BG121" s="184">
        <f t="shared" si="16"/>
        <v>0</v>
      </c>
      <c r="BH121" s="184">
        <f t="shared" si="17"/>
        <v>0</v>
      </c>
      <c r="BI121" s="184">
        <f t="shared" si="18"/>
        <v>0</v>
      </c>
      <c r="BJ121" s="18" t="s">
        <v>79</v>
      </c>
      <c r="BK121" s="184">
        <f t="shared" si="19"/>
        <v>0</v>
      </c>
      <c r="BL121" s="18" t="s">
        <v>213</v>
      </c>
      <c r="BM121" s="183" t="s">
        <v>1065</v>
      </c>
    </row>
    <row r="122" spans="1:65" s="2" customFormat="1" ht="24">
      <c r="A122" s="35"/>
      <c r="B122" s="36"/>
      <c r="C122" s="172" t="s">
        <v>263</v>
      </c>
      <c r="D122" s="172" t="s">
        <v>148</v>
      </c>
      <c r="E122" s="173" t="s">
        <v>1066</v>
      </c>
      <c r="F122" s="174" t="s">
        <v>1067</v>
      </c>
      <c r="G122" s="175" t="s">
        <v>162</v>
      </c>
      <c r="H122" s="176">
        <v>95</v>
      </c>
      <c r="I122" s="177"/>
      <c r="J122" s="178">
        <f t="shared" si="10"/>
        <v>0</v>
      </c>
      <c r="K122" s="174" t="s">
        <v>152</v>
      </c>
      <c r="L122" s="40"/>
      <c r="M122" s="179" t="s">
        <v>19</v>
      </c>
      <c r="N122" s="180" t="s">
        <v>42</v>
      </c>
      <c r="O122" s="64"/>
      <c r="P122" s="181">
        <f t="shared" si="11"/>
        <v>0</v>
      </c>
      <c r="Q122" s="181">
        <v>0</v>
      </c>
      <c r="R122" s="181">
        <f t="shared" si="12"/>
        <v>0</v>
      </c>
      <c r="S122" s="181">
        <v>0</v>
      </c>
      <c r="T122" s="182">
        <f t="shared" si="13"/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83" t="s">
        <v>213</v>
      </c>
      <c r="AT122" s="183" t="s">
        <v>148</v>
      </c>
      <c r="AU122" s="183" t="s">
        <v>81</v>
      </c>
      <c r="AY122" s="18" t="s">
        <v>146</v>
      </c>
      <c r="BE122" s="184">
        <f t="shared" si="14"/>
        <v>0</v>
      </c>
      <c r="BF122" s="184">
        <f t="shared" si="15"/>
        <v>0</v>
      </c>
      <c r="BG122" s="184">
        <f t="shared" si="16"/>
        <v>0</v>
      </c>
      <c r="BH122" s="184">
        <f t="shared" si="17"/>
        <v>0</v>
      </c>
      <c r="BI122" s="184">
        <f t="shared" si="18"/>
        <v>0</v>
      </c>
      <c r="BJ122" s="18" t="s">
        <v>79</v>
      </c>
      <c r="BK122" s="184">
        <f t="shared" si="19"/>
        <v>0</v>
      </c>
      <c r="BL122" s="18" t="s">
        <v>213</v>
      </c>
      <c r="BM122" s="183" t="s">
        <v>1068</v>
      </c>
    </row>
    <row r="123" spans="1:65" s="2" customFormat="1" ht="16.5" customHeight="1">
      <c r="A123" s="35"/>
      <c r="B123" s="36"/>
      <c r="C123" s="172" t="s">
        <v>268</v>
      </c>
      <c r="D123" s="172" t="s">
        <v>148</v>
      </c>
      <c r="E123" s="173" t="s">
        <v>1069</v>
      </c>
      <c r="F123" s="174" t="s">
        <v>1070</v>
      </c>
      <c r="G123" s="175" t="s">
        <v>271</v>
      </c>
      <c r="H123" s="176">
        <v>6</v>
      </c>
      <c r="I123" s="177"/>
      <c r="J123" s="178">
        <f t="shared" si="10"/>
        <v>0</v>
      </c>
      <c r="K123" s="174" t="s">
        <v>19</v>
      </c>
      <c r="L123" s="40"/>
      <c r="M123" s="179" t="s">
        <v>19</v>
      </c>
      <c r="N123" s="180" t="s">
        <v>42</v>
      </c>
      <c r="O123" s="64"/>
      <c r="P123" s="181">
        <f t="shared" si="11"/>
        <v>0</v>
      </c>
      <c r="Q123" s="181">
        <v>3.0000000000000001E-5</v>
      </c>
      <c r="R123" s="181">
        <f t="shared" si="12"/>
        <v>1.8000000000000001E-4</v>
      </c>
      <c r="S123" s="181">
        <v>0</v>
      </c>
      <c r="T123" s="182">
        <f t="shared" si="13"/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83" t="s">
        <v>213</v>
      </c>
      <c r="AT123" s="183" t="s">
        <v>148</v>
      </c>
      <c r="AU123" s="183" t="s">
        <v>81</v>
      </c>
      <c r="AY123" s="18" t="s">
        <v>146</v>
      </c>
      <c r="BE123" s="184">
        <f t="shared" si="14"/>
        <v>0</v>
      </c>
      <c r="BF123" s="184">
        <f t="shared" si="15"/>
        <v>0</v>
      </c>
      <c r="BG123" s="184">
        <f t="shared" si="16"/>
        <v>0</v>
      </c>
      <c r="BH123" s="184">
        <f t="shared" si="17"/>
        <v>0</v>
      </c>
      <c r="BI123" s="184">
        <f t="shared" si="18"/>
        <v>0</v>
      </c>
      <c r="BJ123" s="18" t="s">
        <v>79</v>
      </c>
      <c r="BK123" s="184">
        <f t="shared" si="19"/>
        <v>0</v>
      </c>
      <c r="BL123" s="18" t="s">
        <v>213</v>
      </c>
      <c r="BM123" s="183" t="s">
        <v>1071</v>
      </c>
    </row>
    <row r="124" spans="1:65" s="2" customFormat="1" ht="16.5" customHeight="1">
      <c r="A124" s="35"/>
      <c r="B124" s="36"/>
      <c r="C124" s="219" t="s">
        <v>273</v>
      </c>
      <c r="D124" s="219" t="s">
        <v>348</v>
      </c>
      <c r="E124" s="220" t="s">
        <v>1072</v>
      </c>
      <c r="F124" s="221" t="s">
        <v>1073</v>
      </c>
      <c r="G124" s="222" t="s">
        <v>271</v>
      </c>
      <c r="H124" s="223">
        <v>6</v>
      </c>
      <c r="I124" s="224"/>
      <c r="J124" s="225">
        <f t="shared" si="10"/>
        <v>0</v>
      </c>
      <c r="K124" s="221" t="s">
        <v>152</v>
      </c>
      <c r="L124" s="226"/>
      <c r="M124" s="227" t="s">
        <v>19</v>
      </c>
      <c r="N124" s="228" t="s">
        <v>42</v>
      </c>
      <c r="O124" s="64"/>
      <c r="P124" s="181">
        <f t="shared" si="11"/>
        <v>0</v>
      </c>
      <c r="Q124" s="181">
        <v>8.5999999999999998E-4</v>
      </c>
      <c r="R124" s="181">
        <f t="shared" si="12"/>
        <v>5.1599999999999997E-3</v>
      </c>
      <c r="S124" s="181">
        <v>0</v>
      </c>
      <c r="T124" s="182">
        <f t="shared" si="13"/>
        <v>0</v>
      </c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R124" s="183" t="s">
        <v>295</v>
      </c>
      <c r="AT124" s="183" t="s">
        <v>348</v>
      </c>
      <c r="AU124" s="183" t="s">
        <v>81</v>
      </c>
      <c r="AY124" s="18" t="s">
        <v>146</v>
      </c>
      <c r="BE124" s="184">
        <f t="shared" si="14"/>
        <v>0</v>
      </c>
      <c r="BF124" s="184">
        <f t="shared" si="15"/>
        <v>0</v>
      </c>
      <c r="BG124" s="184">
        <f t="shared" si="16"/>
        <v>0</v>
      </c>
      <c r="BH124" s="184">
        <f t="shared" si="17"/>
        <v>0</v>
      </c>
      <c r="BI124" s="184">
        <f t="shared" si="18"/>
        <v>0</v>
      </c>
      <c r="BJ124" s="18" t="s">
        <v>79</v>
      </c>
      <c r="BK124" s="184">
        <f t="shared" si="19"/>
        <v>0</v>
      </c>
      <c r="BL124" s="18" t="s">
        <v>213</v>
      </c>
      <c r="BM124" s="183" t="s">
        <v>1074</v>
      </c>
    </row>
    <row r="125" spans="1:65" s="2" customFormat="1" ht="44.25" customHeight="1">
      <c r="A125" s="35"/>
      <c r="B125" s="36"/>
      <c r="C125" s="172" t="s">
        <v>282</v>
      </c>
      <c r="D125" s="172" t="s">
        <v>148</v>
      </c>
      <c r="E125" s="173" t="s">
        <v>1075</v>
      </c>
      <c r="F125" s="174" t="s">
        <v>1076</v>
      </c>
      <c r="G125" s="175" t="s">
        <v>199</v>
      </c>
      <c r="H125" s="176">
        <v>0.57799999999999996</v>
      </c>
      <c r="I125" s="177"/>
      <c r="J125" s="178">
        <f t="shared" si="10"/>
        <v>0</v>
      </c>
      <c r="K125" s="174" t="s">
        <v>152</v>
      </c>
      <c r="L125" s="40"/>
      <c r="M125" s="179" t="s">
        <v>19</v>
      </c>
      <c r="N125" s="180" t="s">
        <v>42</v>
      </c>
      <c r="O125" s="64"/>
      <c r="P125" s="181">
        <f t="shared" si="11"/>
        <v>0</v>
      </c>
      <c r="Q125" s="181">
        <v>0</v>
      </c>
      <c r="R125" s="181">
        <f t="shared" si="12"/>
        <v>0</v>
      </c>
      <c r="S125" s="181">
        <v>0</v>
      </c>
      <c r="T125" s="182">
        <f t="shared" si="13"/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83" t="s">
        <v>213</v>
      </c>
      <c r="AT125" s="183" t="s">
        <v>148</v>
      </c>
      <c r="AU125" s="183" t="s">
        <v>81</v>
      </c>
      <c r="AY125" s="18" t="s">
        <v>146</v>
      </c>
      <c r="BE125" s="184">
        <f t="shared" si="14"/>
        <v>0</v>
      </c>
      <c r="BF125" s="184">
        <f t="shared" si="15"/>
        <v>0</v>
      </c>
      <c r="BG125" s="184">
        <f t="shared" si="16"/>
        <v>0</v>
      </c>
      <c r="BH125" s="184">
        <f t="shared" si="17"/>
        <v>0</v>
      </c>
      <c r="BI125" s="184">
        <f t="shared" si="18"/>
        <v>0</v>
      </c>
      <c r="BJ125" s="18" t="s">
        <v>79</v>
      </c>
      <c r="BK125" s="184">
        <f t="shared" si="19"/>
        <v>0</v>
      </c>
      <c r="BL125" s="18" t="s">
        <v>213</v>
      </c>
      <c r="BM125" s="183" t="s">
        <v>1077</v>
      </c>
    </row>
    <row r="126" spans="1:65" s="12" customFormat="1" ht="22.9" customHeight="1">
      <c r="B126" s="156"/>
      <c r="C126" s="157"/>
      <c r="D126" s="158" t="s">
        <v>70</v>
      </c>
      <c r="E126" s="170" t="s">
        <v>1078</v>
      </c>
      <c r="F126" s="170" t="s">
        <v>1079</v>
      </c>
      <c r="G126" s="157"/>
      <c r="H126" s="157"/>
      <c r="I126" s="160"/>
      <c r="J126" s="171">
        <f>BK126</f>
        <v>0</v>
      </c>
      <c r="K126" s="157"/>
      <c r="L126" s="162"/>
      <c r="M126" s="163"/>
      <c r="N126" s="164"/>
      <c r="O126" s="164"/>
      <c r="P126" s="165">
        <f>SUM(P127:P147)</f>
        <v>0</v>
      </c>
      <c r="Q126" s="164"/>
      <c r="R126" s="165">
        <f>SUM(R127:R147)</f>
        <v>0.10712999999999998</v>
      </c>
      <c r="S126" s="164"/>
      <c r="T126" s="166">
        <f>SUM(T127:T147)</f>
        <v>0</v>
      </c>
      <c r="AR126" s="167" t="s">
        <v>81</v>
      </c>
      <c r="AT126" s="168" t="s">
        <v>70</v>
      </c>
      <c r="AU126" s="168" t="s">
        <v>79</v>
      </c>
      <c r="AY126" s="167" t="s">
        <v>146</v>
      </c>
      <c r="BK126" s="169">
        <f>SUM(BK127:BK147)</f>
        <v>0</v>
      </c>
    </row>
    <row r="127" spans="1:65" s="2" customFormat="1" ht="33" customHeight="1">
      <c r="A127" s="35"/>
      <c r="B127" s="36"/>
      <c r="C127" s="172" t="s">
        <v>208</v>
      </c>
      <c r="D127" s="172" t="s">
        <v>148</v>
      </c>
      <c r="E127" s="173" t="s">
        <v>1080</v>
      </c>
      <c r="F127" s="174" t="s">
        <v>1081</v>
      </c>
      <c r="G127" s="175" t="s">
        <v>162</v>
      </c>
      <c r="H127" s="176">
        <v>12</v>
      </c>
      <c r="I127" s="177"/>
      <c r="J127" s="178">
        <f t="shared" ref="J127:J132" si="20">ROUND(I127*H127,2)</f>
        <v>0</v>
      </c>
      <c r="K127" s="174" t="s">
        <v>152</v>
      </c>
      <c r="L127" s="40"/>
      <c r="M127" s="179" t="s">
        <v>19</v>
      </c>
      <c r="N127" s="180" t="s">
        <v>42</v>
      </c>
      <c r="O127" s="64"/>
      <c r="P127" s="181">
        <f t="shared" ref="P127:P132" si="21">O127*H127</f>
        <v>0</v>
      </c>
      <c r="Q127" s="181">
        <v>8.4000000000000003E-4</v>
      </c>
      <c r="R127" s="181">
        <f t="shared" ref="R127:R132" si="22">Q127*H127</f>
        <v>1.008E-2</v>
      </c>
      <c r="S127" s="181">
        <v>0</v>
      </c>
      <c r="T127" s="182">
        <f t="shared" ref="T127:T132" si="23"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83" t="s">
        <v>213</v>
      </c>
      <c r="AT127" s="183" t="s">
        <v>148</v>
      </c>
      <c r="AU127" s="183" t="s">
        <v>81</v>
      </c>
      <c r="AY127" s="18" t="s">
        <v>146</v>
      </c>
      <c r="BE127" s="184">
        <f t="shared" ref="BE127:BE132" si="24">IF(N127="základní",J127,0)</f>
        <v>0</v>
      </c>
      <c r="BF127" s="184">
        <f t="shared" ref="BF127:BF132" si="25">IF(N127="snížená",J127,0)</f>
        <v>0</v>
      </c>
      <c r="BG127" s="184">
        <f t="shared" ref="BG127:BG132" si="26">IF(N127="zákl. přenesená",J127,0)</f>
        <v>0</v>
      </c>
      <c r="BH127" s="184">
        <f t="shared" ref="BH127:BH132" si="27">IF(N127="sníž. přenesená",J127,0)</f>
        <v>0</v>
      </c>
      <c r="BI127" s="184">
        <f t="shared" ref="BI127:BI132" si="28">IF(N127="nulová",J127,0)</f>
        <v>0</v>
      </c>
      <c r="BJ127" s="18" t="s">
        <v>79</v>
      </c>
      <c r="BK127" s="184">
        <f t="shared" ref="BK127:BK132" si="29">ROUND(I127*H127,2)</f>
        <v>0</v>
      </c>
      <c r="BL127" s="18" t="s">
        <v>213</v>
      </c>
      <c r="BM127" s="183" t="s">
        <v>1082</v>
      </c>
    </row>
    <row r="128" spans="1:65" s="2" customFormat="1" ht="33" customHeight="1">
      <c r="A128" s="35"/>
      <c r="B128" s="36"/>
      <c r="C128" s="172" t="s">
        <v>291</v>
      </c>
      <c r="D128" s="172" t="s">
        <v>148</v>
      </c>
      <c r="E128" s="173" t="s">
        <v>1083</v>
      </c>
      <c r="F128" s="174" t="s">
        <v>1084</v>
      </c>
      <c r="G128" s="175" t="s">
        <v>162</v>
      </c>
      <c r="H128" s="176">
        <v>4</v>
      </c>
      <c r="I128" s="177"/>
      <c r="J128" s="178">
        <f t="shared" si="20"/>
        <v>0</v>
      </c>
      <c r="K128" s="174" t="s">
        <v>152</v>
      </c>
      <c r="L128" s="40"/>
      <c r="M128" s="179" t="s">
        <v>19</v>
      </c>
      <c r="N128" s="180" t="s">
        <v>42</v>
      </c>
      <c r="O128" s="64"/>
      <c r="P128" s="181">
        <f t="shared" si="21"/>
        <v>0</v>
      </c>
      <c r="Q128" s="181">
        <v>9.7999999999999997E-4</v>
      </c>
      <c r="R128" s="181">
        <f t="shared" si="22"/>
        <v>3.9199999999999999E-3</v>
      </c>
      <c r="S128" s="181">
        <v>0</v>
      </c>
      <c r="T128" s="182">
        <f t="shared" si="2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83" t="s">
        <v>213</v>
      </c>
      <c r="AT128" s="183" t="s">
        <v>148</v>
      </c>
      <c r="AU128" s="183" t="s">
        <v>81</v>
      </c>
      <c r="AY128" s="18" t="s">
        <v>146</v>
      </c>
      <c r="BE128" s="184">
        <f t="shared" si="24"/>
        <v>0</v>
      </c>
      <c r="BF128" s="184">
        <f t="shared" si="25"/>
        <v>0</v>
      </c>
      <c r="BG128" s="184">
        <f t="shared" si="26"/>
        <v>0</v>
      </c>
      <c r="BH128" s="184">
        <f t="shared" si="27"/>
        <v>0</v>
      </c>
      <c r="BI128" s="184">
        <f t="shared" si="28"/>
        <v>0</v>
      </c>
      <c r="BJ128" s="18" t="s">
        <v>79</v>
      </c>
      <c r="BK128" s="184">
        <f t="shared" si="29"/>
        <v>0</v>
      </c>
      <c r="BL128" s="18" t="s">
        <v>213</v>
      </c>
      <c r="BM128" s="183" t="s">
        <v>1085</v>
      </c>
    </row>
    <row r="129" spans="1:65" s="2" customFormat="1" ht="33" customHeight="1">
      <c r="A129" s="35"/>
      <c r="B129" s="36"/>
      <c r="C129" s="172" t="s">
        <v>295</v>
      </c>
      <c r="D129" s="172" t="s">
        <v>148</v>
      </c>
      <c r="E129" s="173" t="s">
        <v>1086</v>
      </c>
      <c r="F129" s="174" t="s">
        <v>1087</v>
      </c>
      <c r="G129" s="175" t="s">
        <v>162</v>
      </c>
      <c r="H129" s="176">
        <v>7</v>
      </c>
      <c r="I129" s="177"/>
      <c r="J129" s="178">
        <f t="shared" si="20"/>
        <v>0</v>
      </c>
      <c r="K129" s="174" t="s">
        <v>152</v>
      </c>
      <c r="L129" s="40"/>
      <c r="M129" s="179" t="s">
        <v>19</v>
      </c>
      <c r="N129" s="180" t="s">
        <v>42</v>
      </c>
      <c r="O129" s="64"/>
      <c r="P129" s="181">
        <f t="shared" si="21"/>
        <v>0</v>
      </c>
      <c r="Q129" s="181">
        <v>1.2600000000000001E-3</v>
      </c>
      <c r="R129" s="181">
        <f t="shared" si="22"/>
        <v>8.8199999999999997E-3</v>
      </c>
      <c r="S129" s="181">
        <v>0</v>
      </c>
      <c r="T129" s="182">
        <f t="shared" si="2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83" t="s">
        <v>213</v>
      </c>
      <c r="AT129" s="183" t="s">
        <v>148</v>
      </c>
      <c r="AU129" s="183" t="s">
        <v>81</v>
      </c>
      <c r="AY129" s="18" t="s">
        <v>146</v>
      </c>
      <c r="BE129" s="184">
        <f t="shared" si="24"/>
        <v>0</v>
      </c>
      <c r="BF129" s="184">
        <f t="shared" si="25"/>
        <v>0</v>
      </c>
      <c r="BG129" s="184">
        <f t="shared" si="26"/>
        <v>0</v>
      </c>
      <c r="BH129" s="184">
        <f t="shared" si="27"/>
        <v>0</v>
      </c>
      <c r="BI129" s="184">
        <f t="shared" si="28"/>
        <v>0</v>
      </c>
      <c r="BJ129" s="18" t="s">
        <v>79</v>
      </c>
      <c r="BK129" s="184">
        <f t="shared" si="29"/>
        <v>0</v>
      </c>
      <c r="BL129" s="18" t="s">
        <v>213</v>
      </c>
      <c r="BM129" s="183" t="s">
        <v>1088</v>
      </c>
    </row>
    <row r="130" spans="1:65" s="2" customFormat="1" ht="21.75" customHeight="1">
      <c r="A130" s="35"/>
      <c r="B130" s="36"/>
      <c r="C130" s="219" t="s">
        <v>300</v>
      </c>
      <c r="D130" s="219" t="s">
        <v>348</v>
      </c>
      <c r="E130" s="220" t="s">
        <v>1089</v>
      </c>
      <c r="F130" s="221" t="s">
        <v>1090</v>
      </c>
      <c r="G130" s="222" t="s">
        <v>271</v>
      </c>
      <c r="H130" s="223">
        <v>56</v>
      </c>
      <c r="I130" s="224"/>
      <c r="J130" s="225">
        <f t="shared" si="20"/>
        <v>0</v>
      </c>
      <c r="K130" s="221" t="s">
        <v>152</v>
      </c>
      <c r="L130" s="226"/>
      <c r="M130" s="227" t="s">
        <v>19</v>
      </c>
      <c r="N130" s="228" t="s">
        <v>42</v>
      </c>
      <c r="O130" s="64"/>
      <c r="P130" s="181">
        <f t="shared" si="21"/>
        <v>0</v>
      </c>
      <c r="Q130" s="181">
        <v>6.9999999999999994E-5</v>
      </c>
      <c r="R130" s="181">
        <f t="shared" si="22"/>
        <v>3.9199999999999999E-3</v>
      </c>
      <c r="S130" s="181">
        <v>0</v>
      </c>
      <c r="T130" s="182">
        <f t="shared" si="2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83" t="s">
        <v>295</v>
      </c>
      <c r="AT130" s="183" t="s">
        <v>348</v>
      </c>
      <c r="AU130" s="183" t="s">
        <v>81</v>
      </c>
      <c r="AY130" s="18" t="s">
        <v>146</v>
      </c>
      <c r="BE130" s="184">
        <f t="shared" si="24"/>
        <v>0</v>
      </c>
      <c r="BF130" s="184">
        <f t="shared" si="25"/>
        <v>0</v>
      </c>
      <c r="BG130" s="184">
        <f t="shared" si="26"/>
        <v>0</v>
      </c>
      <c r="BH130" s="184">
        <f t="shared" si="27"/>
        <v>0</v>
      </c>
      <c r="BI130" s="184">
        <f t="shared" si="28"/>
        <v>0</v>
      </c>
      <c r="BJ130" s="18" t="s">
        <v>79</v>
      </c>
      <c r="BK130" s="184">
        <f t="shared" si="29"/>
        <v>0</v>
      </c>
      <c r="BL130" s="18" t="s">
        <v>213</v>
      </c>
      <c r="BM130" s="183" t="s">
        <v>1091</v>
      </c>
    </row>
    <row r="131" spans="1:65" s="2" customFormat="1" ht="33" customHeight="1">
      <c r="A131" s="35"/>
      <c r="B131" s="36"/>
      <c r="C131" s="172" t="s">
        <v>211</v>
      </c>
      <c r="D131" s="172" t="s">
        <v>148</v>
      </c>
      <c r="E131" s="173" t="s">
        <v>1092</v>
      </c>
      <c r="F131" s="174" t="s">
        <v>1093</v>
      </c>
      <c r="G131" s="175" t="s">
        <v>162</v>
      </c>
      <c r="H131" s="176">
        <v>39</v>
      </c>
      <c r="I131" s="177"/>
      <c r="J131" s="178">
        <f t="shared" si="20"/>
        <v>0</v>
      </c>
      <c r="K131" s="174" t="s">
        <v>152</v>
      </c>
      <c r="L131" s="40"/>
      <c r="M131" s="179" t="s">
        <v>19</v>
      </c>
      <c r="N131" s="180" t="s">
        <v>42</v>
      </c>
      <c r="O131" s="64"/>
      <c r="P131" s="181">
        <f t="shared" si="21"/>
        <v>0</v>
      </c>
      <c r="Q131" s="181">
        <v>1.5299999999999999E-3</v>
      </c>
      <c r="R131" s="181">
        <f t="shared" si="22"/>
        <v>5.9669999999999994E-2</v>
      </c>
      <c r="S131" s="181">
        <v>0</v>
      </c>
      <c r="T131" s="182">
        <f t="shared" si="2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83" t="s">
        <v>213</v>
      </c>
      <c r="AT131" s="183" t="s">
        <v>148</v>
      </c>
      <c r="AU131" s="183" t="s">
        <v>81</v>
      </c>
      <c r="AY131" s="18" t="s">
        <v>146</v>
      </c>
      <c r="BE131" s="184">
        <f t="shared" si="24"/>
        <v>0</v>
      </c>
      <c r="BF131" s="184">
        <f t="shared" si="25"/>
        <v>0</v>
      </c>
      <c r="BG131" s="184">
        <f t="shared" si="26"/>
        <v>0</v>
      </c>
      <c r="BH131" s="184">
        <f t="shared" si="27"/>
        <v>0</v>
      </c>
      <c r="BI131" s="184">
        <f t="shared" si="28"/>
        <v>0</v>
      </c>
      <c r="BJ131" s="18" t="s">
        <v>79</v>
      </c>
      <c r="BK131" s="184">
        <f t="shared" si="29"/>
        <v>0</v>
      </c>
      <c r="BL131" s="18" t="s">
        <v>213</v>
      </c>
      <c r="BM131" s="183" t="s">
        <v>1094</v>
      </c>
    </row>
    <row r="132" spans="1:65" s="2" customFormat="1" ht="55.5" customHeight="1">
      <c r="A132" s="35"/>
      <c r="B132" s="36"/>
      <c r="C132" s="172" t="s">
        <v>312</v>
      </c>
      <c r="D132" s="172" t="s">
        <v>148</v>
      </c>
      <c r="E132" s="173" t="s">
        <v>1095</v>
      </c>
      <c r="F132" s="174" t="s">
        <v>1096</v>
      </c>
      <c r="G132" s="175" t="s">
        <v>162</v>
      </c>
      <c r="H132" s="176">
        <v>16</v>
      </c>
      <c r="I132" s="177"/>
      <c r="J132" s="178">
        <f t="shared" si="20"/>
        <v>0</v>
      </c>
      <c r="K132" s="174" t="s">
        <v>152</v>
      </c>
      <c r="L132" s="40"/>
      <c r="M132" s="179" t="s">
        <v>19</v>
      </c>
      <c r="N132" s="180" t="s">
        <v>42</v>
      </c>
      <c r="O132" s="64"/>
      <c r="P132" s="181">
        <f t="shared" si="21"/>
        <v>0</v>
      </c>
      <c r="Q132" s="181">
        <v>6.9999999999999994E-5</v>
      </c>
      <c r="R132" s="181">
        <f t="shared" si="22"/>
        <v>1.1199999999999999E-3</v>
      </c>
      <c r="S132" s="181">
        <v>0</v>
      </c>
      <c r="T132" s="182">
        <f t="shared" si="2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83" t="s">
        <v>213</v>
      </c>
      <c r="AT132" s="183" t="s">
        <v>148</v>
      </c>
      <c r="AU132" s="183" t="s">
        <v>81</v>
      </c>
      <c r="AY132" s="18" t="s">
        <v>146</v>
      </c>
      <c r="BE132" s="184">
        <f t="shared" si="24"/>
        <v>0</v>
      </c>
      <c r="BF132" s="184">
        <f t="shared" si="25"/>
        <v>0</v>
      </c>
      <c r="BG132" s="184">
        <f t="shared" si="26"/>
        <v>0</v>
      </c>
      <c r="BH132" s="184">
        <f t="shared" si="27"/>
        <v>0</v>
      </c>
      <c r="BI132" s="184">
        <f t="shared" si="28"/>
        <v>0</v>
      </c>
      <c r="BJ132" s="18" t="s">
        <v>79</v>
      </c>
      <c r="BK132" s="184">
        <f t="shared" si="29"/>
        <v>0</v>
      </c>
      <c r="BL132" s="18" t="s">
        <v>213</v>
      </c>
      <c r="BM132" s="183" t="s">
        <v>1097</v>
      </c>
    </row>
    <row r="133" spans="1:65" s="13" customFormat="1" ht="11.25">
      <c r="B133" s="185"/>
      <c r="C133" s="186"/>
      <c r="D133" s="187" t="s">
        <v>190</v>
      </c>
      <c r="E133" s="188" t="s">
        <v>19</v>
      </c>
      <c r="F133" s="189" t="s">
        <v>1098</v>
      </c>
      <c r="G133" s="186"/>
      <c r="H133" s="190">
        <v>16</v>
      </c>
      <c r="I133" s="191"/>
      <c r="J133" s="186"/>
      <c r="K133" s="186"/>
      <c r="L133" s="192"/>
      <c r="M133" s="193"/>
      <c r="N133" s="194"/>
      <c r="O133" s="194"/>
      <c r="P133" s="194"/>
      <c r="Q133" s="194"/>
      <c r="R133" s="194"/>
      <c r="S133" s="194"/>
      <c r="T133" s="195"/>
      <c r="AT133" s="196" t="s">
        <v>190</v>
      </c>
      <c r="AU133" s="196" t="s">
        <v>81</v>
      </c>
      <c r="AV133" s="13" t="s">
        <v>81</v>
      </c>
      <c r="AW133" s="13" t="s">
        <v>32</v>
      </c>
      <c r="AX133" s="13" t="s">
        <v>79</v>
      </c>
      <c r="AY133" s="196" t="s">
        <v>146</v>
      </c>
    </row>
    <row r="134" spans="1:65" s="2" customFormat="1" ht="55.5" customHeight="1">
      <c r="A134" s="35"/>
      <c r="B134" s="36"/>
      <c r="C134" s="172" t="s">
        <v>216</v>
      </c>
      <c r="D134" s="172" t="s">
        <v>148</v>
      </c>
      <c r="E134" s="173" t="s">
        <v>1099</v>
      </c>
      <c r="F134" s="174" t="s">
        <v>1100</v>
      </c>
      <c r="G134" s="175" t="s">
        <v>162</v>
      </c>
      <c r="H134" s="176">
        <v>12</v>
      </c>
      <c r="I134" s="177"/>
      <c r="J134" s="178">
        <f>ROUND(I134*H134,2)</f>
        <v>0</v>
      </c>
      <c r="K134" s="174" t="s">
        <v>152</v>
      </c>
      <c r="L134" s="40"/>
      <c r="M134" s="179" t="s">
        <v>19</v>
      </c>
      <c r="N134" s="180" t="s">
        <v>42</v>
      </c>
      <c r="O134" s="64"/>
      <c r="P134" s="181">
        <f>O134*H134</f>
        <v>0</v>
      </c>
      <c r="Q134" s="181">
        <v>9.0000000000000006E-5</v>
      </c>
      <c r="R134" s="181">
        <f>Q134*H134</f>
        <v>1.08E-3</v>
      </c>
      <c r="S134" s="181">
        <v>0</v>
      </c>
      <c r="T134" s="182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83" t="s">
        <v>213</v>
      </c>
      <c r="AT134" s="183" t="s">
        <v>148</v>
      </c>
      <c r="AU134" s="183" t="s">
        <v>81</v>
      </c>
      <c r="AY134" s="18" t="s">
        <v>146</v>
      </c>
      <c r="BE134" s="184">
        <f>IF(N134="základní",J134,0)</f>
        <v>0</v>
      </c>
      <c r="BF134" s="184">
        <f>IF(N134="snížená",J134,0)</f>
        <v>0</v>
      </c>
      <c r="BG134" s="184">
        <f>IF(N134="zákl. přenesená",J134,0)</f>
        <v>0</v>
      </c>
      <c r="BH134" s="184">
        <f>IF(N134="sníž. přenesená",J134,0)</f>
        <v>0</v>
      </c>
      <c r="BI134" s="184">
        <f>IF(N134="nulová",J134,0)</f>
        <v>0</v>
      </c>
      <c r="BJ134" s="18" t="s">
        <v>79</v>
      </c>
      <c r="BK134" s="184">
        <f>ROUND(I134*H134,2)</f>
        <v>0</v>
      </c>
      <c r="BL134" s="18" t="s">
        <v>213</v>
      </c>
      <c r="BM134" s="183" t="s">
        <v>1101</v>
      </c>
    </row>
    <row r="135" spans="1:65" s="13" customFormat="1" ht="11.25">
      <c r="B135" s="185"/>
      <c r="C135" s="186"/>
      <c r="D135" s="187" t="s">
        <v>190</v>
      </c>
      <c r="E135" s="188" t="s">
        <v>19</v>
      </c>
      <c r="F135" s="189" t="s">
        <v>1102</v>
      </c>
      <c r="G135" s="186"/>
      <c r="H135" s="190">
        <v>12</v>
      </c>
      <c r="I135" s="191"/>
      <c r="J135" s="186"/>
      <c r="K135" s="186"/>
      <c r="L135" s="192"/>
      <c r="M135" s="193"/>
      <c r="N135" s="194"/>
      <c r="O135" s="194"/>
      <c r="P135" s="194"/>
      <c r="Q135" s="194"/>
      <c r="R135" s="194"/>
      <c r="S135" s="194"/>
      <c r="T135" s="195"/>
      <c r="AT135" s="196" t="s">
        <v>190</v>
      </c>
      <c r="AU135" s="196" t="s">
        <v>81</v>
      </c>
      <c r="AV135" s="13" t="s">
        <v>81</v>
      </c>
      <c r="AW135" s="13" t="s">
        <v>32</v>
      </c>
      <c r="AX135" s="13" t="s">
        <v>79</v>
      </c>
      <c r="AY135" s="196" t="s">
        <v>146</v>
      </c>
    </row>
    <row r="136" spans="1:65" s="2" customFormat="1" ht="16.5" customHeight="1">
      <c r="A136" s="35"/>
      <c r="B136" s="36"/>
      <c r="C136" s="172" t="s">
        <v>322</v>
      </c>
      <c r="D136" s="172" t="s">
        <v>148</v>
      </c>
      <c r="E136" s="173" t="s">
        <v>1103</v>
      </c>
      <c r="F136" s="174" t="s">
        <v>1104</v>
      </c>
      <c r="G136" s="175" t="s">
        <v>271</v>
      </c>
      <c r="H136" s="176">
        <v>2</v>
      </c>
      <c r="I136" s="177"/>
      <c r="J136" s="178">
        <f t="shared" ref="J136:J143" si="30">ROUND(I136*H136,2)</f>
        <v>0</v>
      </c>
      <c r="K136" s="174" t="s">
        <v>152</v>
      </c>
      <c r="L136" s="40"/>
      <c r="M136" s="179" t="s">
        <v>19</v>
      </c>
      <c r="N136" s="180" t="s">
        <v>42</v>
      </c>
      <c r="O136" s="64"/>
      <c r="P136" s="181">
        <f t="shared" ref="P136:P143" si="31">O136*H136</f>
        <v>0</v>
      </c>
      <c r="Q136" s="181">
        <v>7.2000000000000005E-4</v>
      </c>
      <c r="R136" s="181">
        <f t="shared" ref="R136:R143" si="32">Q136*H136</f>
        <v>1.4400000000000001E-3</v>
      </c>
      <c r="S136" s="181">
        <v>0</v>
      </c>
      <c r="T136" s="182">
        <f t="shared" ref="T136:T143" si="33"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83" t="s">
        <v>213</v>
      </c>
      <c r="AT136" s="183" t="s">
        <v>148</v>
      </c>
      <c r="AU136" s="183" t="s">
        <v>81</v>
      </c>
      <c r="AY136" s="18" t="s">
        <v>146</v>
      </c>
      <c r="BE136" s="184">
        <f t="shared" ref="BE136:BE143" si="34">IF(N136="základní",J136,0)</f>
        <v>0</v>
      </c>
      <c r="BF136" s="184">
        <f t="shared" ref="BF136:BF143" si="35">IF(N136="snížená",J136,0)</f>
        <v>0</v>
      </c>
      <c r="BG136" s="184">
        <f t="shared" ref="BG136:BG143" si="36">IF(N136="zákl. přenesená",J136,0)</f>
        <v>0</v>
      </c>
      <c r="BH136" s="184">
        <f t="shared" ref="BH136:BH143" si="37">IF(N136="sníž. přenesená",J136,0)</f>
        <v>0</v>
      </c>
      <c r="BI136" s="184">
        <f t="shared" ref="BI136:BI143" si="38">IF(N136="nulová",J136,0)</f>
        <v>0</v>
      </c>
      <c r="BJ136" s="18" t="s">
        <v>79</v>
      </c>
      <c r="BK136" s="184">
        <f t="shared" ref="BK136:BK143" si="39">ROUND(I136*H136,2)</f>
        <v>0</v>
      </c>
      <c r="BL136" s="18" t="s">
        <v>213</v>
      </c>
      <c r="BM136" s="183" t="s">
        <v>1105</v>
      </c>
    </row>
    <row r="137" spans="1:65" s="2" customFormat="1" ht="16.5" customHeight="1">
      <c r="A137" s="35"/>
      <c r="B137" s="36"/>
      <c r="C137" s="172" t="s">
        <v>220</v>
      </c>
      <c r="D137" s="172" t="s">
        <v>148</v>
      </c>
      <c r="E137" s="173" t="s">
        <v>1106</v>
      </c>
      <c r="F137" s="174" t="s">
        <v>1107</v>
      </c>
      <c r="G137" s="175" t="s">
        <v>271</v>
      </c>
      <c r="H137" s="176">
        <v>2</v>
      </c>
      <c r="I137" s="177"/>
      <c r="J137" s="178">
        <f t="shared" si="30"/>
        <v>0</v>
      </c>
      <c r="K137" s="174" t="s">
        <v>152</v>
      </c>
      <c r="L137" s="40"/>
      <c r="M137" s="179" t="s">
        <v>19</v>
      </c>
      <c r="N137" s="180" t="s">
        <v>42</v>
      </c>
      <c r="O137" s="64"/>
      <c r="P137" s="181">
        <f t="shared" si="31"/>
        <v>0</v>
      </c>
      <c r="Q137" s="181">
        <v>1.32E-3</v>
      </c>
      <c r="R137" s="181">
        <f t="shared" si="32"/>
        <v>2.64E-3</v>
      </c>
      <c r="S137" s="181">
        <v>0</v>
      </c>
      <c r="T137" s="182">
        <f t="shared" si="3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83" t="s">
        <v>213</v>
      </c>
      <c r="AT137" s="183" t="s">
        <v>148</v>
      </c>
      <c r="AU137" s="183" t="s">
        <v>81</v>
      </c>
      <c r="AY137" s="18" t="s">
        <v>146</v>
      </c>
      <c r="BE137" s="184">
        <f t="shared" si="34"/>
        <v>0</v>
      </c>
      <c r="BF137" s="184">
        <f t="shared" si="35"/>
        <v>0</v>
      </c>
      <c r="BG137" s="184">
        <f t="shared" si="36"/>
        <v>0</v>
      </c>
      <c r="BH137" s="184">
        <f t="shared" si="37"/>
        <v>0</v>
      </c>
      <c r="BI137" s="184">
        <f t="shared" si="38"/>
        <v>0</v>
      </c>
      <c r="BJ137" s="18" t="s">
        <v>79</v>
      </c>
      <c r="BK137" s="184">
        <f t="shared" si="39"/>
        <v>0</v>
      </c>
      <c r="BL137" s="18" t="s">
        <v>213</v>
      </c>
      <c r="BM137" s="183" t="s">
        <v>1108</v>
      </c>
    </row>
    <row r="138" spans="1:65" s="2" customFormat="1" ht="24">
      <c r="A138" s="35"/>
      <c r="B138" s="36"/>
      <c r="C138" s="172" t="s">
        <v>331</v>
      </c>
      <c r="D138" s="172" t="s">
        <v>148</v>
      </c>
      <c r="E138" s="173" t="s">
        <v>1109</v>
      </c>
      <c r="F138" s="174" t="s">
        <v>1110</v>
      </c>
      <c r="G138" s="175" t="s">
        <v>271</v>
      </c>
      <c r="H138" s="176">
        <v>1</v>
      </c>
      <c r="I138" s="177"/>
      <c r="J138" s="178">
        <f t="shared" si="30"/>
        <v>0</v>
      </c>
      <c r="K138" s="174" t="s">
        <v>152</v>
      </c>
      <c r="L138" s="40"/>
      <c r="M138" s="179" t="s">
        <v>19</v>
      </c>
      <c r="N138" s="180" t="s">
        <v>42</v>
      </c>
      <c r="O138" s="64"/>
      <c r="P138" s="181">
        <f t="shared" si="31"/>
        <v>0</v>
      </c>
      <c r="Q138" s="181">
        <v>5.1999999999999995E-4</v>
      </c>
      <c r="R138" s="181">
        <f t="shared" si="32"/>
        <v>5.1999999999999995E-4</v>
      </c>
      <c r="S138" s="181">
        <v>0</v>
      </c>
      <c r="T138" s="182">
        <f t="shared" si="3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83" t="s">
        <v>213</v>
      </c>
      <c r="AT138" s="183" t="s">
        <v>148</v>
      </c>
      <c r="AU138" s="183" t="s">
        <v>81</v>
      </c>
      <c r="AY138" s="18" t="s">
        <v>146</v>
      </c>
      <c r="BE138" s="184">
        <f t="shared" si="34"/>
        <v>0</v>
      </c>
      <c r="BF138" s="184">
        <f t="shared" si="35"/>
        <v>0</v>
      </c>
      <c r="BG138" s="184">
        <f t="shared" si="36"/>
        <v>0</v>
      </c>
      <c r="BH138" s="184">
        <f t="shared" si="37"/>
        <v>0</v>
      </c>
      <c r="BI138" s="184">
        <f t="shared" si="38"/>
        <v>0</v>
      </c>
      <c r="BJ138" s="18" t="s">
        <v>79</v>
      </c>
      <c r="BK138" s="184">
        <f t="shared" si="39"/>
        <v>0</v>
      </c>
      <c r="BL138" s="18" t="s">
        <v>213</v>
      </c>
      <c r="BM138" s="183" t="s">
        <v>1111</v>
      </c>
    </row>
    <row r="139" spans="1:65" s="2" customFormat="1" ht="24">
      <c r="A139" s="35"/>
      <c r="B139" s="36"/>
      <c r="C139" s="172" t="s">
        <v>225</v>
      </c>
      <c r="D139" s="172" t="s">
        <v>148</v>
      </c>
      <c r="E139" s="173" t="s">
        <v>1112</v>
      </c>
      <c r="F139" s="174" t="s">
        <v>1113</v>
      </c>
      <c r="G139" s="175" t="s">
        <v>271</v>
      </c>
      <c r="H139" s="176">
        <v>1</v>
      </c>
      <c r="I139" s="177"/>
      <c r="J139" s="178">
        <f t="shared" si="30"/>
        <v>0</v>
      </c>
      <c r="K139" s="174" t="s">
        <v>152</v>
      </c>
      <c r="L139" s="40"/>
      <c r="M139" s="179" t="s">
        <v>19</v>
      </c>
      <c r="N139" s="180" t="s">
        <v>42</v>
      </c>
      <c r="O139" s="64"/>
      <c r="P139" s="181">
        <f t="shared" si="31"/>
        <v>0</v>
      </c>
      <c r="Q139" s="181">
        <v>8.1999999999999998E-4</v>
      </c>
      <c r="R139" s="181">
        <f t="shared" si="32"/>
        <v>8.1999999999999998E-4</v>
      </c>
      <c r="S139" s="181">
        <v>0</v>
      </c>
      <c r="T139" s="182">
        <f t="shared" si="3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3" t="s">
        <v>213</v>
      </c>
      <c r="AT139" s="183" t="s">
        <v>148</v>
      </c>
      <c r="AU139" s="183" t="s">
        <v>81</v>
      </c>
      <c r="AY139" s="18" t="s">
        <v>146</v>
      </c>
      <c r="BE139" s="184">
        <f t="shared" si="34"/>
        <v>0</v>
      </c>
      <c r="BF139" s="184">
        <f t="shared" si="35"/>
        <v>0</v>
      </c>
      <c r="BG139" s="184">
        <f t="shared" si="36"/>
        <v>0</v>
      </c>
      <c r="BH139" s="184">
        <f t="shared" si="37"/>
        <v>0</v>
      </c>
      <c r="BI139" s="184">
        <f t="shared" si="38"/>
        <v>0</v>
      </c>
      <c r="BJ139" s="18" t="s">
        <v>79</v>
      </c>
      <c r="BK139" s="184">
        <f t="shared" si="39"/>
        <v>0</v>
      </c>
      <c r="BL139" s="18" t="s">
        <v>213</v>
      </c>
      <c r="BM139" s="183" t="s">
        <v>1114</v>
      </c>
    </row>
    <row r="140" spans="1:65" s="2" customFormat="1" ht="24">
      <c r="A140" s="35"/>
      <c r="B140" s="36"/>
      <c r="C140" s="172" t="s">
        <v>340</v>
      </c>
      <c r="D140" s="172" t="s">
        <v>148</v>
      </c>
      <c r="E140" s="173" t="s">
        <v>1115</v>
      </c>
      <c r="F140" s="174" t="s">
        <v>1116</v>
      </c>
      <c r="G140" s="175" t="s">
        <v>271</v>
      </c>
      <c r="H140" s="176">
        <v>1</v>
      </c>
      <c r="I140" s="177"/>
      <c r="J140" s="178">
        <f t="shared" si="30"/>
        <v>0</v>
      </c>
      <c r="K140" s="174" t="s">
        <v>152</v>
      </c>
      <c r="L140" s="40"/>
      <c r="M140" s="179" t="s">
        <v>19</v>
      </c>
      <c r="N140" s="180" t="s">
        <v>42</v>
      </c>
      <c r="O140" s="64"/>
      <c r="P140" s="181">
        <f t="shared" si="31"/>
        <v>0</v>
      </c>
      <c r="Q140" s="181">
        <v>1.2E-4</v>
      </c>
      <c r="R140" s="181">
        <f t="shared" si="32"/>
        <v>1.2E-4</v>
      </c>
      <c r="S140" s="181">
        <v>0</v>
      </c>
      <c r="T140" s="182">
        <f t="shared" si="3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3" t="s">
        <v>213</v>
      </c>
      <c r="AT140" s="183" t="s">
        <v>148</v>
      </c>
      <c r="AU140" s="183" t="s">
        <v>81</v>
      </c>
      <c r="AY140" s="18" t="s">
        <v>146</v>
      </c>
      <c r="BE140" s="184">
        <f t="shared" si="34"/>
        <v>0</v>
      </c>
      <c r="BF140" s="184">
        <f t="shared" si="35"/>
        <v>0</v>
      </c>
      <c r="BG140" s="184">
        <f t="shared" si="36"/>
        <v>0</v>
      </c>
      <c r="BH140" s="184">
        <f t="shared" si="37"/>
        <v>0</v>
      </c>
      <c r="BI140" s="184">
        <f t="shared" si="38"/>
        <v>0</v>
      </c>
      <c r="BJ140" s="18" t="s">
        <v>79</v>
      </c>
      <c r="BK140" s="184">
        <f t="shared" si="39"/>
        <v>0</v>
      </c>
      <c r="BL140" s="18" t="s">
        <v>213</v>
      </c>
      <c r="BM140" s="183" t="s">
        <v>1117</v>
      </c>
    </row>
    <row r="141" spans="1:65" s="2" customFormat="1" ht="24">
      <c r="A141" s="35"/>
      <c r="B141" s="36"/>
      <c r="C141" s="172" t="s">
        <v>241</v>
      </c>
      <c r="D141" s="172" t="s">
        <v>148</v>
      </c>
      <c r="E141" s="173" t="s">
        <v>1118</v>
      </c>
      <c r="F141" s="174" t="s">
        <v>1119</v>
      </c>
      <c r="G141" s="175" t="s">
        <v>271</v>
      </c>
      <c r="H141" s="176">
        <v>1</v>
      </c>
      <c r="I141" s="177"/>
      <c r="J141" s="178">
        <f t="shared" si="30"/>
        <v>0</v>
      </c>
      <c r="K141" s="174" t="s">
        <v>152</v>
      </c>
      <c r="L141" s="40"/>
      <c r="M141" s="179" t="s">
        <v>19</v>
      </c>
      <c r="N141" s="180" t="s">
        <v>42</v>
      </c>
      <c r="O141" s="64"/>
      <c r="P141" s="181">
        <f t="shared" si="31"/>
        <v>0</v>
      </c>
      <c r="Q141" s="181">
        <v>1.025E-2</v>
      </c>
      <c r="R141" s="181">
        <f t="shared" si="32"/>
        <v>1.025E-2</v>
      </c>
      <c r="S141" s="181">
        <v>0</v>
      </c>
      <c r="T141" s="182">
        <f t="shared" si="3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3" t="s">
        <v>213</v>
      </c>
      <c r="AT141" s="183" t="s">
        <v>148</v>
      </c>
      <c r="AU141" s="183" t="s">
        <v>81</v>
      </c>
      <c r="AY141" s="18" t="s">
        <v>146</v>
      </c>
      <c r="BE141" s="184">
        <f t="shared" si="34"/>
        <v>0</v>
      </c>
      <c r="BF141" s="184">
        <f t="shared" si="35"/>
        <v>0</v>
      </c>
      <c r="BG141" s="184">
        <f t="shared" si="36"/>
        <v>0</v>
      </c>
      <c r="BH141" s="184">
        <f t="shared" si="37"/>
        <v>0</v>
      </c>
      <c r="BI141" s="184">
        <f t="shared" si="38"/>
        <v>0</v>
      </c>
      <c r="BJ141" s="18" t="s">
        <v>79</v>
      </c>
      <c r="BK141" s="184">
        <f t="shared" si="39"/>
        <v>0</v>
      </c>
      <c r="BL141" s="18" t="s">
        <v>213</v>
      </c>
      <c r="BM141" s="183" t="s">
        <v>1120</v>
      </c>
    </row>
    <row r="142" spans="1:65" s="2" customFormat="1" ht="16.5" customHeight="1">
      <c r="A142" s="35"/>
      <c r="B142" s="36"/>
      <c r="C142" s="172" t="s">
        <v>347</v>
      </c>
      <c r="D142" s="172" t="s">
        <v>148</v>
      </c>
      <c r="E142" s="173" t="s">
        <v>1121</v>
      </c>
      <c r="F142" s="174" t="s">
        <v>1122</v>
      </c>
      <c r="G142" s="175" t="s">
        <v>1123</v>
      </c>
      <c r="H142" s="176">
        <v>1</v>
      </c>
      <c r="I142" s="177"/>
      <c r="J142" s="178">
        <f t="shared" si="30"/>
        <v>0</v>
      </c>
      <c r="K142" s="174" t="s">
        <v>152</v>
      </c>
      <c r="L142" s="40"/>
      <c r="M142" s="179" t="s">
        <v>19</v>
      </c>
      <c r="N142" s="180" t="s">
        <v>42</v>
      </c>
      <c r="O142" s="64"/>
      <c r="P142" s="181">
        <f t="shared" si="31"/>
        <v>0</v>
      </c>
      <c r="Q142" s="181">
        <v>2E-3</v>
      </c>
      <c r="R142" s="181">
        <f t="shared" si="32"/>
        <v>2E-3</v>
      </c>
      <c r="S142" s="181">
        <v>0</v>
      </c>
      <c r="T142" s="182">
        <f t="shared" si="3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83" t="s">
        <v>213</v>
      </c>
      <c r="AT142" s="183" t="s">
        <v>148</v>
      </c>
      <c r="AU142" s="183" t="s">
        <v>81</v>
      </c>
      <c r="AY142" s="18" t="s">
        <v>146</v>
      </c>
      <c r="BE142" s="184">
        <f t="shared" si="34"/>
        <v>0</v>
      </c>
      <c r="BF142" s="184">
        <f t="shared" si="35"/>
        <v>0</v>
      </c>
      <c r="BG142" s="184">
        <f t="shared" si="36"/>
        <v>0</v>
      </c>
      <c r="BH142" s="184">
        <f t="shared" si="37"/>
        <v>0</v>
      </c>
      <c r="BI142" s="184">
        <f t="shared" si="38"/>
        <v>0</v>
      </c>
      <c r="BJ142" s="18" t="s">
        <v>79</v>
      </c>
      <c r="BK142" s="184">
        <f t="shared" si="39"/>
        <v>0</v>
      </c>
      <c r="BL142" s="18" t="s">
        <v>213</v>
      </c>
      <c r="BM142" s="183" t="s">
        <v>1124</v>
      </c>
    </row>
    <row r="143" spans="1:65" s="2" customFormat="1" ht="33" customHeight="1">
      <c r="A143" s="35"/>
      <c r="B143" s="36"/>
      <c r="C143" s="172" t="s">
        <v>246</v>
      </c>
      <c r="D143" s="172" t="s">
        <v>148</v>
      </c>
      <c r="E143" s="173" t="s">
        <v>1125</v>
      </c>
      <c r="F143" s="174" t="s">
        <v>1126</v>
      </c>
      <c r="G143" s="175" t="s">
        <v>162</v>
      </c>
      <c r="H143" s="176">
        <v>62</v>
      </c>
      <c r="I143" s="177"/>
      <c r="J143" s="178">
        <f t="shared" si="30"/>
        <v>0</v>
      </c>
      <c r="K143" s="174" t="s">
        <v>152</v>
      </c>
      <c r="L143" s="40"/>
      <c r="M143" s="179" t="s">
        <v>19</v>
      </c>
      <c r="N143" s="180" t="s">
        <v>42</v>
      </c>
      <c r="O143" s="64"/>
      <c r="P143" s="181">
        <f t="shared" si="31"/>
        <v>0</v>
      </c>
      <c r="Q143" s="181">
        <v>1.0000000000000001E-5</v>
      </c>
      <c r="R143" s="181">
        <f t="shared" si="32"/>
        <v>6.2E-4</v>
      </c>
      <c r="S143" s="181">
        <v>0</v>
      </c>
      <c r="T143" s="182">
        <f t="shared" si="3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3" t="s">
        <v>213</v>
      </c>
      <c r="AT143" s="183" t="s">
        <v>148</v>
      </c>
      <c r="AU143" s="183" t="s">
        <v>81</v>
      </c>
      <c r="AY143" s="18" t="s">
        <v>146</v>
      </c>
      <c r="BE143" s="184">
        <f t="shared" si="34"/>
        <v>0</v>
      </c>
      <c r="BF143" s="184">
        <f t="shared" si="35"/>
        <v>0</v>
      </c>
      <c r="BG143" s="184">
        <f t="shared" si="36"/>
        <v>0</v>
      </c>
      <c r="BH143" s="184">
        <f t="shared" si="37"/>
        <v>0</v>
      </c>
      <c r="BI143" s="184">
        <f t="shared" si="38"/>
        <v>0</v>
      </c>
      <c r="BJ143" s="18" t="s">
        <v>79</v>
      </c>
      <c r="BK143" s="184">
        <f t="shared" si="39"/>
        <v>0</v>
      </c>
      <c r="BL143" s="18" t="s">
        <v>213</v>
      </c>
      <c r="BM143" s="183" t="s">
        <v>1127</v>
      </c>
    </row>
    <row r="144" spans="1:65" s="13" customFormat="1" ht="11.25">
      <c r="B144" s="185"/>
      <c r="C144" s="186"/>
      <c r="D144" s="187" t="s">
        <v>190</v>
      </c>
      <c r="E144" s="188" t="s">
        <v>19</v>
      </c>
      <c r="F144" s="189" t="s">
        <v>1128</v>
      </c>
      <c r="G144" s="186"/>
      <c r="H144" s="190">
        <v>62</v>
      </c>
      <c r="I144" s="191"/>
      <c r="J144" s="186"/>
      <c r="K144" s="186"/>
      <c r="L144" s="192"/>
      <c r="M144" s="193"/>
      <c r="N144" s="194"/>
      <c r="O144" s="194"/>
      <c r="P144" s="194"/>
      <c r="Q144" s="194"/>
      <c r="R144" s="194"/>
      <c r="S144" s="194"/>
      <c r="T144" s="195"/>
      <c r="AT144" s="196" t="s">
        <v>190</v>
      </c>
      <c r="AU144" s="196" t="s">
        <v>81</v>
      </c>
      <c r="AV144" s="13" t="s">
        <v>81</v>
      </c>
      <c r="AW144" s="13" t="s">
        <v>32</v>
      </c>
      <c r="AX144" s="13" t="s">
        <v>79</v>
      </c>
      <c r="AY144" s="196" t="s">
        <v>146</v>
      </c>
    </row>
    <row r="145" spans="1:65" s="2" customFormat="1" ht="16.5" customHeight="1">
      <c r="A145" s="35"/>
      <c r="B145" s="36"/>
      <c r="C145" s="172" t="s">
        <v>358</v>
      </c>
      <c r="D145" s="172" t="s">
        <v>148</v>
      </c>
      <c r="E145" s="173" t="s">
        <v>1129</v>
      </c>
      <c r="F145" s="174" t="s">
        <v>1130</v>
      </c>
      <c r="G145" s="175" t="s">
        <v>1123</v>
      </c>
      <c r="H145" s="176">
        <v>1</v>
      </c>
      <c r="I145" s="177"/>
      <c r="J145" s="178">
        <f>ROUND(I145*H145,2)</f>
        <v>0</v>
      </c>
      <c r="K145" s="174" t="s">
        <v>19</v>
      </c>
      <c r="L145" s="40"/>
      <c r="M145" s="179" t="s">
        <v>19</v>
      </c>
      <c r="N145" s="180" t="s">
        <v>42</v>
      </c>
      <c r="O145" s="64"/>
      <c r="P145" s="181">
        <f>O145*H145</f>
        <v>0</v>
      </c>
      <c r="Q145" s="181">
        <v>1.1E-4</v>
      </c>
      <c r="R145" s="181">
        <f>Q145*H145</f>
        <v>1.1E-4</v>
      </c>
      <c r="S145" s="181">
        <v>0</v>
      </c>
      <c r="T145" s="182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3" t="s">
        <v>213</v>
      </c>
      <c r="AT145" s="183" t="s">
        <v>148</v>
      </c>
      <c r="AU145" s="183" t="s">
        <v>81</v>
      </c>
      <c r="AY145" s="18" t="s">
        <v>146</v>
      </c>
      <c r="BE145" s="184">
        <f>IF(N145="základní",J145,0)</f>
        <v>0</v>
      </c>
      <c r="BF145" s="184">
        <f>IF(N145="snížená",J145,0)</f>
        <v>0</v>
      </c>
      <c r="BG145" s="184">
        <f>IF(N145="zákl. přenesená",J145,0)</f>
        <v>0</v>
      </c>
      <c r="BH145" s="184">
        <f>IF(N145="sníž. přenesená",J145,0)</f>
        <v>0</v>
      </c>
      <c r="BI145" s="184">
        <f>IF(N145="nulová",J145,0)</f>
        <v>0</v>
      </c>
      <c r="BJ145" s="18" t="s">
        <v>79</v>
      </c>
      <c r="BK145" s="184">
        <f>ROUND(I145*H145,2)</f>
        <v>0</v>
      </c>
      <c r="BL145" s="18" t="s">
        <v>213</v>
      </c>
      <c r="BM145" s="183" t="s">
        <v>1131</v>
      </c>
    </row>
    <row r="146" spans="1:65" s="2" customFormat="1" ht="16.5" customHeight="1">
      <c r="A146" s="35"/>
      <c r="B146" s="36"/>
      <c r="C146" s="172" t="s">
        <v>252</v>
      </c>
      <c r="D146" s="172" t="s">
        <v>148</v>
      </c>
      <c r="E146" s="173" t="s">
        <v>1132</v>
      </c>
      <c r="F146" s="174" t="s">
        <v>1133</v>
      </c>
      <c r="G146" s="175" t="s">
        <v>162</v>
      </c>
      <c r="H146" s="176">
        <v>62</v>
      </c>
      <c r="I146" s="177"/>
      <c r="J146" s="178">
        <f>ROUND(I146*H146,2)</f>
        <v>0</v>
      </c>
      <c r="K146" s="174" t="s">
        <v>152</v>
      </c>
      <c r="L146" s="40"/>
      <c r="M146" s="179" t="s">
        <v>19</v>
      </c>
      <c r="N146" s="180" t="s">
        <v>42</v>
      </c>
      <c r="O146" s="64"/>
      <c r="P146" s="181">
        <f>O146*H146</f>
        <v>0</v>
      </c>
      <c r="Q146" s="181">
        <v>0</v>
      </c>
      <c r="R146" s="181">
        <f>Q146*H146</f>
        <v>0</v>
      </c>
      <c r="S146" s="181">
        <v>0</v>
      </c>
      <c r="T146" s="182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83" t="s">
        <v>213</v>
      </c>
      <c r="AT146" s="183" t="s">
        <v>148</v>
      </c>
      <c r="AU146" s="183" t="s">
        <v>81</v>
      </c>
      <c r="AY146" s="18" t="s">
        <v>146</v>
      </c>
      <c r="BE146" s="184">
        <f>IF(N146="základní",J146,0)</f>
        <v>0</v>
      </c>
      <c r="BF146" s="184">
        <f>IF(N146="snížená",J146,0)</f>
        <v>0</v>
      </c>
      <c r="BG146" s="184">
        <f>IF(N146="zákl. přenesená",J146,0)</f>
        <v>0</v>
      </c>
      <c r="BH146" s="184">
        <f>IF(N146="sníž. přenesená",J146,0)</f>
        <v>0</v>
      </c>
      <c r="BI146" s="184">
        <f>IF(N146="nulová",J146,0)</f>
        <v>0</v>
      </c>
      <c r="BJ146" s="18" t="s">
        <v>79</v>
      </c>
      <c r="BK146" s="184">
        <f>ROUND(I146*H146,2)</f>
        <v>0</v>
      </c>
      <c r="BL146" s="18" t="s">
        <v>213</v>
      </c>
      <c r="BM146" s="183" t="s">
        <v>1134</v>
      </c>
    </row>
    <row r="147" spans="1:65" s="2" customFormat="1" ht="44.25" customHeight="1">
      <c r="A147" s="35"/>
      <c r="B147" s="36"/>
      <c r="C147" s="172" t="s">
        <v>365</v>
      </c>
      <c r="D147" s="172" t="s">
        <v>148</v>
      </c>
      <c r="E147" s="173" t="s">
        <v>1135</v>
      </c>
      <c r="F147" s="174" t="s">
        <v>1136</v>
      </c>
      <c r="G147" s="175" t="s">
        <v>199</v>
      </c>
      <c r="H147" s="176">
        <v>0.107</v>
      </c>
      <c r="I147" s="177"/>
      <c r="J147" s="178">
        <f>ROUND(I147*H147,2)</f>
        <v>0</v>
      </c>
      <c r="K147" s="174" t="s">
        <v>152</v>
      </c>
      <c r="L147" s="40"/>
      <c r="M147" s="179" t="s">
        <v>19</v>
      </c>
      <c r="N147" s="180" t="s">
        <v>42</v>
      </c>
      <c r="O147" s="64"/>
      <c r="P147" s="181">
        <f>O147*H147</f>
        <v>0</v>
      </c>
      <c r="Q147" s="181">
        <v>0</v>
      </c>
      <c r="R147" s="181">
        <f>Q147*H147</f>
        <v>0</v>
      </c>
      <c r="S147" s="181">
        <v>0</v>
      </c>
      <c r="T147" s="182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83" t="s">
        <v>213</v>
      </c>
      <c r="AT147" s="183" t="s">
        <v>148</v>
      </c>
      <c r="AU147" s="183" t="s">
        <v>81</v>
      </c>
      <c r="AY147" s="18" t="s">
        <v>146</v>
      </c>
      <c r="BE147" s="184">
        <f>IF(N147="základní",J147,0)</f>
        <v>0</v>
      </c>
      <c r="BF147" s="184">
        <f>IF(N147="snížená",J147,0)</f>
        <v>0</v>
      </c>
      <c r="BG147" s="184">
        <f>IF(N147="zákl. přenesená",J147,0)</f>
        <v>0</v>
      </c>
      <c r="BH147" s="184">
        <f>IF(N147="sníž. přenesená",J147,0)</f>
        <v>0</v>
      </c>
      <c r="BI147" s="184">
        <f>IF(N147="nulová",J147,0)</f>
        <v>0</v>
      </c>
      <c r="BJ147" s="18" t="s">
        <v>79</v>
      </c>
      <c r="BK147" s="184">
        <f>ROUND(I147*H147,2)</f>
        <v>0</v>
      </c>
      <c r="BL147" s="18" t="s">
        <v>213</v>
      </c>
      <c r="BM147" s="183" t="s">
        <v>1137</v>
      </c>
    </row>
    <row r="148" spans="1:65" s="12" customFormat="1" ht="22.9" customHeight="1">
      <c r="B148" s="156"/>
      <c r="C148" s="157"/>
      <c r="D148" s="158" t="s">
        <v>70</v>
      </c>
      <c r="E148" s="170" t="s">
        <v>1138</v>
      </c>
      <c r="F148" s="170" t="s">
        <v>1139</v>
      </c>
      <c r="G148" s="157"/>
      <c r="H148" s="157"/>
      <c r="I148" s="160"/>
      <c r="J148" s="171">
        <f>BK148</f>
        <v>0</v>
      </c>
      <c r="K148" s="157"/>
      <c r="L148" s="162"/>
      <c r="M148" s="163"/>
      <c r="N148" s="164"/>
      <c r="O148" s="164"/>
      <c r="P148" s="165">
        <f>SUM(P149:P154)</f>
        <v>0</v>
      </c>
      <c r="Q148" s="164"/>
      <c r="R148" s="165">
        <f>SUM(R149:R154)</f>
        <v>3.4799999999999998E-2</v>
      </c>
      <c r="S148" s="164"/>
      <c r="T148" s="166">
        <f>SUM(T149:T154)</f>
        <v>0</v>
      </c>
      <c r="AR148" s="167" t="s">
        <v>81</v>
      </c>
      <c r="AT148" s="168" t="s">
        <v>70</v>
      </c>
      <c r="AU148" s="168" t="s">
        <v>79</v>
      </c>
      <c r="AY148" s="167" t="s">
        <v>146</v>
      </c>
      <c r="BK148" s="169">
        <f>SUM(BK149:BK154)</f>
        <v>0</v>
      </c>
    </row>
    <row r="149" spans="1:65" s="2" customFormat="1" ht="36">
      <c r="A149" s="35"/>
      <c r="B149" s="36"/>
      <c r="C149" s="172" t="s">
        <v>256</v>
      </c>
      <c r="D149" s="172" t="s">
        <v>148</v>
      </c>
      <c r="E149" s="173" t="s">
        <v>1140</v>
      </c>
      <c r="F149" s="174" t="s">
        <v>1141</v>
      </c>
      <c r="G149" s="175" t="s">
        <v>1123</v>
      </c>
      <c r="H149" s="176">
        <v>1</v>
      </c>
      <c r="I149" s="177"/>
      <c r="J149" s="178">
        <f t="shared" ref="J149:J154" si="40">ROUND(I149*H149,2)</f>
        <v>0</v>
      </c>
      <c r="K149" s="174" t="s">
        <v>152</v>
      </c>
      <c r="L149" s="40"/>
      <c r="M149" s="179" t="s">
        <v>19</v>
      </c>
      <c r="N149" s="180" t="s">
        <v>42</v>
      </c>
      <c r="O149" s="64"/>
      <c r="P149" s="181">
        <f t="shared" ref="P149:P154" si="41">O149*H149</f>
        <v>0</v>
      </c>
      <c r="Q149" s="181">
        <v>0</v>
      </c>
      <c r="R149" s="181">
        <f t="shared" ref="R149:R154" si="42">Q149*H149</f>
        <v>0</v>
      </c>
      <c r="S149" s="181">
        <v>0</v>
      </c>
      <c r="T149" s="182">
        <f t="shared" ref="T149:T154" si="43"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83" t="s">
        <v>213</v>
      </c>
      <c r="AT149" s="183" t="s">
        <v>148</v>
      </c>
      <c r="AU149" s="183" t="s">
        <v>81</v>
      </c>
      <c r="AY149" s="18" t="s">
        <v>146</v>
      </c>
      <c r="BE149" s="184">
        <f t="shared" ref="BE149:BE154" si="44">IF(N149="základní",J149,0)</f>
        <v>0</v>
      </c>
      <c r="BF149" s="184">
        <f t="shared" ref="BF149:BF154" si="45">IF(N149="snížená",J149,0)</f>
        <v>0</v>
      </c>
      <c r="BG149" s="184">
        <f t="shared" ref="BG149:BG154" si="46">IF(N149="zákl. přenesená",J149,0)</f>
        <v>0</v>
      </c>
      <c r="BH149" s="184">
        <f t="shared" ref="BH149:BH154" si="47">IF(N149="sníž. přenesená",J149,0)</f>
        <v>0</v>
      </c>
      <c r="BI149" s="184">
        <f t="shared" ref="BI149:BI154" si="48">IF(N149="nulová",J149,0)</f>
        <v>0</v>
      </c>
      <c r="BJ149" s="18" t="s">
        <v>79</v>
      </c>
      <c r="BK149" s="184">
        <f t="shared" ref="BK149:BK154" si="49">ROUND(I149*H149,2)</f>
        <v>0</v>
      </c>
      <c r="BL149" s="18" t="s">
        <v>213</v>
      </c>
      <c r="BM149" s="183" t="s">
        <v>1142</v>
      </c>
    </row>
    <row r="150" spans="1:65" s="2" customFormat="1" ht="24">
      <c r="A150" s="35"/>
      <c r="B150" s="36"/>
      <c r="C150" s="219" t="s">
        <v>382</v>
      </c>
      <c r="D150" s="219" t="s">
        <v>348</v>
      </c>
      <c r="E150" s="220" t="s">
        <v>1143</v>
      </c>
      <c r="F150" s="221" t="s">
        <v>1144</v>
      </c>
      <c r="G150" s="222" t="s">
        <v>271</v>
      </c>
      <c r="H150" s="223">
        <v>1</v>
      </c>
      <c r="I150" s="224"/>
      <c r="J150" s="225">
        <f t="shared" si="40"/>
        <v>0</v>
      </c>
      <c r="K150" s="221" t="s">
        <v>152</v>
      </c>
      <c r="L150" s="226"/>
      <c r="M150" s="227" t="s">
        <v>19</v>
      </c>
      <c r="N150" s="228" t="s">
        <v>42</v>
      </c>
      <c r="O150" s="64"/>
      <c r="P150" s="181">
        <f t="shared" si="41"/>
        <v>0</v>
      </c>
      <c r="Q150" s="181">
        <v>6.7000000000000002E-3</v>
      </c>
      <c r="R150" s="181">
        <f t="shared" si="42"/>
        <v>6.7000000000000002E-3</v>
      </c>
      <c r="S150" s="181">
        <v>0</v>
      </c>
      <c r="T150" s="182">
        <f t="shared" si="4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83" t="s">
        <v>295</v>
      </c>
      <c r="AT150" s="183" t="s">
        <v>348</v>
      </c>
      <c r="AU150" s="183" t="s">
        <v>81</v>
      </c>
      <c r="AY150" s="18" t="s">
        <v>146</v>
      </c>
      <c r="BE150" s="184">
        <f t="shared" si="44"/>
        <v>0</v>
      </c>
      <c r="BF150" s="184">
        <f t="shared" si="45"/>
        <v>0</v>
      </c>
      <c r="BG150" s="184">
        <f t="shared" si="46"/>
        <v>0</v>
      </c>
      <c r="BH150" s="184">
        <f t="shared" si="47"/>
        <v>0</v>
      </c>
      <c r="BI150" s="184">
        <f t="shared" si="48"/>
        <v>0</v>
      </c>
      <c r="BJ150" s="18" t="s">
        <v>79</v>
      </c>
      <c r="BK150" s="184">
        <f t="shared" si="49"/>
        <v>0</v>
      </c>
      <c r="BL150" s="18" t="s">
        <v>213</v>
      </c>
      <c r="BM150" s="183" t="s">
        <v>1145</v>
      </c>
    </row>
    <row r="151" spans="1:65" s="2" customFormat="1" ht="36">
      <c r="A151" s="35"/>
      <c r="B151" s="36"/>
      <c r="C151" s="172" t="s">
        <v>261</v>
      </c>
      <c r="D151" s="172" t="s">
        <v>148</v>
      </c>
      <c r="E151" s="173" t="s">
        <v>1146</v>
      </c>
      <c r="F151" s="174" t="s">
        <v>1147</v>
      </c>
      <c r="G151" s="175" t="s">
        <v>1123</v>
      </c>
      <c r="H151" s="176">
        <v>3</v>
      </c>
      <c r="I151" s="177"/>
      <c r="J151" s="178">
        <f t="shared" si="40"/>
        <v>0</v>
      </c>
      <c r="K151" s="174" t="s">
        <v>152</v>
      </c>
      <c r="L151" s="40"/>
      <c r="M151" s="179" t="s">
        <v>19</v>
      </c>
      <c r="N151" s="180" t="s">
        <v>42</v>
      </c>
      <c r="O151" s="64"/>
      <c r="P151" s="181">
        <f t="shared" si="41"/>
        <v>0</v>
      </c>
      <c r="Q151" s="181">
        <v>0</v>
      </c>
      <c r="R151" s="181">
        <f t="shared" si="42"/>
        <v>0</v>
      </c>
      <c r="S151" s="181">
        <v>0</v>
      </c>
      <c r="T151" s="182">
        <f t="shared" si="4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3" t="s">
        <v>213</v>
      </c>
      <c r="AT151" s="183" t="s">
        <v>148</v>
      </c>
      <c r="AU151" s="183" t="s">
        <v>81</v>
      </c>
      <c r="AY151" s="18" t="s">
        <v>146</v>
      </c>
      <c r="BE151" s="184">
        <f t="shared" si="44"/>
        <v>0</v>
      </c>
      <c r="BF151" s="184">
        <f t="shared" si="45"/>
        <v>0</v>
      </c>
      <c r="BG151" s="184">
        <f t="shared" si="46"/>
        <v>0</v>
      </c>
      <c r="BH151" s="184">
        <f t="shared" si="47"/>
        <v>0</v>
      </c>
      <c r="BI151" s="184">
        <f t="shared" si="48"/>
        <v>0</v>
      </c>
      <c r="BJ151" s="18" t="s">
        <v>79</v>
      </c>
      <c r="BK151" s="184">
        <f t="shared" si="49"/>
        <v>0</v>
      </c>
      <c r="BL151" s="18" t="s">
        <v>213</v>
      </c>
      <c r="BM151" s="183" t="s">
        <v>1148</v>
      </c>
    </row>
    <row r="152" spans="1:65" s="2" customFormat="1" ht="33" customHeight="1">
      <c r="A152" s="35"/>
      <c r="B152" s="36"/>
      <c r="C152" s="219" t="s">
        <v>391</v>
      </c>
      <c r="D152" s="219" t="s">
        <v>348</v>
      </c>
      <c r="E152" s="220" t="s">
        <v>1149</v>
      </c>
      <c r="F152" s="221" t="s">
        <v>1150</v>
      </c>
      <c r="G152" s="222" t="s">
        <v>271</v>
      </c>
      <c r="H152" s="223">
        <v>3</v>
      </c>
      <c r="I152" s="224"/>
      <c r="J152" s="225">
        <f t="shared" si="40"/>
        <v>0</v>
      </c>
      <c r="K152" s="221" t="s">
        <v>152</v>
      </c>
      <c r="L152" s="226"/>
      <c r="M152" s="227" t="s">
        <v>19</v>
      </c>
      <c r="N152" s="228" t="s">
        <v>42</v>
      </c>
      <c r="O152" s="64"/>
      <c r="P152" s="181">
        <f t="shared" si="41"/>
        <v>0</v>
      </c>
      <c r="Q152" s="181">
        <v>8.6999999999999994E-3</v>
      </c>
      <c r="R152" s="181">
        <f t="shared" si="42"/>
        <v>2.6099999999999998E-2</v>
      </c>
      <c r="S152" s="181">
        <v>0</v>
      </c>
      <c r="T152" s="182">
        <f t="shared" si="43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3" t="s">
        <v>295</v>
      </c>
      <c r="AT152" s="183" t="s">
        <v>348</v>
      </c>
      <c r="AU152" s="183" t="s">
        <v>81</v>
      </c>
      <c r="AY152" s="18" t="s">
        <v>146</v>
      </c>
      <c r="BE152" s="184">
        <f t="shared" si="44"/>
        <v>0</v>
      </c>
      <c r="BF152" s="184">
        <f t="shared" si="45"/>
        <v>0</v>
      </c>
      <c r="BG152" s="184">
        <f t="shared" si="46"/>
        <v>0</v>
      </c>
      <c r="BH152" s="184">
        <f t="shared" si="47"/>
        <v>0</v>
      </c>
      <c r="BI152" s="184">
        <f t="shared" si="48"/>
        <v>0</v>
      </c>
      <c r="BJ152" s="18" t="s">
        <v>79</v>
      </c>
      <c r="BK152" s="184">
        <f t="shared" si="49"/>
        <v>0</v>
      </c>
      <c r="BL152" s="18" t="s">
        <v>213</v>
      </c>
      <c r="BM152" s="183" t="s">
        <v>1151</v>
      </c>
    </row>
    <row r="153" spans="1:65" s="2" customFormat="1" ht="24">
      <c r="A153" s="35"/>
      <c r="B153" s="36"/>
      <c r="C153" s="172" t="s">
        <v>266</v>
      </c>
      <c r="D153" s="172" t="s">
        <v>148</v>
      </c>
      <c r="E153" s="173" t="s">
        <v>1152</v>
      </c>
      <c r="F153" s="174" t="s">
        <v>1153</v>
      </c>
      <c r="G153" s="175" t="s">
        <v>1123</v>
      </c>
      <c r="H153" s="176">
        <v>4</v>
      </c>
      <c r="I153" s="177"/>
      <c r="J153" s="178">
        <f t="shared" si="40"/>
        <v>0</v>
      </c>
      <c r="K153" s="174" t="s">
        <v>152</v>
      </c>
      <c r="L153" s="40"/>
      <c r="M153" s="179" t="s">
        <v>19</v>
      </c>
      <c r="N153" s="180" t="s">
        <v>42</v>
      </c>
      <c r="O153" s="64"/>
      <c r="P153" s="181">
        <f t="shared" si="41"/>
        <v>0</v>
      </c>
      <c r="Q153" s="181">
        <v>5.0000000000000001E-4</v>
      </c>
      <c r="R153" s="181">
        <f t="shared" si="42"/>
        <v>2E-3</v>
      </c>
      <c r="S153" s="181">
        <v>0</v>
      </c>
      <c r="T153" s="182">
        <f t="shared" si="43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3" t="s">
        <v>213</v>
      </c>
      <c r="AT153" s="183" t="s">
        <v>148</v>
      </c>
      <c r="AU153" s="183" t="s">
        <v>81</v>
      </c>
      <c r="AY153" s="18" t="s">
        <v>146</v>
      </c>
      <c r="BE153" s="184">
        <f t="shared" si="44"/>
        <v>0</v>
      </c>
      <c r="BF153" s="184">
        <f t="shared" si="45"/>
        <v>0</v>
      </c>
      <c r="BG153" s="184">
        <f t="shared" si="46"/>
        <v>0</v>
      </c>
      <c r="BH153" s="184">
        <f t="shared" si="47"/>
        <v>0</v>
      </c>
      <c r="BI153" s="184">
        <f t="shared" si="48"/>
        <v>0</v>
      </c>
      <c r="BJ153" s="18" t="s">
        <v>79</v>
      </c>
      <c r="BK153" s="184">
        <f t="shared" si="49"/>
        <v>0</v>
      </c>
      <c r="BL153" s="18" t="s">
        <v>213</v>
      </c>
      <c r="BM153" s="183" t="s">
        <v>1154</v>
      </c>
    </row>
    <row r="154" spans="1:65" s="2" customFormat="1" ht="44.25" customHeight="1">
      <c r="A154" s="35"/>
      <c r="B154" s="36"/>
      <c r="C154" s="172" t="s">
        <v>403</v>
      </c>
      <c r="D154" s="172" t="s">
        <v>148</v>
      </c>
      <c r="E154" s="173" t="s">
        <v>1155</v>
      </c>
      <c r="F154" s="174" t="s">
        <v>1156</v>
      </c>
      <c r="G154" s="175" t="s">
        <v>199</v>
      </c>
      <c r="H154" s="176">
        <v>3.5000000000000003E-2</v>
      </c>
      <c r="I154" s="177"/>
      <c r="J154" s="178">
        <f t="shared" si="40"/>
        <v>0</v>
      </c>
      <c r="K154" s="174" t="s">
        <v>152</v>
      </c>
      <c r="L154" s="40"/>
      <c r="M154" s="179" t="s">
        <v>19</v>
      </c>
      <c r="N154" s="180" t="s">
        <v>42</v>
      </c>
      <c r="O154" s="64"/>
      <c r="P154" s="181">
        <f t="shared" si="41"/>
        <v>0</v>
      </c>
      <c r="Q154" s="181">
        <v>0</v>
      </c>
      <c r="R154" s="181">
        <f t="shared" si="42"/>
        <v>0</v>
      </c>
      <c r="S154" s="181">
        <v>0</v>
      </c>
      <c r="T154" s="182">
        <f t="shared" si="43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3" t="s">
        <v>213</v>
      </c>
      <c r="AT154" s="183" t="s">
        <v>148</v>
      </c>
      <c r="AU154" s="183" t="s">
        <v>81</v>
      </c>
      <c r="AY154" s="18" t="s">
        <v>146</v>
      </c>
      <c r="BE154" s="184">
        <f t="shared" si="44"/>
        <v>0</v>
      </c>
      <c r="BF154" s="184">
        <f t="shared" si="45"/>
        <v>0</v>
      </c>
      <c r="BG154" s="184">
        <f t="shared" si="46"/>
        <v>0</v>
      </c>
      <c r="BH154" s="184">
        <f t="shared" si="47"/>
        <v>0</v>
      </c>
      <c r="BI154" s="184">
        <f t="shared" si="48"/>
        <v>0</v>
      </c>
      <c r="BJ154" s="18" t="s">
        <v>79</v>
      </c>
      <c r="BK154" s="184">
        <f t="shared" si="49"/>
        <v>0</v>
      </c>
      <c r="BL154" s="18" t="s">
        <v>213</v>
      </c>
      <c r="BM154" s="183" t="s">
        <v>1157</v>
      </c>
    </row>
    <row r="155" spans="1:65" s="12" customFormat="1" ht="25.9" customHeight="1">
      <c r="B155" s="156"/>
      <c r="C155" s="157"/>
      <c r="D155" s="158" t="s">
        <v>70</v>
      </c>
      <c r="E155" s="159" t="s">
        <v>1158</v>
      </c>
      <c r="F155" s="159" t="s">
        <v>1159</v>
      </c>
      <c r="G155" s="157"/>
      <c r="H155" s="157"/>
      <c r="I155" s="160"/>
      <c r="J155" s="161">
        <f>BK155</f>
        <v>0</v>
      </c>
      <c r="K155" s="157"/>
      <c r="L155" s="162"/>
      <c r="M155" s="163"/>
      <c r="N155" s="164"/>
      <c r="O155" s="164"/>
      <c r="P155" s="165">
        <f>SUM(P156:P174)</f>
        <v>0</v>
      </c>
      <c r="Q155" s="164"/>
      <c r="R155" s="165">
        <f>SUM(R156:R174)</f>
        <v>0.17088</v>
      </c>
      <c r="S155" s="164"/>
      <c r="T155" s="166">
        <f>SUM(T156:T174)</f>
        <v>0</v>
      </c>
      <c r="AR155" s="167" t="s">
        <v>81</v>
      </c>
      <c r="AT155" s="168" t="s">
        <v>70</v>
      </c>
      <c r="AU155" s="168" t="s">
        <v>71</v>
      </c>
      <c r="AY155" s="167" t="s">
        <v>146</v>
      </c>
      <c r="BK155" s="169">
        <f>SUM(BK156:BK174)</f>
        <v>0</v>
      </c>
    </row>
    <row r="156" spans="1:65" s="2" customFormat="1" ht="21.75" customHeight="1">
      <c r="A156" s="35"/>
      <c r="B156" s="36"/>
      <c r="C156" s="172" t="s">
        <v>272</v>
      </c>
      <c r="D156" s="172" t="s">
        <v>148</v>
      </c>
      <c r="E156" s="173" t="s">
        <v>1160</v>
      </c>
      <c r="F156" s="174" t="s">
        <v>1161</v>
      </c>
      <c r="G156" s="175" t="s">
        <v>271</v>
      </c>
      <c r="H156" s="176">
        <v>3</v>
      </c>
      <c r="I156" s="177"/>
      <c r="J156" s="178">
        <f t="shared" ref="J156:J174" si="50">ROUND(I156*H156,2)</f>
        <v>0</v>
      </c>
      <c r="K156" s="174" t="s">
        <v>152</v>
      </c>
      <c r="L156" s="40"/>
      <c r="M156" s="179" t="s">
        <v>19</v>
      </c>
      <c r="N156" s="180" t="s">
        <v>42</v>
      </c>
      <c r="O156" s="64"/>
      <c r="P156" s="181">
        <f t="shared" ref="P156:P174" si="51">O156*H156</f>
        <v>0</v>
      </c>
      <c r="Q156" s="181">
        <v>1E-4</v>
      </c>
      <c r="R156" s="181">
        <f t="shared" ref="R156:R174" si="52">Q156*H156</f>
        <v>3.0000000000000003E-4</v>
      </c>
      <c r="S156" s="181">
        <v>0</v>
      </c>
      <c r="T156" s="182">
        <f t="shared" ref="T156:T174" si="53"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3" t="s">
        <v>213</v>
      </c>
      <c r="AT156" s="183" t="s">
        <v>148</v>
      </c>
      <c r="AU156" s="183" t="s">
        <v>79</v>
      </c>
      <c r="AY156" s="18" t="s">
        <v>146</v>
      </c>
      <c r="BE156" s="184">
        <f t="shared" ref="BE156:BE174" si="54">IF(N156="základní",J156,0)</f>
        <v>0</v>
      </c>
      <c r="BF156" s="184">
        <f t="shared" ref="BF156:BF174" si="55">IF(N156="snížená",J156,0)</f>
        <v>0</v>
      </c>
      <c r="BG156" s="184">
        <f t="shared" ref="BG156:BG174" si="56">IF(N156="zákl. přenesená",J156,0)</f>
        <v>0</v>
      </c>
      <c r="BH156" s="184">
        <f t="shared" ref="BH156:BH174" si="57">IF(N156="sníž. přenesená",J156,0)</f>
        <v>0</v>
      </c>
      <c r="BI156" s="184">
        <f t="shared" ref="BI156:BI174" si="58">IF(N156="nulová",J156,0)</f>
        <v>0</v>
      </c>
      <c r="BJ156" s="18" t="s">
        <v>79</v>
      </c>
      <c r="BK156" s="184">
        <f t="shared" ref="BK156:BK174" si="59">ROUND(I156*H156,2)</f>
        <v>0</v>
      </c>
      <c r="BL156" s="18" t="s">
        <v>213</v>
      </c>
      <c r="BM156" s="183" t="s">
        <v>1162</v>
      </c>
    </row>
    <row r="157" spans="1:65" s="2" customFormat="1" ht="24">
      <c r="A157" s="35"/>
      <c r="B157" s="36"/>
      <c r="C157" s="219" t="s">
        <v>417</v>
      </c>
      <c r="D157" s="219" t="s">
        <v>348</v>
      </c>
      <c r="E157" s="220" t="s">
        <v>1163</v>
      </c>
      <c r="F157" s="221" t="s">
        <v>1164</v>
      </c>
      <c r="G157" s="222" t="s">
        <v>271</v>
      </c>
      <c r="H157" s="223">
        <v>3</v>
      </c>
      <c r="I157" s="224"/>
      <c r="J157" s="225">
        <f t="shared" si="50"/>
        <v>0</v>
      </c>
      <c r="K157" s="221" t="s">
        <v>152</v>
      </c>
      <c r="L157" s="226"/>
      <c r="M157" s="227" t="s">
        <v>19</v>
      </c>
      <c r="N157" s="228" t="s">
        <v>42</v>
      </c>
      <c r="O157" s="64"/>
      <c r="P157" s="181">
        <f t="shared" si="51"/>
        <v>0</v>
      </c>
      <c r="Q157" s="181">
        <v>1.4E-2</v>
      </c>
      <c r="R157" s="181">
        <f t="shared" si="52"/>
        <v>4.2000000000000003E-2</v>
      </c>
      <c r="S157" s="181">
        <v>0</v>
      </c>
      <c r="T157" s="182">
        <f t="shared" si="53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3" t="s">
        <v>295</v>
      </c>
      <c r="AT157" s="183" t="s">
        <v>348</v>
      </c>
      <c r="AU157" s="183" t="s">
        <v>79</v>
      </c>
      <c r="AY157" s="18" t="s">
        <v>146</v>
      </c>
      <c r="BE157" s="184">
        <f t="shared" si="54"/>
        <v>0</v>
      </c>
      <c r="BF157" s="184">
        <f t="shared" si="55"/>
        <v>0</v>
      </c>
      <c r="BG157" s="184">
        <f t="shared" si="56"/>
        <v>0</v>
      </c>
      <c r="BH157" s="184">
        <f t="shared" si="57"/>
        <v>0</v>
      </c>
      <c r="BI157" s="184">
        <f t="shared" si="58"/>
        <v>0</v>
      </c>
      <c r="BJ157" s="18" t="s">
        <v>79</v>
      </c>
      <c r="BK157" s="184">
        <f t="shared" si="59"/>
        <v>0</v>
      </c>
      <c r="BL157" s="18" t="s">
        <v>213</v>
      </c>
      <c r="BM157" s="183" t="s">
        <v>1165</v>
      </c>
    </row>
    <row r="158" spans="1:65" s="2" customFormat="1" ht="24">
      <c r="A158" s="35"/>
      <c r="B158" s="36"/>
      <c r="C158" s="219" t="s">
        <v>276</v>
      </c>
      <c r="D158" s="219" t="s">
        <v>348</v>
      </c>
      <c r="E158" s="220" t="s">
        <v>1166</v>
      </c>
      <c r="F158" s="221" t="s">
        <v>1167</v>
      </c>
      <c r="G158" s="222" t="s">
        <v>271</v>
      </c>
      <c r="H158" s="223">
        <v>3</v>
      </c>
      <c r="I158" s="224"/>
      <c r="J158" s="225">
        <f t="shared" si="50"/>
        <v>0</v>
      </c>
      <c r="K158" s="221" t="s">
        <v>152</v>
      </c>
      <c r="L158" s="226"/>
      <c r="M158" s="227" t="s">
        <v>19</v>
      </c>
      <c r="N158" s="228" t="s">
        <v>42</v>
      </c>
      <c r="O158" s="64"/>
      <c r="P158" s="181">
        <f t="shared" si="51"/>
        <v>0</v>
      </c>
      <c r="Q158" s="181">
        <v>1E-3</v>
      </c>
      <c r="R158" s="181">
        <f t="shared" si="52"/>
        <v>3.0000000000000001E-3</v>
      </c>
      <c r="S158" s="181">
        <v>0</v>
      </c>
      <c r="T158" s="182">
        <f t="shared" si="53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83" t="s">
        <v>295</v>
      </c>
      <c r="AT158" s="183" t="s">
        <v>348</v>
      </c>
      <c r="AU158" s="183" t="s">
        <v>79</v>
      </c>
      <c r="AY158" s="18" t="s">
        <v>146</v>
      </c>
      <c r="BE158" s="184">
        <f t="shared" si="54"/>
        <v>0</v>
      </c>
      <c r="BF158" s="184">
        <f t="shared" si="55"/>
        <v>0</v>
      </c>
      <c r="BG158" s="184">
        <f t="shared" si="56"/>
        <v>0</v>
      </c>
      <c r="BH158" s="184">
        <f t="shared" si="57"/>
        <v>0</v>
      </c>
      <c r="BI158" s="184">
        <f t="shared" si="58"/>
        <v>0</v>
      </c>
      <c r="BJ158" s="18" t="s">
        <v>79</v>
      </c>
      <c r="BK158" s="184">
        <f t="shared" si="59"/>
        <v>0</v>
      </c>
      <c r="BL158" s="18" t="s">
        <v>213</v>
      </c>
      <c r="BM158" s="183" t="s">
        <v>1168</v>
      </c>
    </row>
    <row r="159" spans="1:65" s="2" customFormat="1" ht="24">
      <c r="A159" s="35"/>
      <c r="B159" s="36"/>
      <c r="C159" s="172" t="s">
        <v>425</v>
      </c>
      <c r="D159" s="172" t="s">
        <v>148</v>
      </c>
      <c r="E159" s="173" t="s">
        <v>1169</v>
      </c>
      <c r="F159" s="174" t="s">
        <v>1170</v>
      </c>
      <c r="G159" s="175" t="s">
        <v>271</v>
      </c>
      <c r="H159" s="176">
        <v>1</v>
      </c>
      <c r="I159" s="177"/>
      <c r="J159" s="178">
        <f t="shared" si="50"/>
        <v>0</v>
      </c>
      <c r="K159" s="174" t="s">
        <v>152</v>
      </c>
      <c r="L159" s="40"/>
      <c r="M159" s="179" t="s">
        <v>19</v>
      </c>
      <c r="N159" s="180" t="s">
        <v>42</v>
      </c>
      <c r="O159" s="64"/>
      <c r="P159" s="181">
        <f t="shared" si="51"/>
        <v>0</v>
      </c>
      <c r="Q159" s="181">
        <v>8.0000000000000007E-5</v>
      </c>
      <c r="R159" s="181">
        <f t="shared" si="52"/>
        <v>8.0000000000000007E-5</v>
      </c>
      <c r="S159" s="181">
        <v>0</v>
      </c>
      <c r="T159" s="182">
        <f t="shared" si="53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83" t="s">
        <v>213</v>
      </c>
      <c r="AT159" s="183" t="s">
        <v>148</v>
      </c>
      <c r="AU159" s="183" t="s">
        <v>79</v>
      </c>
      <c r="AY159" s="18" t="s">
        <v>146</v>
      </c>
      <c r="BE159" s="184">
        <f t="shared" si="54"/>
        <v>0</v>
      </c>
      <c r="BF159" s="184">
        <f t="shared" si="55"/>
        <v>0</v>
      </c>
      <c r="BG159" s="184">
        <f t="shared" si="56"/>
        <v>0</v>
      </c>
      <c r="BH159" s="184">
        <f t="shared" si="57"/>
        <v>0</v>
      </c>
      <c r="BI159" s="184">
        <f t="shared" si="58"/>
        <v>0</v>
      </c>
      <c r="BJ159" s="18" t="s">
        <v>79</v>
      </c>
      <c r="BK159" s="184">
        <f t="shared" si="59"/>
        <v>0</v>
      </c>
      <c r="BL159" s="18" t="s">
        <v>213</v>
      </c>
      <c r="BM159" s="183" t="s">
        <v>1171</v>
      </c>
    </row>
    <row r="160" spans="1:65" s="2" customFormat="1" ht="24">
      <c r="A160" s="35"/>
      <c r="B160" s="36"/>
      <c r="C160" s="219" t="s">
        <v>303</v>
      </c>
      <c r="D160" s="219" t="s">
        <v>348</v>
      </c>
      <c r="E160" s="220" t="s">
        <v>1172</v>
      </c>
      <c r="F160" s="221" t="s">
        <v>1173</v>
      </c>
      <c r="G160" s="222" t="s">
        <v>271</v>
      </c>
      <c r="H160" s="223">
        <v>1</v>
      </c>
      <c r="I160" s="224"/>
      <c r="J160" s="225">
        <f t="shared" si="50"/>
        <v>0</v>
      </c>
      <c r="K160" s="221" t="s">
        <v>152</v>
      </c>
      <c r="L160" s="226"/>
      <c r="M160" s="227" t="s">
        <v>19</v>
      </c>
      <c r="N160" s="228" t="s">
        <v>42</v>
      </c>
      <c r="O160" s="64"/>
      <c r="P160" s="181">
        <f t="shared" si="51"/>
        <v>0</v>
      </c>
      <c r="Q160" s="181">
        <v>9.7000000000000003E-3</v>
      </c>
      <c r="R160" s="181">
        <f t="shared" si="52"/>
        <v>9.7000000000000003E-3</v>
      </c>
      <c r="S160" s="181">
        <v>0</v>
      </c>
      <c r="T160" s="182">
        <f t="shared" si="53"/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83" t="s">
        <v>295</v>
      </c>
      <c r="AT160" s="183" t="s">
        <v>348</v>
      </c>
      <c r="AU160" s="183" t="s">
        <v>79</v>
      </c>
      <c r="AY160" s="18" t="s">
        <v>146</v>
      </c>
      <c r="BE160" s="184">
        <f t="shared" si="54"/>
        <v>0</v>
      </c>
      <c r="BF160" s="184">
        <f t="shared" si="55"/>
        <v>0</v>
      </c>
      <c r="BG160" s="184">
        <f t="shared" si="56"/>
        <v>0</v>
      </c>
      <c r="BH160" s="184">
        <f t="shared" si="57"/>
        <v>0</v>
      </c>
      <c r="BI160" s="184">
        <f t="shared" si="58"/>
        <v>0</v>
      </c>
      <c r="BJ160" s="18" t="s">
        <v>79</v>
      </c>
      <c r="BK160" s="184">
        <f t="shared" si="59"/>
        <v>0</v>
      </c>
      <c r="BL160" s="18" t="s">
        <v>213</v>
      </c>
      <c r="BM160" s="183" t="s">
        <v>1174</v>
      </c>
    </row>
    <row r="161" spans="1:65" s="2" customFormat="1" ht="21.75" customHeight="1">
      <c r="A161" s="35"/>
      <c r="B161" s="36"/>
      <c r="C161" s="172" t="s">
        <v>432</v>
      </c>
      <c r="D161" s="172" t="s">
        <v>148</v>
      </c>
      <c r="E161" s="173" t="s">
        <v>1175</v>
      </c>
      <c r="F161" s="174" t="s">
        <v>1176</v>
      </c>
      <c r="G161" s="175" t="s">
        <v>1123</v>
      </c>
      <c r="H161" s="176">
        <v>3</v>
      </c>
      <c r="I161" s="177"/>
      <c r="J161" s="178">
        <f t="shared" si="50"/>
        <v>0</v>
      </c>
      <c r="K161" s="174" t="s">
        <v>152</v>
      </c>
      <c r="L161" s="40"/>
      <c r="M161" s="179" t="s">
        <v>19</v>
      </c>
      <c r="N161" s="180" t="s">
        <v>42</v>
      </c>
      <c r="O161" s="64"/>
      <c r="P161" s="181">
        <f t="shared" si="51"/>
        <v>0</v>
      </c>
      <c r="Q161" s="181">
        <v>1.73E-3</v>
      </c>
      <c r="R161" s="181">
        <f t="shared" si="52"/>
        <v>5.1900000000000002E-3</v>
      </c>
      <c r="S161" s="181">
        <v>0</v>
      </c>
      <c r="T161" s="182">
        <f t="shared" si="53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83" t="s">
        <v>213</v>
      </c>
      <c r="AT161" s="183" t="s">
        <v>148</v>
      </c>
      <c r="AU161" s="183" t="s">
        <v>79</v>
      </c>
      <c r="AY161" s="18" t="s">
        <v>146</v>
      </c>
      <c r="BE161" s="184">
        <f t="shared" si="54"/>
        <v>0</v>
      </c>
      <c r="BF161" s="184">
        <f t="shared" si="55"/>
        <v>0</v>
      </c>
      <c r="BG161" s="184">
        <f t="shared" si="56"/>
        <v>0</v>
      </c>
      <c r="BH161" s="184">
        <f t="shared" si="57"/>
        <v>0</v>
      </c>
      <c r="BI161" s="184">
        <f t="shared" si="58"/>
        <v>0</v>
      </c>
      <c r="BJ161" s="18" t="s">
        <v>79</v>
      </c>
      <c r="BK161" s="184">
        <f t="shared" si="59"/>
        <v>0</v>
      </c>
      <c r="BL161" s="18" t="s">
        <v>213</v>
      </c>
      <c r="BM161" s="183" t="s">
        <v>1177</v>
      </c>
    </row>
    <row r="162" spans="1:65" s="2" customFormat="1" ht="24">
      <c r="A162" s="35"/>
      <c r="B162" s="36"/>
      <c r="C162" s="219" t="s">
        <v>308</v>
      </c>
      <c r="D162" s="219" t="s">
        <v>348</v>
      </c>
      <c r="E162" s="220" t="s">
        <v>1178</v>
      </c>
      <c r="F162" s="221" t="s">
        <v>1179</v>
      </c>
      <c r="G162" s="222" t="s">
        <v>271</v>
      </c>
      <c r="H162" s="223">
        <v>3</v>
      </c>
      <c r="I162" s="224"/>
      <c r="J162" s="225">
        <f t="shared" si="50"/>
        <v>0</v>
      </c>
      <c r="K162" s="221" t="s">
        <v>152</v>
      </c>
      <c r="L162" s="226"/>
      <c r="M162" s="227" t="s">
        <v>19</v>
      </c>
      <c r="N162" s="228" t="s">
        <v>42</v>
      </c>
      <c r="O162" s="64"/>
      <c r="P162" s="181">
        <f t="shared" si="51"/>
        <v>0</v>
      </c>
      <c r="Q162" s="181">
        <v>8.2000000000000007E-3</v>
      </c>
      <c r="R162" s="181">
        <f t="shared" si="52"/>
        <v>2.4600000000000004E-2</v>
      </c>
      <c r="S162" s="181">
        <v>0</v>
      </c>
      <c r="T162" s="182">
        <f t="shared" si="53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83" t="s">
        <v>295</v>
      </c>
      <c r="AT162" s="183" t="s">
        <v>348</v>
      </c>
      <c r="AU162" s="183" t="s">
        <v>79</v>
      </c>
      <c r="AY162" s="18" t="s">
        <v>146</v>
      </c>
      <c r="BE162" s="184">
        <f t="shared" si="54"/>
        <v>0</v>
      </c>
      <c r="BF162" s="184">
        <f t="shared" si="55"/>
        <v>0</v>
      </c>
      <c r="BG162" s="184">
        <f t="shared" si="56"/>
        <v>0</v>
      </c>
      <c r="BH162" s="184">
        <f t="shared" si="57"/>
        <v>0</v>
      </c>
      <c r="BI162" s="184">
        <f t="shared" si="58"/>
        <v>0</v>
      </c>
      <c r="BJ162" s="18" t="s">
        <v>79</v>
      </c>
      <c r="BK162" s="184">
        <f t="shared" si="59"/>
        <v>0</v>
      </c>
      <c r="BL162" s="18" t="s">
        <v>213</v>
      </c>
      <c r="BM162" s="183" t="s">
        <v>1180</v>
      </c>
    </row>
    <row r="163" spans="1:65" s="2" customFormat="1" ht="36">
      <c r="A163" s="35"/>
      <c r="B163" s="36"/>
      <c r="C163" s="172" t="s">
        <v>352</v>
      </c>
      <c r="D163" s="172" t="s">
        <v>148</v>
      </c>
      <c r="E163" s="173" t="s">
        <v>1181</v>
      </c>
      <c r="F163" s="174" t="s">
        <v>1182</v>
      </c>
      <c r="G163" s="175" t="s">
        <v>1123</v>
      </c>
      <c r="H163" s="176">
        <v>1</v>
      </c>
      <c r="I163" s="177"/>
      <c r="J163" s="178">
        <f t="shared" si="50"/>
        <v>0</v>
      </c>
      <c r="K163" s="174" t="s">
        <v>152</v>
      </c>
      <c r="L163" s="40"/>
      <c r="M163" s="179" t="s">
        <v>19</v>
      </c>
      <c r="N163" s="180" t="s">
        <v>42</v>
      </c>
      <c r="O163" s="64"/>
      <c r="P163" s="181">
        <f t="shared" si="51"/>
        <v>0</v>
      </c>
      <c r="Q163" s="181">
        <v>1.8689999999999998E-2</v>
      </c>
      <c r="R163" s="181">
        <f t="shared" si="52"/>
        <v>1.8689999999999998E-2</v>
      </c>
      <c r="S163" s="181">
        <v>0</v>
      </c>
      <c r="T163" s="182">
        <f t="shared" si="53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3" t="s">
        <v>213</v>
      </c>
      <c r="AT163" s="183" t="s">
        <v>148</v>
      </c>
      <c r="AU163" s="183" t="s">
        <v>79</v>
      </c>
      <c r="AY163" s="18" t="s">
        <v>146</v>
      </c>
      <c r="BE163" s="184">
        <f t="shared" si="54"/>
        <v>0</v>
      </c>
      <c r="BF163" s="184">
        <f t="shared" si="55"/>
        <v>0</v>
      </c>
      <c r="BG163" s="184">
        <f t="shared" si="56"/>
        <v>0</v>
      </c>
      <c r="BH163" s="184">
        <f t="shared" si="57"/>
        <v>0</v>
      </c>
      <c r="BI163" s="184">
        <f t="shared" si="58"/>
        <v>0</v>
      </c>
      <c r="BJ163" s="18" t="s">
        <v>79</v>
      </c>
      <c r="BK163" s="184">
        <f t="shared" si="59"/>
        <v>0</v>
      </c>
      <c r="BL163" s="18" t="s">
        <v>213</v>
      </c>
      <c r="BM163" s="183" t="s">
        <v>1183</v>
      </c>
    </row>
    <row r="164" spans="1:65" s="2" customFormat="1" ht="44.25" customHeight="1">
      <c r="A164" s="35"/>
      <c r="B164" s="36"/>
      <c r="C164" s="172" t="s">
        <v>395</v>
      </c>
      <c r="D164" s="172" t="s">
        <v>148</v>
      </c>
      <c r="E164" s="173" t="s">
        <v>1184</v>
      </c>
      <c r="F164" s="174" t="s">
        <v>1185</v>
      </c>
      <c r="G164" s="175" t="s">
        <v>1123</v>
      </c>
      <c r="H164" s="176">
        <v>1</v>
      </c>
      <c r="I164" s="177"/>
      <c r="J164" s="178">
        <f t="shared" si="50"/>
        <v>0</v>
      </c>
      <c r="K164" s="174" t="s">
        <v>152</v>
      </c>
      <c r="L164" s="40"/>
      <c r="M164" s="179" t="s">
        <v>19</v>
      </c>
      <c r="N164" s="180" t="s">
        <v>42</v>
      </c>
      <c r="O164" s="64"/>
      <c r="P164" s="181">
        <f t="shared" si="51"/>
        <v>0</v>
      </c>
      <c r="Q164" s="181">
        <v>5.534E-2</v>
      </c>
      <c r="R164" s="181">
        <f t="shared" si="52"/>
        <v>5.534E-2</v>
      </c>
      <c r="S164" s="181">
        <v>0</v>
      </c>
      <c r="T164" s="182">
        <f t="shared" si="5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83" t="s">
        <v>213</v>
      </c>
      <c r="AT164" s="183" t="s">
        <v>148</v>
      </c>
      <c r="AU164" s="183" t="s">
        <v>79</v>
      </c>
      <c r="AY164" s="18" t="s">
        <v>146</v>
      </c>
      <c r="BE164" s="184">
        <f t="shared" si="54"/>
        <v>0</v>
      </c>
      <c r="BF164" s="184">
        <f t="shared" si="55"/>
        <v>0</v>
      </c>
      <c r="BG164" s="184">
        <f t="shared" si="56"/>
        <v>0</v>
      </c>
      <c r="BH164" s="184">
        <f t="shared" si="57"/>
        <v>0</v>
      </c>
      <c r="BI164" s="184">
        <f t="shared" si="58"/>
        <v>0</v>
      </c>
      <c r="BJ164" s="18" t="s">
        <v>79</v>
      </c>
      <c r="BK164" s="184">
        <f t="shared" si="59"/>
        <v>0</v>
      </c>
      <c r="BL164" s="18" t="s">
        <v>213</v>
      </c>
      <c r="BM164" s="183" t="s">
        <v>1186</v>
      </c>
    </row>
    <row r="165" spans="1:65" s="2" customFormat="1" ht="24">
      <c r="A165" s="35"/>
      <c r="B165" s="36"/>
      <c r="C165" s="172" t="s">
        <v>410</v>
      </c>
      <c r="D165" s="172" t="s">
        <v>148</v>
      </c>
      <c r="E165" s="173" t="s">
        <v>1187</v>
      </c>
      <c r="F165" s="174" t="s">
        <v>1188</v>
      </c>
      <c r="G165" s="175" t="s">
        <v>1123</v>
      </c>
      <c r="H165" s="176">
        <v>8</v>
      </c>
      <c r="I165" s="177"/>
      <c r="J165" s="178">
        <f t="shared" si="50"/>
        <v>0</v>
      </c>
      <c r="K165" s="174" t="s">
        <v>152</v>
      </c>
      <c r="L165" s="40"/>
      <c r="M165" s="179" t="s">
        <v>19</v>
      </c>
      <c r="N165" s="180" t="s">
        <v>42</v>
      </c>
      <c r="O165" s="64"/>
      <c r="P165" s="181">
        <f t="shared" si="51"/>
        <v>0</v>
      </c>
      <c r="Q165" s="181">
        <v>9.0000000000000006E-5</v>
      </c>
      <c r="R165" s="181">
        <f t="shared" si="52"/>
        <v>7.2000000000000005E-4</v>
      </c>
      <c r="S165" s="181">
        <v>0</v>
      </c>
      <c r="T165" s="182">
        <f t="shared" si="5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83" t="s">
        <v>213</v>
      </c>
      <c r="AT165" s="183" t="s">
        <v>148</v>
      </c>
      <c r="AU165" s="183" t="s">
        <v>79</v>
      </c>
      <c r="AY165" s="18" t="s">
        <v>146</v>
      </c>
      <c r="BE165" s="184">
        <f t="shared" si="54"/>
        <v>0</v>
      </c>
      <c r="BF165" s="184">
        <f t="shared" si="55"/>
        <v>0</v>
      </c>
      <c r="BG165" s="184">
        <f t="shared" si="56"/>
        <v>0</v>
      </c>
      <c r="BH165" s="184">
        <f t="shared" si="57"/>
        <v>0</v>
      </c>
      <c r="BI165" s="184">
        <f t="shared" si="58"/>
        <v>0</v>
      </c>
      <c r="BJ165" s="18" t="s">
        <v>79</v>
      </c>
      <c r="BK165" s="184">
        <f t="shared" si="59"/>
        <v>0</v>
      </c>
      <c r="BL165" s="18" t="s">
        <v>213</v>
      </c>
      <c r="BM165" s="183" t="s">
        <v>1189</v>
      </c>
    </row>
    <row r="166" spans="1:65" s="2" customFormat="1" ht="16.5" customHeight="1">
      <c r="A166" s="35"/>
      <c r="B166" s="36"/>
      <c r="C166" s="219" t="s">
        <v>319</v>
      </c>
      <c r="D166" s="219" t="s">
        <v>348</v>
      </c>
      <c r="E166" s="220" t="s">
        <v>1190</v>
      </c>
      <c r="F166" s="221" t="s">
        <v>1191</v>
      </c>
      <c r="G166" s="222" t="s">
        <v>271</v>
      </c>
      <c r="H166" s="223">
        <v>8</v>
      </c>
      <c r="I166" s="224"/>
      <c r="J166" s="225">
        <f t="shared" si="50"/>
        <v>0</v>
      </c>
      <c r="K166" s="221" t="s">
        <v>152</v>
      </c>
      <c r="L166" s="226"/>
      <c r="M166" s="227" t="s">
        <v>19</v>
      </c>
      <c r="N166" s="228" t="s">
        <v>42</v>
      </c>
      <c r="O166" s="64"/>
      <c r="P166" s="181">
        <f t="shared" si="51"/>
        <v>0</v>
      </c>
      <c r="Q166" s="181">
        <v>1.4999999999999999E-4</v>
      </c>
      <c r="R166" s="181">
        <f t="shared" si="52"/>
        <v>1.1999999999999999E-3</v>
      </c>
      <c r="S166" s="181">
        <v>0</v>
      </c>
      <c r="T166" s="182">
        <f t="shared" si="5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83" t="s">
        <v>295</v>
      </c>
      <c r="AT166" s="183" t="s">
        <v>348</v>
      </c>
      <c r="AU166" s="183" t="s">
        <v>79</v>
      </c>
      <c r="AY166" s="18" t="s">
        <v>146</v>
      </c>
      <c r="BE166" s="184">
        <f t="shared" si="54"/>
        <v>0</v>
      </c>
      <c r="BF166" s="184">
        <f t="shared" si="55"/>
        <v>0</v>
      </c>
      <c r="BG166" s="184">
        <f t="shared" si="56"/>
        <v>0</v>
      </c>
      <c r="BH166" s="184">
        <f t="shared" si="57"/>
        <v>0</v>
      </c>
      <c r="BI166" s="184">
        <f t="shared" si="58"/>
        <v>0</v>
      </c>
      <c r="BJ166" s="18" t="s">
        <v>79</v>
      </c>
      <c r="BK166" s="184">
        <f t="shared" si="59"/>
        <v>0</v>
      </c>
      <c r="BL166" s="18" t="s">
        <v>213</v>
      </c>
      <c r="BM166" s="183" t="s">
        <v>1192</v>
      </c>
    </row>
    <row r="167" spans="1:65" s="2" customFormat="1" ht="24">
      <c r="A167" s="35"/>
      <c r="B167" s="36"/>
      <c r="C167" s="172" t="s">
        <v>457</v>
      </c>
      <c r="D167" s="172" t="s">
        <v>148</v>
      </c>
      <c r="E167" s="173" t="s">
        <v>1193</v>
      </c>
      <c r="F167" s="174" t="s">
        <v>1194</v>
      </c>
      <c r="G167" s="175" t="s">
        <v>1123</v>
      </c>
      <c r="H167" s="176">
        <v>8</v>
      </c>
      <c r="I167" s="177"/>
      <c r="J167" s="178">
        <f t="shared" si="50"/>
        <v>0</v>
      </c>
      <c r="K167" s="174" t="s">
        <v>152</v>
      </c>
      <c r="L167" s="40"/>
      <c r="M167" s="179" t="s">
        <v>19</v>
      </c>
      <c r="N167" s="180" t="s">
        <v>42</v>
      </c>
      <c r="O167" s="64"/>
      <c r="P167" s="181">
        <f t="shared" si="51"/>
        <v>0</v>
      </c>
      <c r="Q167" s="181">
        <v>9.0000000000000006E-5</v>
      </c>
      <c r="R167" s="181">
        <f t="shared" si="52"/>
        <v>7.2000000000000005E-4</v>
      </c>
      <c r="S167" s="181">
        <v>0</v>
      </c>
      <c r="T167" s="182">
        <f t="shared" si="5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83" t="s">
        <v>213</v>
      </c>
      <c r="AT167" s="183" t="s">
        <v>148</v>
      </c>
      <c r="AU167" s="183" t="s">
        <v>79</v>
      </c>
      <c r="AY167" s="18" t="s">
        <v>146</v>
      </c>
      <c r="BE167" s="184">
        <f t="shared" si="54"/>
        <v>0</v>
      </c>
      <c r="BF167" s="184">
        <f t="shared" si="55"/>
        <v>0</v>
      </c>
      <c r="BG167" s="184">
        <f t="shared" si="56"/>
        <v>0</v>
      </c>
      <c r="BH167" s="184">
        <f t="shared" si="57"/>
        <v>0</v>
      </c>
      <c r="BI167" s="184">
        <f t="shared" si="58"/>
        <v>0</v>
      </c>
      <c r="BJ167" s="18" t="s">
        <v>79</v>
      </c>
      <c r="BK167" s="184">
        <f t="shared" si="59"/>
        <v>0</v>
      </c>
      <c r="BL167" s="18" t="s">
        <v>213</v>
      </c>
      <c r="BM167" s="183" t="s">
        <v>1195</v>
      </c>
    </row>
    <row r="168" spans="1:65" s="2" customFormat="1" ht="16.5" customHeight="1">
      <c r="A168" s="35"/>
      <c r="B168" s="36"/>
      <c r="C168" s="219" t="s">
        <v>325</v>
      </c>
      <c r="D168" s="219" t="s">
        <v>348</v>
      </c>
      <c r="E168" s="220" t="s">
        <v>1190</v>
      </c>
      <c r="F168" s="221" t="s">
        <v>1191</v>
      </c>
      <c r="G168" s="222" t="s">
        <v>271</v>
      </c>
      <c r="H168" s="223">
        <v>8</v>
      </c>
      <c r="I168" s="224"/>
      <c r="J168" s="225">
        <f t="shared" si="50"/>
        <v>0</v>
      </c>
      <c r="K168" s="221" t="s">
        <v>152</v>
      </c>
      <c r="L168" s="226"/>
      <c r="M168" s="227" t="s">
        <v>19</v>
      </c>
      <c r="N168" s="228" t="s">
        <v>42</v>
      </c>
      <c r="O168" s="64"/>
      <c r="P168" s="181">
        <f t="shared" si="51"/>
        <v>0</v>
      </c>
      <c r="Q168" s="181">
        <v>1.4999999999999999E-4</v>
      </c>
      <c r="R168" s="181">
        <f t="shared" si="52"/>
        <v>1.1999999999999999E-3</v>
      </c>
      <c r="S168" s="181">
        <v>0</v>
      </c>
      <c r="T168" s="182">
        <f t="shared" si="5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3" t="s">
        <v>295</v>
      </c>
      <c r="AT168" s="183" t="s">
        <v>348</v>
      </c>
      <c r="AU168" s="183" t="s">
        <v>79</v>
      </c>
      <c r="AY168" s="18" t="s">
        <v>146</v>
      </c>
      <c r="BE168" s="184">
        <f t="shared" si="54"/>
        <v>0</v>
      </c>
      <c r="BF168" s="184">
        <f t="shared" si="55"/>
        <v>0</v>
      </c>
      <c r="BG168" s="184">
        <f t="shared" si="56"/>
        <v>0</v>
      </c>
      <c r="BH168" s="184">
        <f t="shared" si="57"/>
        <v>0</v>
      </c>
      <c r="BI168" s="184">
        <f t="shared" si="58"/>
        <v>0</v>
      </c>
      <c r="BJ168" s="18" t="s">
        <v>79</v>
      </c>
      <c r="BK168" s="184">
        <f t="shared" si="59"/>
        <v>0</v>
      </c>
      <c r="BL168" s="18" t="s">
        <v>213</v>
      </c>
      <c r="BM168" s="183" t="s">
        <v>1196</v>
      </c>
    </row>
    <row r="169" spans="1:65" s="2" customFormat="1" ht="33" customHeight="1">
      <c r="A169" s="35"/>
      <c r="B169" s="36"/>
      <c r="C169" s="172" t="s">
        <v>464</v>
      </c>
      <c r="D169" s="172" t="s">
        <v>148</v>
      </c>
      <c r="E169" s="173" t="s">
        <v>1197</v>
      </c>
      <c r="F169" s="174" t="s">
        <v>1198</v>
      </c>
      <c r="G169" s="175" t="s">
        <v>1123</v>
      </c>
      <c r="H169" s="176">
        <v>1</v>
      </c>
      <c r="I169" s="177"/>
      <c r="J169" s="178">
        <f t="shared" si="50"/>
        <v>0</v>
      </c>
      <c r="K169" s="174" t="s">
        <v>152</v>
      </c>
      <c r="L169" s="40"/>
      <c r="M169" s="179" t="s">
        <v>19</v>
      </c>
      <c r="N169" s="180" t="s">
        <v>42</v>
      </c>
      <c r="O169" s="64"/>
      <c r="P169" s="181">
        <f t="shared" si="51"/>
        <v>0</v>
      </c>
      <c r="Q169" s="181">
        <v>1.16E-3</v>
      </c>
      <c r="R169" s="181">
        <f t="shared" si="52"/>
        <v>1.16E-3</v>
      </c>
      <c r="S169" s="181">
        <v>0</v>
      </c>
      <c r="T169" s="182">
        <f t="shared" si="53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83" t="s">
        <v>213</v>
      </c>
      <c r="AT169" s="183" t="s">
        <v>148</v>
      </c>
      <c r="AU169" s="183" t="s">
        <v>79</v>
      </c>
      <c r="AY169" s="18" t="s">
        <v>146</v>
      </c>
      <c r="BE169" s="184">
        <f t="shared" si="54"/>
        <v>0</v>
      </c>
      <c r="BF169" s="184">
        <f t="shared" si="55"/>
        <v>0</v>
      </c>
      <c r="BG169" s="184">
        <f t="shared" si="56"/>
        <v>0</v>
      </c>
      <c r="BH169" s="184">
        <f t="shared" si="57"/>
        <v>0</v>
      </c>
      <c r="BI169" s="184">
        <f t="shared" si="58"/>
        <v>0</v>
      </c>
      <c r="BJ169" s="18" t="s">
        <v>79</v>
      </c>
      <c r="BK169" s="184">
        <f t="shared" si="59"/>
        <v>0</v>
      </c>
      <c r="BL169" s="18" t="s">
        <v>213</v>
      </c>
      <c r="BM169" s="183" t="s">
        <v>1199</v>
      </c>
    </row>
    <row r="170" spans="1:65" s="2" customFormat="1" ht="33" customHeight="1">
      <c r="A170" s="35"/>
      <c r="B170" s="36"/>
      <c r="C170" s="172" t="s">
        <v>330</v>
      </c>
      <c r="D170" s="172" t="s">
        <v>148</v>
      </c>
      <c r="E170" s="173" t="s">
        <v>1200</v>
      </c>
      <c r="F170" s="174" t="s">
        <v>1201</v>
      </c>
      <c r="G170" s="175" t="s">
        <v>271</v>
      </c>
      <c r="H170" s="176">
        <v>4</v>
      </c>
      <c r="I170" s="177"/>
      <c r="J170" s="178">
        <f t="shared" si="50"/>
        <v>0</v>
      </c>
      <c r="K170" s="174" t="s">
        <v>152</v>
      </c>
      <c r="L170" s="40"/>
      <c r="M170" s="179" t="s">
        <v>19</v>
      </c>
      <c r="N170" s="180" t="s">
        <v>42</v>
      </c>
      <c r="O170" s="64"/>
      <c r="P170" s="181">
        <f t="shared" si="51"/>
        <v>0</v>
      </c>
      <c r="Q170" s="181">
        <v>1.2800000000000001E-3</v>
      </c>
      <c r="R170" s="181">
        <f t="shared" si="52"/>
        <v>5.1200000000000004E-3</v>
      </c>
      <c r="S170" s="181">
        <v>0</v>
      </c>
      <c r="T170" s="182">
        <f t="shared" si="53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83" t="s">
        <v>213</v>
      </c>
      <c r="AT170" s="183" t="s">
        <v>148</v>
      </c>
      <c r="AU170" s="183" t="s">
        <v>79</v>
      </c>
      <c r="AY170" s="18" t="s">
        <v>146</v>
      </c>
      <c r="BE170" s="184">
        <f t="shared" si="54"/>
        <v>0</v>
      </c>
      <c r="BF170" s="184">
        <f t="shared" si="55"/>
        <v>0</v>
      </c>
      <c r="BG170" s="184">
        <f t="shared" si="56"/>
        <v>0</v>
      </c>
      <c r="BH170" s="184">
        <f t="shared" si="57"/>
        <v>0</v>
      </c>
      <c r="BI170" s="184">
        <f t="shared" si="58"/>
        <v>0</v>
      </c>
      <c r="BJ170" s="18" t="s">
        <v>79</v>
      </c>
      <c r="BK170" s="184">
        <f t="shared" si="59"/>
        <v>0</v>
      </c>
      <c r="BL170" s="18" t="s">
        <v>213</v>
      </c>
      <c r="BM170" s="183" t="s">
        <v>1202</v>
      </c>
    </row>
    <row r="171" spans="1:65" s="2" customFormat="1" ht="16.5" customHeight="1">
      <c r="A171" s="35"/>
      <c r="B171" s="36"/>
      <c r="C171" s="172" t="s">
        <v>473</v>
      </c>
      <c r="D171" s="172" t="s">
        <v>148</v>
      </c>
      <c r="E171" s="173" t="s">
        <v>1203</v>
      </c>
      <c r="F171" s="174" t="s">
        <v>1204</v>
      </c>
      <c r="G171" s="175" t="s">
        <v>271</v>
      </c>
      <c r="H171" s="176">
        <v>6</v>
      </c>
      <c r="I171" s="177"/>
      <c r="J171" s="178">
        <f t="shared" si="50"/>
        <v>0</v>
      </c>
      <c r="K171" s="174" t="s">
        <v>19</v>
      </c>
      <c r="L171" s="40"/>
      <c r="M171" s="179" t="s">
        <v>19</v>
      </c>
      <c r="N171" s="180" t="s">
        <v>42</v>
      </c>
      <c r="O171" s="64"/>
      <c r="P171" s="181">
        <f t="shared" si="51"/>
        <v>0</v>
      </c>
      <c r="Q171" s="181">
        <v>3.1E-4</v>
      </c>
      <c r="R171" s="181">
        <f t="shared" si="52"/>
        <v>1.8600000000000001E-3</v>
      </c>
      <c r="S171" s="181">
        <v>0</v>
      </c>
      <c r="T171" s="182">
        <f t="shared" si="53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83" t="s">
        <v>213</v>
      </c>
      <c r="AT171" s="183" t="s">
        <v>148</v>
      </c>
      <c r="AU171" s="183" t="s">
        <v>79</v>
      </c>
      <c r="AY171" s="18" t="s">
        <v>146</v>
      </c>
      <c r="BE171" s="184">
        <f t="shared" si="54"/>
        <v>0</v>
      </c>
      <c r="BF171" s="184">
        <f t="shared" si="55"/>
        <v>0</v>
      </c>
      <c r="BG171" s="184">
        <f t="shared" si="56"/>
        <v>0</v>
      </c>
      <c r="BH171" s="184">
        <f t="shared" si="57"/>
        <v>0</v>
      </c>
      <c r="BI171" s="184">
        <f t="shared" si="58"/>
        <v>0</v>
      </c>
      <c r="BJ171" s="18" t="s">
        <v>79</v>
      </c>
      <c r="BK171" s="184">
        <f t="shared" si="59"/>
        <v>0</v>
      </c>
      <c r="BL171" s="18" t="s">
        <v>213</v>
      </c>
      <c r="BM171" s="183" t="s">
        <v>1205</v>
      </c>
    </row>
    <row r="172" spans="1:65" s="2" customFormat="1" ht="24">
      <c r="A172" s="35"/>
      <c r="B172" s="36"/>
      <c r="C172" s="172" t="s">
        <v>334</v>
      </c>
      <c r="D172" s="172" t="s">
        <v>148</v>
      </c>
      <c r="E172" s="173" t="s">
        <v>1206</v>
      </c>
      <c r="F172" s="174" t="s">
        <v>1207</v>
      </c>
      <c r="G172" s="175" t="s">
        <v>1123</v>
      </c>
      <c r="H172" s="176">
        <v>0</v>
      </c>
      <c r="I172" s="177"/>
      <c r="J172" s="178">
        <f t="shared" si="50"/>
        <v>0</v>
      </c>
      <c r="K172" s="174" t="s">
        <v>19</v>
      </c>
      <c r="L172" s="40"/>
      <c r="M172" s="179" t="s">
        <v>19</v>
      </c>
      <c r="N172" s="180" t="s">
        <v>42</v>
      </c>
      <c r="O172" s="64"/>
      <c r="P172" s="181">
        <f t="shared" si="51"/>
        <v>0</v>
      </c>
      <c r="Q172" s="181">
        <v>5.1999999999999995E-4</v>
      </c>
      <c r="R172" s="181">
        <f t="shared" si="52"/>
        <v>0</v>
      </c>
      <c r="S172" s="181">
        <v>0</v>
      </c>
      <c r="T172" s="182">
        <f t="shared" si="53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83" t="s">
        <v>213</v>
      </c>
      <c r="AT172" s="183" t="s">
        <v>148</v>
      </c>
      <c r="AU172" s="183" t="s">
        <v>79</v>
      </c>
      <c r="AY172" s="18" t="s">
        <v>146</v>
      </c>
      <c r="BE172" s="184">
        <f t="shared" si="54"/>
        <v>0</v>
      </c>
      <c r="BF172" s="184">
        <f t="shared" si="55"/>
        <v>0</v>
      </c>
      <c r="BG172" s="184">
        <f t="shared" si="56"/>
        <v>0</v>
      </c>
      <c r="BH172" s="184">
        <f t="shared" si="57"/>
        <v>0</v>
      </c>
      <c r="BI172" s="184">
        <f t="shared" si="58"/>
        <v>0</v>
      </c>
      <c r="BJ172" s="18" t="s">
        <v>79</v>
      </c>
      <c r="BK172" s="184">
        <f t="shared" si="59"/>
        <v>0</v>
      </c>
      <c r="BL172" s="18" t="s">
        <v>213</v>
      </c>
      <c r="BM172" s="183" t="s">
        <v>1208</v>
      </c>
    </row>
    <row r="173" spans="1:65" s="2" customFormat="1" ht="44.25" customHeight="1">
      <c r="A173" s="35"/>
      <c r="B173" s="36"/>
      <c r="C173" s="172" t="s">
        <v>482</v>
      </c>
      <c r="D173" s="172" t="s">
        <v>148</v>
      </c>
      <c r="E173" s="173" t="s">
        <v>1209</v>
      </c>
      <c r="F173" s="174" t="s">
        <v>1210</v>
      </c>
      <c r="G173" s="175" t="s">
        <v>199</v>
      </c>
      <c r="H173" s="176">
        <v>0.17100000000000001</v>
      </c>
      <c r="I173" s="177"/>
      <c r="J173" s="178">
        <f t="shared" si="50"/>
        <v>0</v>
      </c>
      <c r="K173" s="174" t="s">
        <v>152</v>
      </c>
      <c r="L173" s="40"/>
      <c r="M173" s="179" t="s">
        <v>19</v>
      </c>
      <c r="N173" s="180" t="s">
        <v>42</v>
      </c>
      <c r="O173" s="64"/>
      <c r="P173" s="181">
        <f t="shared" si="51"/>
        <v>0</v>
      </c>
      <c r="Q173" s="181">
        <v>0</v>
      </c>
      <c r="R173" s="181">
        <f t="shared" si="52"/>
        <v>0</v>
      </c>
      <c r="S173" s="181">
        <v>0</v>
      </c>
      <c r="T173" s="182">
        <f t="shared" si="53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83" t="s">
        <v>213</v>
      </c>
      <c r="AT173" s="183" t="s">
        <v>148</v>
      </c>
      <c r="AU173" s="183" t="s">
        <v>79</v>
      </c>
      <c r="AY173" s="18" t="s">
        <v>146</v>
      </c>
      <c r="BE173" s="184">
        <f t="shared" si="54"/>
        <v>0</v>
      </c>
      <c r="BF173" s="184">
        <f t="shared" si="55"/>
        <v>0</v>
      </c>
      <c r="BG173" s="184">
        <f t="shared" si="56"/>
        <v>0</v>
      </c>
      <c r="BH173" s="184">
        <f t="shared" si="57"/>
        <v>0</v>
      </c>
      <c r="BI173" s="184">
        <f t="shared" si="58"/>
        <v>0</v>
      </c>
      <c r="BJ173" s="18" t="s">
        <v>79</v>
      </c>
      <c r="BK173" s="184">
        <f t="shared" si="59"/>
        <v>0</v>
      </c>
      <c r="BL173" s="18" t="s">
        <v>213</v>
      </c>
      <c r="BM173" s="183" t="s">
        <v>1211</v>
      </c>
    </row>
    <row r="174" spans="1:65" s="2" customFormat="1" ht="48">
      <c r="A174" s="35"/>
      <c r="B174" s="36"/>
      <c r="C174" s="172" t="s">
        <v>339</v>
      </c>
      <c r="D174" s="172" t="s">
        <v>148</v>
      </c>
      <c r="E174" s="173" t="s">
        <v>1212</v>
      </c>
      <c r="F174" s="174" t="s">
        <v>1213</v>
      </c>
      <c r="G174" s="175" t="s">
        <v>199</v>
      </c>
      <c r="H174" s="176">
        <v>0.17100000000000001</v>
      </c>
      <c r="I174" s="177"/>
      <c r="J174" s="178">
        <f t="shared" si="50"/>
        <v>0</v>
      </c>
      <c r="K174" s="174" t="s">
        <v>152</v>
      </c>
      <c r="L174" s="40"/>
      <c r="M174" s="179" t="s">
        <v>19</v>
      </c>
      <c r="N174" s="180" t="s">
        <v>42</v>
      </c>
      <c r="O174" s="64"/>
      <c r="P174" s="181">
        <f t="shared" si="51"/>
        <v>0</v>
      </c>
      <c r="Q174" s="181">
        <v>0</v>
      </c>
      <c r="R174" s="181">
        <f t="shared" si="52"/>
        <v>0</v>
      </c>
      <c r="S174" s="181">
        <v>0</v>
      </c>
      <c r="T174" s="182">
        <f t="shared" si="53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3" t="s">
        <v>213</v>
      </c>
      <c r="AT174" s="183" t="s">
        <v>148</v>
      </c>
      <c r="AU174" s="183" t="s">
        <v>79</v>
      </c>
      <c r="AY174" s="18" t="s">
        <v>146</v>
      </c>
      <c r="BE174" s="184">
        <f t="shared" si="54"/>
        <v>0</v>
      </c>
      <c r="BF174" s="184">
        <f t="shared" si="55"/>
        <v>0</v>
      </c>
      <c r="BG174" s="184">
        <f t="shared" si="56"/>
        <v>0</v>
      </c>
      <c r="BH174" s="184">
        <f t="shared" si="57"/>
        <v>0</v>
      </c>
      <c r="BI174" s="184">
        <f t="shared" si="58"/>
        <v>0</v>
      </c>
      <c r="BJ174" s="18" t="s">
        <v>79</v>
      </c>
      <c r="BK174" s="184">
        <f t="shared" si="59"/>
        <v>0</v>
      </c>
      <c r="BL174" s="18" t="s">
        <v>213</v>
      </c>
      <c r="BM174" s="183" t="s">
        <v>1214</v>
      </c>
    </row>
    <row r="175" spans="1:65" s="12" customFormat="1" ht="25.9" customHeight="1">
      <c r="B175" s="156"/>
      <c r="C175" s="157"/>
      <c r="D175" s="158" t="s">
        <v>70</v>
      </c>
      <c r="E175" s="159" t="s">
        <v>1215</v>
      </c>
      <c r="F175" s="159" t="s">
        <v>1216</v>
      </c>
      <c r="G175" s="157"/>
      <c r="H175" s="157"/>
      <c r="I175" s="160"/>
      <c r="J175" s="161">
        <f>BK175</f>
        <v>0</v>
      </c>
      <c r="K175" s="157"/>
      <c r="L175" s="162"/>
      <c r="M175" s="163"/>
      <c r="N175" s="164"/>
      <c r="O175" s="164"/>
      <c r="P175" s="165">
        <f>P176</f>
        <v>0</v>
      </c>
      <c r="Q175" s="164"/>
      <c r="R175" s="165">
        <f>R176</f>
        <v>0</v>
      </c>
      <c r="S175" s="164"/>
      <c r="T175" s="166">
        <f>T176</f>
        <v>0</v>
      </c>
      <c r="AR175" s="167" t="s">
        <v>153</v>
      </c>
      <c r="AT175" s="168" t="s">
        <v>70</v>
      </c>
      <c r="AU175" s="168" t="s">
        <v>71</v>
      </c>
      <c r="AY175" s="167" t="s">
        <v>146</v>
      </c>
      <c r="BK175" s="169">
        <f>BK176</f>
        <v>0</v>
      </c>
    </row>
    <row r="176" spans="1:65" s="2" customFormat="1" ht="36">
      <c r="A176" s="35"/>
      <c r="B176" s="36"/>
      <c r="C176" s="172" t="s">
        <v>489</v>
      </c>
      <c r="D176" s="172" t="s">
        <v>148</v>
      </c>
      <c r="E176" s="173" t="s">
        <v>1217</v>
      </c>
      <c r="F176" s="174" t="s">
        <v>1218</v>
      </c>
      <c r="G176" s="175" t="s">
        <v>1219</v>
      </c>
      <c r="H176" s="176">
        <v>16</v>
      </c>
      <c r="I176" s="177"/>
      <c r="J176" s="178">
        <f>ROUND(I176*H176,2)</f>
        <v>0</v>
      </c>
      <c r="K176" s="174" t="s">
        <v>152</v>
      </c>
      <c r="L176" s="40"/>
      <c r="M176" s="233" t="s">
        <v>19</v>
      </c>
      <c r="N176" s="234" t="s">
        <v>42</v>
      </c>
      <c r="O176" s="235"/>
      <c r="P176" s="236">
        <f>O176*H176</f>
        <v>0</v>
      </c>
      <c r="Q176" s="236">
        <v>0</v>
      </c>
      <c r="R176" s="236">
        <f>Q176*H176</f>
        <v>0</v>
      </c>
      <c r="S176" s="236">
        <v>0</v>
      </c>
      <c r="T176" s="237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83" t="s">
        <v>1220</v>
      </c>
      <c r="AT176" s="183" t="s">
        <v>148</v>
      </c>
      <c r="AU176" s="183" t="s">
        <v>79</v>
      </c>
      <c r="AY176" s="18" t="s">
        <v>146</v>
      </c>
      <c r="BE176" s="184">
        <f>IF(N176="základní",J176,0)</f>
        <v>0</v>
      </c>
      <c r="BF176" s="184">
        <f>IF(N176="snížená",J176,0)</f>
        <v>0</v>
      </c>
      <c r="BG176" s="184">
        <f>IF(N176="zákl. přenesená",J176,0)</f>
        <v>0</v>
      </c>
      <c r="BH176" s="184">
        <f>IF(N176="sníž. přenesená",J176,0)</f>
        <v>0</v>
      </c>
      <c r="BI176" s="184">
        <f>IF(N176="nulová",J176,0)</f>
        <v>0</v>
      </c>
      <c r="BJ176" s="18" t="s">
        <v>79</v>
      </c>
      <c r="BK176" s="184">
        <f>ROUND(I176*H176,2)</f>
        <v>0</v>
      </c>
      <c r="BL176" s="18" t="s">
        <v>1220</v>
      </c>
      <c r="BM176" s="183" t="s">
        <v>1221</v>
      </c>
    </row>
    <row r="177" spans="1:31" s="2" customFormat="1" ht="6.95" customHeight="1">
      <c r="A177" s="35"/>
      <c r="B177" s="48"/>
      <c r="C177" s="49"/>
      <c r="D177" s="49"/>
      <c r="E177" s="49"/>
      <c r="F177" s="49"/>
      <c r="G177" s="49"/>
      <c r="H177" s="49"/>
      <c r="I177" s="49"/>
      <c r="J177" s="49"/>
      <c r="K177" s="49"/>
      <c r="L177" s="40"/>
      <c r="M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</row>
  </sheetData>
  <sheetProtection formatColumns="0" formatRows="0" autoFilter="0"/>
  <autoFilter ref="C88:K176" xr:uid="{00000000-0009-0000-0000-000002000000}"/>
  <mergeCells count="9">
    <mergeCell ref="E50:H50"/>
    <mergeCell ref="E79:H79"/>
    <mergeCell ref="E81:H81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74"/>
  <sheetViews>
    <sheetView showGridLines="0" tabSelected="1" workbookViewId="0">
      <selection activeCell="J79" sqref="J79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AT2" s="18" t="s">
        <v>87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1"/>
      <c r="AT3" s="18" t="s">
        <v>81</v>
      </c>
    </row>
    <row r="4" spans="1:46" s="1" customFormat="1" ht="24.95" customHeight="1">
      <c r="B4" s="21"/>
      <c r="D4" s="103" t="s">
        <v>94</v>
      </c>
      <c r="L4" s="21"/>
      <c r="M4" s="104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5" t="s">
        <v>16</v>
      </c>
      <c r="L6" s="21"/>
    </row>
    <row r="7" spans="1:46" s="1" customFormat="1" ht="16.5" customHeight="1">
      <c r="B7" s="21"/>
      <c r="E7" s="358" t="str">
        <f>'Rekapitulace stavby'!K6</f>
        <v>Veřejná WC - Květnové náměstí - Průhonice</v>
      </c>
      <c r="F7" s="359"/>
      <c r="G7" s="359"/>
      <c r="H7" s="359"/>
      <c r="L7" s="21"/>
    </row>
    <row r="8" spans="1:46" s="2" customFormat="1" ht="12" customHeight="1">
      <c r="A8" s="35"/>
      <c r="B8" s="40"/>
      <c r="C8" s="35"/>
      <c r="D8" s="105" t="s">
        <v>95</v>
      </c>
      <c r="E8" s="35"/>
      <c r="F8" s="35"/>
      <c r="G8" s="35"/>
      <c r="H8" s="35"/>
      <c r="I8" s="35"/>
      <c r="J8" s="35"/>
      <c r="K8" s="35"/>
      <c r="L8" s="10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60" t="s">
        <v>1222</v>
      </c>
      <c r="F9" s="361"/>
      <c r="G9" s="361"/>
      <c r="H9" s="361"/>
      <c r="I9" s="35"/>
      <c r="J9" s="35"/>
      <c r="K9" s="35"/>
      <c r="L9" s="10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5" t="s">
        <v>18</v>
      </c>
      <c r="E11" s="35"/>
      <c r="F11" s="107" t="s">
        <v>19</v>
      </c>
      <c r="G11" s="35"/>
      <c r="H11" s="35"/>
      <c r="I11" s="105" t="s">
        <v>20</v>
      </c>
      <c r="J11" s="107" t="s">
        <v>19</v>
      </c>
      <c r="K11" s="35"/>
      <c r="L11" s="10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5" t="s">
        <v>21</v>
      </c>
      <c r="E12" s="35"/>
      <c r="F12" s="107" t="s">
        <v>97</v>
      </c>
      <c r="G12" s="35"/>
      <c r="H12" s="35"/>
      <c r="I12" s="105" t="s">
        <v>23</v>
      </c>
      <c r="J12" s="377"/>
      <c r="K12" s="35"/>
      <c r="L12" s="10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5" t="s">
        <v>24</v>
      </c>
      <c r="E14" s="35"/>
      <c r="F14" s="35"/>
      <c r="G14" s="35"/>
      <c r="H14" s="35"/>
      <c r="I14" s="105" t="s">
        <v>25</v>
      </c>
      <c r="J14" s="107" t="s">
        <v>19</v>
      </c>
      <c r="K14" s="35"/>
      <c r="L14" s="10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7" t="s">
        <v>26</v>
      </c>
      <c r="F15" s="35"/>
      <c r="G15" s="35"/>
      <c r="H15" s="35"/>
      <c r="I15" s="105" t="s">
        <v>27</v>
      </c>
      <c r="J15" s="107" t="s">
        <v>19</v>
      </c>
      <c r="K15" s="35"/>
      <c r="L15" s="10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5" t="s">
        <v>28</v>
      </c>
      <c r="E17" s="35"/>
      <c r="F17" s="35"/>
      <c r="G17" s="35"/>
      <c r="H17" s="35"/>
      <c r="I17" s="105" t="s">
        <v>25</v>
      </c>
      <c r="J17" s="31">
        <f>'Rekapitulace stavby'!AN13</f>
        <v>0</v>
      </c>
      <c r="K17" s="35"/>
      <c r="L17" s="10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62">
        <f>'Rekapitulace stavby'!E14</f>
        <v>0</v>
      </c>
      <c r="F18" s="363"/>
      <c r="G18" s="363"/>
      <c r="H18" s="363"/>
      <c r="I18" s="105" t="s">
        <v>27</v>
      </c>
      <c r="J18" s="31">
        <f>'Rekapitulace stavby'!AN14</f>
        <v>0</v>
      </c>
      <c r="K18" s="35"/>
      <c r="L18" s="10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5" t="s">
        <v>29</v>
      </c>
      <c r="E20" s="35"/>
      <c r="F20" s="35"/>
      <c r="G20" s="35"/>
      <c r="H20" s="35"/>
      <c r="I20" s="105" t="s">
        <v>25</v>
      </c>
      <c r="J20" s="107" t="s">
        <v>30</v>
      </c>
      <c r="K20" s="35"/>
      <c r="L20" s="10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7" t="s">
        <v>31</v>
      </c>
      <c r="F21" s="35"/>
      <c r="G21" s="35"/>
      <c r="H21" s="35"/>
      <c r="I21" s="105" t="s">
        <v>27</v>
      </c>
      <c r="J21" s="107" t="s">
        <v>19</v>
      </c>
      <c r="K21" s="35"/>
      <c r="L21" s="10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5" t="s">
        <v>33</v>
      </c>
      <c r="E23" s="35"/>
      <c r="F23" s="35"/>
      <c r="G23" s="35"/>
      <c r="H23" s="35"/>
      <c r="I23" s="105" t="s">
        <v>25</v>
      </c>
      <c r="J23" s="107" t="s">
        <v>19</v>
      </c>
      <c r="K23" s="35"/>
      <c r="L23" s="10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7" t="s">
        <v>34</v>
      </c>
      <c r="F24" s="35"/>
      <c r="G24" s="35"/>
      <c r="H24" s="35"/>
      <c r="I24" s="105" t="s">
        <v>27</v>
      </c>
      <c r="J24" s="107" t="s">
        <v>19</v>
      </c>
      <c r="K24" s="35"/>
      <c r="L24" s="10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5" t="s">
        <v>35</v>
      </c>
      <c r="E26" s="35"/>
      <c r="F26" s="35"/>
      <c r="G26" s="35"/>
      <c r="H26" s="35"/>
      <c r="I26" s="35"/>
      <c r="J26" s="35"/>
      <c r="K26" s="35"/>
      <c r="L26" s="10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8"/>
      <c r="B27" s="109"/>
      <c r="C27" s="108"/>
      <c r="D27" s="108"/>
      <c r="E27" s="364" t="s">
        <v>19</v>
      </c>
      <c r="F27" s="364"/>
      <c r="G27" s="364"/>
      <c r="H27" s="364"/>
      <c r="I27" s="108"/>
      <c r="J27" s="108"/>
      <c r="K27" s="108"/>
      <c r="L27" s="110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1"/>
      <c r="E29" s="111"/>
      <c r="F29" s="111"/>
      <c r="G29" s="111"/>
      <c r="H29" s="111"/>
      <c r="I29" s="111"/>
      <c r="J29" s="111"/>
      <c r="K29" s="111"/>
      <c r="L29" s="10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2" t="s">
        <v>37</v>
      </c>
      <c r="E30" s="35"/>
      <c r="F30" s="35"/>
      <c r="G30" s="35"/>
      <c r="H30" s="35"/>
      <c r="I30" s="35"/>
      <c r="J30" s="113">
        <f>ROUND(J85, 2)</f>
        <v>0</v>
      </c>
      <c r="K30" s="35"/>
      <c r="L30" s="10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1"/>
      <c r="E31" s="111"/>
      <c r="F31" s="111"/>
      <c r="G31" s="111"/>
      <c r="H31" s="111"/>
      <c r="I31" s="111"/>
      <c r="J31" s="111"/>
      <c r="K31" s="111"/>
      <c r="L31" s="10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4" t="s">
        <v>39</v>
      </c>
      <c r="G32" s="35"/>
      <c r="H32" s="35"/>
      <c r="I32" s="114" t="s">
        <v>38</v>
      </c>
      <c r="J32" s="114" t="s">
        <v>40</v>
      </c>
      <c r="K32" s="35"/>
      <c r="L32" s="10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5" t="s">
        <v>41</v>
      </c>
      <c r="E33" s="105" t="s">
        <v>42</v>
      </c>
      <c r="F33" s="116">
        <f>ROUND((SUM(BE85:BE173)),  2)</f>
        <v>0</v>
      </c>
      <c r="G33" s="35"/>
      <c r="H33" s="35"/>
      <c r="I33" s="117">
        <v>0.21</v>
      </c>
      <c r="J33" s="116">
        <f>ROUND(((SUM(BE85:BE173))*I33),  2)</f>
        <v>0</v>
      </c>
      <c r="K33" s="35"/>
      <c r="L33" s="10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5" t="s">
        <v>43</v>
      </c>
      <c r="F34" s="116">
        <f>ROUND((SUM(BF85:BF173)),  2)</f>
        <v>0</v>
      </c>
      <c r="G34" s="35"/>
      <c r="H34" s="35"/>
      <c r="I34" s="117">
        <v>0.15</v>
      </c>
      <c r="J34" s="116">
        <f>ROUND(((SUM(BF85:BF173))*I34),  2)</f>
        <v>0</v>
      </c>
      <c r="K34" s="35"/>
      <c r="L34" s="10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5" t="s">
        <v>44</v>
      </c>
      <c r="F35" s="116">
        <f>ROUND((SUM(BG85:BG173)),  2)</f>
        <v>0</v>
      </c>
      <c r="G35" s="35"/>
      <c r="H35" s="35"/>
      <c r="I35" s="117">
        <v>0.21</v>
      </c>
      <c r="J35" s="116">
        <f>0</f>
        <v>0</v>
      </c>
      <c r="K35" s="35"/>
      <c r="L35" s="10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5" t="s">
        <v>45</v>
      </c>
      <c r="F36" s="116">
        <f>ROUND((SUM(BH85:BH173)),  2)</f>
        <v>0</v>
      </c>
      <c r="G36" s="35"/>
      <c r="H36" s="35"/>
      <c r="I36" s="117">
        <v>0.15</v>
      </c>
      <c r="J36" s="116">
        <f>0</f>
        <v>0</v>
      </c>
      <c r="K36" s="35"/>
      <c r="L36" s="10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5" t="s">
        <v>46</v>
      </c>
      <c r="F37" s="116">
        <f>ROUND((SUM(BI85:BI173)),  2)</f>
        <v>0</v>
      </c>
      <c r="G37" s="35"/>
      <c r="H37" s="35"/>
      <c r="I37" s="117">
        <v>0</v>
      </c>
      <c r="J37" s="116">
        <f>0</f>
        <v>0</v>
      </c>
      <c r="K37" s="35"/>
      <c r="L37" s="10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18"/>
      <c r="D39" s="119" t="s">
        <v>47</v>
      </c>
      <c r="E39" s="120"/>
      <c r="F39" s="120"/>
      <c r="G39" s="121" t="s">
        <v>48</v>
      </c>
      <c r="H39" s="122" t="s">
        <v>49</v>
      </c>
      <c r="I39" s="120"/>
      <c r="J39" s="123">
        <f>SUM(J30:J37)</f>
        <v>0</v>
      </c>
      <c r="K39" s="124"/>
      <c r="L39" s="10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5"/>
      <c r="C40" s="126"/>
      <c r="D40" s="126"/>
      <c r="E40" s="126"/>
      <c r="F40" s="126"/>
      <c r="G40" s="126"/>
      <c r="H40" s="126"/>
      <c r="I40" s="126"/>
      <c r="J40" s="126"/>
      <c r="K40" s="126"/>
      <c r="L40" s="10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7"/>
      <c r="C44" s="128"/>
      <c r="D44" s="128"/>
      <c r="E44" s="128"/>
      <c r="F44" s="128"/>
      <c r="G44" s="128"/>
      <c r="H44" s="128"/>
      <c r="I44" s="128"/>
      <c r="J44" s="128"/>
      <c r="K44" s="128"/>
      <c r="L44" s="106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98</v>
      </c>
      <c r="D45" s="37"/>
      <c r="E45" s="37"/>
      <c r="F45" s="37"/>
      <c r="G45" s="37"/>
      <c r="H45" s="37"/>
      <c r="I45" s="37"/>
      <c r="J45" s="37"/>
      <c r="K45" s="37"/>
      <c r="L45" s="106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6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6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65" t="str">
        <f>E7</f>
        <v>Veřejná WC - Květnové náměstí - Průhonice</v>
      </c>
      <c r="F48" s="366"/>
      <c r="G48" s="366"/>
      <c r="H48" s="366"/>
      <c r="I48" s="37"/>
      <c r="J48" s="37"/>
      <c r="K48" s="37"/>
      <c r="L48" s="106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95</v>
      </c>
      <c r="D49" s="37"/>
      <c r="E49" s="37"/>
      <c r="F49" s="37"/>
      <c r="G49" s="37"/>
      <c r="H49" s="37"/>
      <c r="I49" s="37"/>
      <c r="J49" s="37"/>
      <c r="K49" s="37"/>
      <c r="L49" s="106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19" t="str">
        <f>E9</f>
        <v>022 - Elektroinstalace</v>
      </c>
      <c r="F50" s="367"/>
      <c r="G50" s="367"/>
      <c r="H50" s="367"/>
      <c r="I50" s="37"/>
      <c r="J50" s="37"/>
      <c r="K50" s="37"/>
      <c r="L50" s="106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6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 xml:space="preserve"> </v>
      </c>
      <c r="G52" s="37"/>
      <c r="H52" s="37"/>
      <c r="I52" s="30" t="s">
        <v>23</v>
      </c>
      <c r="J52" s="378" t="str">
        <f>IF(J12="","",J12)</f>
        <v/>
      </c>
      <c r="K52" s="37"/>
      <c r="L52" s="106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6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5.7" customHeight="1">
      <c r="A54" s="35"/>
      <c r="B54" s="36"/>
      <c r="C54" s="30" t="s">
        <v>24</v>
      </c>
      <c r="D54" s="37"/>
      <c r="E54" s="37"/>
      <c r="F54" s="28" t="str">
        <f>E15</f>
        <v>OU Průhonice, Květnové náměstí 73</v>
      </c>
      <c r="G54" s="37"/>
      <c r="H54" s="37"/>
      <c r="I54" s="30" t="s">
        <v>29</v>
      </c>
      <c r="J54" s="33" t="str">
        <f>E21</f>
        <v>SEA Architekt s.r.o. - Ing.arch. Petr Suske</v>
      </c>
      <c r="K54" s="37"/>
      <c r="L54" s="106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28</v>
      </c>
      <c r="D55" s="37"/>
      <c r="E55" s="37"/>
      <c r="F55" s="28">
        <f>IF(E18="","",E18)</f>
        <v>0</v>
      </c>
      <c r="G55" s="37"/>
      <c r="H55" s="37"/>
      <c r="I55" s="30" t="s">
        <v>33</v>
      </c>
      <c r="J55" s="33" t="str">
        <f>E24</f>
        <v>Beneš Petr</v>
      </c>
      <c r="K55" s="37"/>
      <c r="L55" s="106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6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29" t="s">
        <v>99</v>
      </c>
      <c r="D57" s="130"/>
      <c r="E57" s="130"/>
      <c r="F57" s="130"/>
      <c r="G57" s="130"/>
      <c r="H57" s="130"/>
      <c r="I57" s="130"/>
      <c r="J57" s="131" t="s">
        <v>100</v>
      </c>
      <c r="K57" s="130"/>
      <c r="L57" s="106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6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2" t="s">
        <v>69</v>
      </c>
      <c r="D59" s="37"/>
      <c r="E59" s="37"/>
      <c r="F59" s="37"/>
      <c r="G59" s="37"/>
      <c r="H59" s="37"/>
      <c r="I59" s="37"/>
      <c r="J59" s="77">
        <f>J85</f>
        <v>0</v>
      </c>
      <c r="K59" s="37"/>
      <c r="L59" s="106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101</v>
      </c>
    </row>
    <row r="60" spans="1:47" s="9" customFormat="1" ht="24.95" customHeight="1">
      <c r="B60" s="133"/>
      <c r="C60" s="134"/>
      <c r="D60" s="135" t="s">
        <v>117</v>
      </c>
      <c r="E60" s="136"/>
      <c r="F60" s="136"/>
      <c r="G60" s="136"/>
      <c r="H60" s="136"/>
      <c r="I60" s="136"/>
      <c r="J60" s="137">
        <f>J86</f>
        <v>0</v>
      </c>
      <c r="K60" s="134"/>
      <c r="L60" s="138"/>
    </row>
    <row r="61" spans="1:47" s="10" customFormat="1" ht="19.899999999999999" customHeight="1">
      <c r="B61" s="139"/>
      <c r="C61" s="140"/>
      <c r="D61" s="141" t="s">
        <v>1223</v>
      </c>
      <c r="E61" s="142"/>
      <c r="F61" s="142"/>
      <c r="G61" s="142"/>
      <c r="H61" s="142"/>
      <c r="I61" s="142"/>
      <c r="J61" s="143">
        <f>J87</f>
        <v>0</v>
      </c>
      <c r="K61" s="140"/>
      <c r="L61" s="144"/>
    </row>
    <row r="62" spans="1:47" s="10" customFormat="1" ht="19.899999999999999" customHeight="1">
      <c r="B62" s="139"/>
      <c r="C62" s="140"/>
      <c r="D62" s="141" t="s">
        <v>1224</v>
      </c>
      <c r="E62" s="142"/>
      <c r="F62" s="142"/>
      <c r="G62" s="142"/>
      <c r="H62" s="142"/>
      <c r="I62" s="142"/>
      <c r="J62" s="143">
        <f>J92</f>
        <v>0</v>
      </c>
      <c r="K62" s="140"/>
      <c r="L62" s="144"/>
    </row>
    <row r="63" spans="1:47" s="9" customFormat="1" ht="24.95" customHeight="1">
      <c r="B63" s="133"/>
      <c r="C63" s="134"/>
      <c r="D63" s="135" t="s">
        <v>1225</v>
      </c>
      <c r="E63" s="136"/>
      <c r="F63" s="136"/>
      <c r="G63" s="136"/>
      <c r="H63" s="136"/>
      <c r="I63" s="136"/>
      <c r="J63" s="137">
        <f>J158</f>
        <v>0</v>
      </c>
      <c r="K63" s="134"/>
      <c r="L63" s="138"/>
    </row>
    <row r="64" spans="1:47" s="10" customFormat="1" ht="19.899999999999999" customHeight="1">
      <c r="B64" s="139"/>
      <c r="C64" s="140"/>
      <c r="D64" s="141" t="s">
        <v>1226</v>
      </c>
      <c r="E64" s="142"/>
      <c r="F64" s="142"/>
      <c r="G64" s="142"/>
      <c r="H64" s="142"/>
      <c r="I64" s="142"/>
      <c r="J64" s="143">
        <f>J159</f>
        <v>0</v>
      </c>
      <c r="K64" s="140"/>
      <c r="L64" s="144"/>
    </row>
    <row r="65" spans="1:31" s="9" customFormat="1" ht="24.95" customHeight="1">
      <c r="B65" s="133"/>
      <c r="C65" s="134"/>
      <c r="D65" s="135" t="s">
        <v>990</v>
      </c>
      <c r="E65" s="136"/>
      <c r="F65" s="136"/>
      <c r="G65" s="136"/>
      <c r="H65" s="136"/>
      <c r="I65" s="136"/>
      <c r="J65" s="137">
        <f>J172</f>
        <v>0</v>
      </c>
      <c r="K65" s="134"/>
      <c r="L65" s="138"/>
    </row>
    <row r="66" spans="1:31" s="2" customFormat="1" ht="21.75" customHeight="1">
      <c r="A66" s="35"/>
      <c r="B66" s="36"/>
      <c r="C66" s="37"/>
      <c r="D66" s="37"/>
      <c r="E66" s="37"/>
      <c r="F66" s="37"/>
      <c r="G66" s="37"/>
      <c r="H66" s="37"/>
      <c r="I66" s="37"/>
      <c r="J66" s="37"/>
      <c r="K66" s="37"/>
      <c r="L66" s="106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 s="2" customFormat="1" ht="6.95" customHeight="1">
      <c r="A67" s="35"/>
      <c r="B67" s="48"/>
      <c r="C67" s="49"/>
      <c r="D67" s="49"/>
      <c r="E67" s="49"/>
      <c r="F67" s="49"/>
      <c r="G67" s="49"/>
      <c r="H67" s="49"/>
      <c r="I67" s="49"/>
      <c r="J67" s="49"/>
      <c r="K67" s="49"/>
      <c r="L67" s="106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71" spans="1:31" s="2" customFormat="1" ht="6.95" customHeight="1">
      <c r="A71" s="35"/>
      <c r="B71" s="50"/>
      <c r="C71" s="51"/>
      <c r="D71" s="51"/>
      <c r="E71" s="51"/>
      <c r="F71" s="51"/>
      <c r="G71" s="51"/>
      <c r="H71" s="51"/>
      <c r="I71" s="51"/>
      <c r="J71" s="51"/>
      <c r="K71" s="51"/>
      <c r="L71" s="106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24.95" customHeight="1">
      <c r="A72" s="35"/>
      <c r="B72" s="36"/>
      <c r="C72" s="24" t="s">
        <v>131</v>
      </c>
      <c r="D72" s="37"/>
      <c r="E72" s="37"/>
      <c r="F72" s="37"/>
      <c r="G72" s="37"/>
      <c r="H72" s="37"/>
      <c r="I72" s="37"/>
      <c r="J72" s="37"/>
      <c r="K72" s="37"/>
      <c r="L72" s="106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6.95" customHeight="1">
      <c r="A73" s="35"/>
      <c r="B73" s="36"/>
      <c r="C73" s="37"/>
      <c r="D73" s="37"/>
      <c r="E73" s="37"/>
      <c r="F73" s="37"/>
      <c r="G73" s="37"/>
      <c r="H73" s="37"/>
      <c r="I73" s="37"/>
      <c r="J73" s="37"/>
      <c r="K73" s="37"/>
      <c r="L73" s="106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2" customHeight="1">
      <c r="A74" s="35"/>
      <c r="B74" s="36"/>
      <c r="C74" s="30" t="s">
        <v>16</v>
      </c>
      <c r="D74" s="37"/>
      <c r="E74" s="37"/>
      <c r="F74" s="37"/>
      <c r="G74" s="37"/>
      <c r="H74" s="37"/>
      <c r="I74" s="37"/>
      <c r="J74" s="37"/>
      <c r="K74" s="37"/>
      <c r="L74" s="106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16.5" customHeight="1">
      <c r="A75" s="35"/>
      <c r="B75" s="36"/>
      <c r="C75" s="37"/>
      <c r="D75" s="37"/>
      <c r="E75" s="365" t="str">
        <f>E7</f>
        <v>Veřejná WC - Květnové náměstí - Průhonice</v>
      </c>
      <c r="F75" s="366"/>
      <c r="G75" s="366"/>
      <c r="H75" s="366"/>
      <c r="I75" s="37"/>
      <c r="J75" s="37"/>
      <c r="K75" s="37"/>
      <c r="L75" s="106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2" customHeight="1">
      <c r="A76" s="35"/>
      <c r="B76" s="36"/>
      <c r="C76" s="30" t="s">
        <v>95</v>
      </c>
      <c r="D76" s="37"/>
      <c r="E76" s="37"/>
      <c r="F76" s="37"/>
      <c r="G76" s="37"/>
      <c r="H76" s="37"/>
      <c r="I76" s="37"/>
      <c r="J76" s="37"/>
      <c r="K76" s="37"/>
      <c r="L76" s="10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16.5" customHeight="1">
      <c r="A77" s="35"/>
      <c r="B77" s="36"/>
      <c r="C77" s="37"/>
      <c r="D77" s="37"/>
      <c r="E77" s="319" t="str">
        <f>E9</f>
        <v>022 - Elektroinstalace</v>
      </c>
      <c r="F77" s="367"/>
      <c r="G77" s="367"/>
      <c r="H77" s="367"/>
      <c r="I77" s="37"/>
      <c r="J77" s="37"/>
      <c r="K77" s="37"/>
      <c r="L77" s="10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6.9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6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2" customHeight="1">
      <c r="A79" s="35"/>
      <c r="B79" s="36"/>
      <c r="C79" s="30" t="s">
        <v>21</v>
      </c>
      <c r="D79" s="37"/>
      <c r="E79" s="37"/>
      <c r="F79" s="28" t="str">
        <f>F12</f>
        <v xml:space="preserve"> </v>
      </c>
      <c r="G79" s="37"/>
      <c r="H79" s="37"/>
      <c r="I79" s="30" t="s">
        <v>23</v>
      </c>
      <c r="J79" s="378" t="str">
        <f>IF(J12="","",J12)</f>
        <v/>
      </c>
      <c r="K79" s="37"/>
      <c r="L79" s="106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6.95" customHeight="1">
      <c r="A80" s="35"/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106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2" customFormat="1" ht="25.7" customHeight="1">
      <c r="A81" s="35"/>
      <c r="B81" s="36"/>
      <c r="C81" s="30" t="s">
        <v>24</v>
      </c>
      <c r="D81" s="37"/>
      <c r="E81" s="37"/>
      <c r="F81" s="28" t="str">
        <f>E15</f>
        <v>OU Průhonice, Květnové náměstí 73</v>
      </c>
      <c r="G81" s="37"/>
      <c r="H81" s="37"/>
      <c r="I81" s="30" t="s">
        <v>29</v>
      </c>
      <c r="J81" s="33" t="str">
        <f>E21</f>
        <v>SEA Architekt s.r.o. - Ing.arch. Petr Suske</v>
      </c>
      <c r="K81" s="37"/>
      <c r="L81" s="10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pans="1:65" s="2" customFormat="1" ht="15.2" customHeight="1">
      <c r="A82" s="35"/>
      <c r="B82" s="36"/>
      <c r="C82" s="30" t="s">
        <v>28</v>
      </c>
      <c r="D82" s="37"/>
      <c r="E82" s="37"/>
      <c r="F82" s="28">
        <f>IF(E18="","",E18)</f>
        <v>0</v>
      </c>
      <c r="G82" s="37"/>
      <c r="H82" s="37"/>
      <c r="I82" s="30" t="s">
        <v>33</v>
      </c>
      <c r="J82" s="33" t="str">
        <f>E24</f>
        <v>Beneš Petr</v>
      </c>
      <c r="K82" s="37"/>
      <c r="L82" s="10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65" s="2" customFormat="1" ht="10.35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10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65" s="11" customFormat="1" ht="29.25" customHeight="1">
      <c r="A84" s="145"/>
      <c r="B84" s="146"/>
      <c r="C84" s="147" t="s">
        <v>132</v>
      </c>
      <c r="D84" s="148" t="s">
        <v>56</v>
      </c>
      <c r="E84" s="148" t="s">
        <v>52</v>
      </c>
      <c r="F84" s="148" t="s">
        <v>53</v>
      </c>
      <c r="G84" s="148" t="s">
        <v>133</v>
      </c>
      <c r="H84" s="148" t="s">
        <v>134</v>
      </c>
      <c r="I84" s="148" t="s">
        <v>135</v>
      </c>
      <c r="J84" s="148" t="s">
        <v>100</v>
      </c>
      <c r="K84" s="149" t="s">
        <v>136</v>
      </c>
      <c r="L84" s="150"/>
      <c r="M84" s="68" t="s">
        <v>19</v>
      </c>
      <c r="N84" s="69" t="s">
        <v>41</v>
      </c>
      <c r="O84" s="69" t="s">
        <v>137</v>
      </c>
      <c r="P84" s="69" t="s">
        <v>138</v>
      </c>
      <c r="Q84" s="69" t="s">
        <v>139</v>
      </c>
      <c r="R84" s="69" t="s">
        <v>140</v>
      </c>
      <c r="S84" s="69" t="s">
        <v>141</v>
      </c>
      <c r="T84" s="70" t="s">
        <v>142</v>
      </c>
      <c r="U84" s="145"/>
      <c r="V84" s="145"/>
      <c r="W84" s="145"/>
      <c r="X84" s="145"/>
      <c r="Y84" s="145"/>
      <c r="Z84" s="145"/>
      <c r="AA84" s="145"/>
      <c r="AB84" s="145"/>
      <c r="AC84" s="145"/>
      <c r="AD84" s="145"/>
      <c r="AE84" s="145"/>
    </row>
    <row r="85" spans="1:65" s="2" customFormat="1" ht="22.9" customHeight="1">
      <c r="A85" s="35"/>
      <c r="B85" s="36"/>
      <c r="C85" s="75" t="s">
        <v>143</v>
      </c>
      <c r="D85" s="37"/>
      <c r="E85" s="37"/>
      <c r="F85" s="37"/>
      <c r="G85" s="37"/>
      <c r="H85" s="37"/>
      <c r="I85" s="37"/>
      <c r="J85" s="151">
        <f>BK85</f>
        <v>0</v>
      </c>
      <c r="K85" s="37"/>
      <c r="L85" s="40"/>
      <c r="M85" s="71"/>
      <c r="N85" s="152"/>
      <c r="O85" s="72"/>
      <c r="P85" s="153">
        <f>P86+P158+P172</f>
        <v>0</v>
      </c>
      <c r="Q85" s="72"/>
      <c r="R85" s="153">
        <f>R86+R158+R172</f>
        <v>0.19705049999999999</v>
      </c>
      <c r="S85" s="72"/>
      <c r="T85" s="154">
        <f>T86+T158+T172</f>
        <v>0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T85" s="18" t="s">
        <v>70</v>
      </c>
      <c r="AU85" s="18" t="s">
        <v>101</v>
      </c>
      <c r="BK85" s="155">
        <f>BK86+BK158+BK172</f>
        <v>0</v>
      </c>
    </row>
    <row r="86" spans="1:65" s="12" customFormat="1" ht="25.9" customHeight="1">
      <c r="B86" s="156"/>
      <c r="C86" s="157"/>
      <c r="D86" s="158" t="s">
        <v>70</v>
      </c>
      <c r="E86" s="159" t="s">
        <v>548</v>
      </c>
      <c r="F86" s="159" t="s">
        <v>549</v>
      </c>
      <c r="G86" s="157"/>
      <c r="H86" s="157"/>
      <c r="I86" s="160"/>
      <c r="J86" s="161">
        <f>BK86</f>
        <v>0</v>
      </c>
      <c r="K86" s="157"/>
      <c r="L86" s="162"/>
      <c r="M86" s="163"/>
      <c r="N86" s="164"/>
      <c r="O86" s="164"/>
      <c r="P86" s="165">
        <f>P87+P92</f>
        <v>0</v>
      </c>
      <c r="Q86" s="164"/>
      <c r="R86" s="165">
        <f>R87+R92</f>
        <v>0.19064799999999998</v>
      </c>
      <c r="S86" s="164"/>
      <c r="T86" s="166">
        <f>T87+T92</f>
        <v>0</v>
      </c>
      <c r="AR86" s="167" t="s">
        <v>81</v>
      </c>
      <c r="AT86" s="168" t="s">
        <v>70</v>
      </c>
      <c r="AU86" s="168" t="s">
        <v>71</v>
      </c>
      <c r="AY86" s="167" t="s">
        <v>146</v>
      </c>
      <c r="BK86" s="169">
        <f>BK87+BK92</f>
        <v>0</v>
      </c>
    </row>
    <row r="87" spans="1:65" s="12" customFormat="1" ht="22.9" customHeight="1">
      <c r="B87" s="156"/>
      <c r="C87" s="157"/>
      <c r="D87" s="158" t="s">
        <v>70</v>
      </c>
      <c r="E87" s="170" t="s">
        <v>1227</v>
      </c>
      <c r="F87" s="170" t="s">
        <v>1228</v>
      </c>
      <c r="G87" s="157"/>
      <c r="H87" s="157"/>
      <c r="I87" s="160"/>
      <c r="J87" s="171">
        <f>BK87</f>
        <v>0</v>
      </c>
      <c r="K87" s="157"/>
      <c r="L87" s="162"/>
      <c r="M87" s="163"/>
      <c r="N87" s="164"/>
      <c r="O87" s="164"/>
      <c r="P87" s="165">
        <f>SUM(P88:P91)</f>
        <v>0</v>
      </c>
      <c r="Q87" s="164"/>
      <c r="R87" s="165">
        <f>SUM(R88:R91)</f>
        <v>1.2919999999999999E-2</v>
      </c>
      <c r="S87" s="164"/>
      <c r="T87" s="166">
        <f>SUM(T88:T91)</f>
        <v>0</v>
      </c>
      <c r="AR87" s="167" t="s">
        <v>81</v>
      </c>
      <c r="AT87" s="168" t="s">
        <v>70</v>
      </c>
      <c r="AU87" s="168" t="s">
        <v>79</v>
      </c>
      <c r="AY87" s="167" t="s">
        <v>146</v>
      </c>
      <c r="BK87" s="169">
        <f>SUM(BK88:BK91)</f>
        <v>0</v>
      </c>
    </row>
    <row r="88" spans="1:65" s="2" customFormat="1" ht="24">
      <c r="A88" s="35"/>
      <c r="B88" s="36"/>
      <c r="C88" s="172" t="s">
        <v>79</v>
      </c>
      <c r="D88" s="172" t="s">
        <v>148</v>
      </c>
      <c r="E88" s="173" t="s">
        <v>1229</v>
      </c>
      <c r="F88" s="174" t="s">
        <v>1230</v>
      </c>
      <c r="G88" s="175" t="s">
        <v>1123</v>
      </c>
      <c r="H88" s="176">
        <v>4</v>
      </c>
      <c r="I88" s="177"/>
      <c r="J88" s="178">
        <f>ROUND(I88*H88,2)</f>
        <v>0</v>
      </c>
      <c r="K88" s="174" t="s">
        <v>152</v>
      </c>
      <c r="L88" s="40"/>
      <c r="M88" s="179" t="s">
        <v>19</v>
      </c>
      <c r="N88" s="180" t="s">
        <v>42</v>
      </c>
      <c r="O88" s="64"/>
      <c r="P88" s="181">
        <f>O88*H88</f>
        <v>0</v>
      </c>
      <c r="Q88" s="181">
        <v>0</v>
      </c>
      <c r="R88" s="181">
        <f>Q88*H88</f>
        <v>0</v>
      </c>
      <c r="S88" s="181">
        <v>0</v>
      </c>
      <c r="T88" s="182">
        <f>S88*H88</f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83" t="s">
        <v>213</v>
      </c>
      <c r="AT88" s="183" t="s">
        <v>148</v>
      </c>
      <c r="AU88" s="183" t="s">
        <v>81</v>
      </c>
      <c r="AY88" s="18" t="s">
        <v>146</v>
      </c>
      <c r="BE88" s="184">
        <f>IF(N88="základní",J88,0)</f>
        <v>0</v>
      </c>
      <c r="BF88" s="184">
        <f>IF(N88="snížená",J88,0)</f>
        <v>0</v>
      </c>
      <c r="BG88" s="184">
        <f>IF(N88="zákl. přenesená",J88,0)</f>
        <v>0</v>
      </c>
      <c r="BH88" s="184">
        <f>IF(N88="sníž. přenesená",J88,0)</f>
        <v>0</v>
      </c>
      <c r="BI88" s="184">
        <f>IF(N88="nulová",J88,0)</f>
        <v>0</v>
      </c>
      <c r="BJ88" s="18" t="s">
        <v>79</v>
      </c>
      <c r="BK88" s="184">
        <f>ROUND(I88*H88,2)</f>
        <v>0</v>
      </c>
      <c r="BL88" s="18" t="s">
        <v>213</v>
      </c>
      <c r="BM88" s="183" t="s">
        <v>1231</v>
      </c>
    </row>
    <row r="89" spans="1:65" s="2" customFormat="1" ht="16.5" customHeight="1">
      <c r="A89" s="35"/>
      <c r="B89" s="36"/>
      <c r="C89" s="219" t="s">
        <v>81</v>
      </c>
      <c r="D89" s="219" t="s">
        <v>348</v>
      </c>
      <c r="E89" s="220" t="s">
        <v>1232</v>
      </c>
      <c r="F89" s="221" t="s">
        <v>1233</v>
      </c>
      <c r="G89" s="222" t="s">
        <v>271</v>
      </c>
      <c r="H89" s="223">
        <v>4</v>
      </c>
      <c r="I89" s="224"/>
      <c r="J89" s="225">
        <f>ROUND(I89*H89,2)</f>
        <v>0</v>
      </c>
      <c r="K89" s="221" t="s">
        <v>152</v>
      </c>
      <c r="L89" s="226"/>
      <c r="M89" s="227" t="s">
        <v>19</v>
      </c>
      <c r="N89" s="228" t="s">
        <v>42</v>
      </c>
      <c r="O89" s="64"/>
      <c r="P89" s="181">
        <f>O89*H89</f>
        <v>0</v>
      </c>
      <c r="Q89" s="181">
        <v>3.2299999999999998E-3</v>
      </c>
      <c r="R89" s="181">
        <f>Q89*H89</f>
        <v>1.2919999999999999E-2</v>
      </c>
      <c r="S89" s="181">
        <v>0</v>
      </c>
      <c r="T89" s="182">
        <f>S89*H89</f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83" t="s">
        <v>295</v>
      </c>
      <c r="AT89" s="183" t="s">
        <v>348</v>
      </c>
      <c r="AU89" s="183" t="s">
        <v>81</v>
      </c>
      <c r="AY89" s="18" t="s">
        <v>146</v>
      </c>
      <c r="BE89" s="184">
        <f>IF(N89="základní",J89,0)</f>
        <v>0</v>
      </c>
      <c r="BF89" s="184">
        <f>IF(N89="snížená",J89,0)</f>
        <v>0</v>
      </c>
      <c r="BG89" s="184">
        <f>IF(N89="zákl. přenesená",J89,0)</f>
        <v>0</v>
      </c>
      <c r="BH89" s="184">
        <f>IF(N89="sníž. přenesená",J89,0)</f>
        <v>0</v>
      </c>
      <c r="BI89" s="184">
        <f>IF(N89="nulová",J89,0)</f>
        <v>0</v>
      </c>
      <c r="BJ89" s="18" t="s">
        <v>79</v>
      </c>
      <c r="BK89" s="184">
        <f>ROUND(I89*H89,2)</f>
        <v>0</v>
      </c>
      <c r="BL89" s="18" t="s">
        <v>213</v>
      </c>
      <c r="BM89" s="183" t="s">
        <v>1234</v>
      </c>
    </row>
    <row r="90" spans="1:65" s="2" customFormat="1" ht="44.25" customHeight="1">
      <c r="A90" s="35"/>
      <c r="B90" s="36"/>
      <c r="C90" s="172" t="s">
        <v>156</v>
      </c>
      <c r="D90" s="172" t="s">
        <v>148</v>
      </c>
      <c r="E90" s="173" t="s">
        <v>1235</v>
      </c>
      <c r="F90" s="174" t="s">
        <v>1236</v>
      </c>
      <c r="G90" s="175" t="s">
        <v>199</v>
      </c>
      <c r="H90" s="176">
        <v>1.2999999999999999E-2</v>
      </c>
      <c r="I90" s="177"/>
      <c r="J90" s="178">
        <f>ROUND(I90*H90,2)</f>
        <v>0</v>
      </c>
      <c r="K90" s="174" t="s">
        <v>152</v>
      </c>
      <c r="L90" s="40"/>
      <c r="M90" s="179" t="s">
        <v>19</v>
      </c>
      <c r="N90" s="180" t="s">
        <v>42</v>
      </c>
      <c r="O90" s="64"/>
      <c r="P90" s="181">
        <f>O90*H90</f>
        <v>0</v>
      </c>
      <c r="Q90" s="181">
        <v>0</v>
      </c>
      <c r="R90" s="181">
        <f>Q90*H90</f>
        <v>0</v>
      </c>
      <c r="S90" s="181">
        <v>0</v>
      </c>
      <c r="T90" s="182">
        <f>S90*H90</f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3" t="s">
        <v>213</v>
      </c>
      <c r="AT90" s="183" t="s">
        <v>148</v>
      </c>
      <c r="AU90" s="183" t="s">
        <v>81</v>
      </c>
      <c r="AY90" s="18" t="s">
        <v>146</v>
      </c>
      <c r="BE90" s="184">
        <f>IF(N90="základní",J90,0)</f>
        <v>0</v>
      </c>
      <c r="BF90" s="184">
        <f>IF(N90="snížená",J90,0)</f>
        <v>0</v>
      </c>
      <c r="BG90" s="184">
        <f>IF(N90="zákl. přenesená",J90,0)</f>
        <v>0</v>
      </c>
      <c r="BH90" s="184">
        <f>IF(N90="sníž. přenesená",J90,0)</f>
        <v>0</v>
      </c>
      <c r="BI90" s="184">
        <f>IF(N90="nulová",J90,0)</f>
        <v>0</v>
      </c>
      <c r="BJ90" s="18" t="s">
        <v>79</v>
      </c>
      <c r="BK90" s="184">
        <f>ROUND(I90*H90,2)</f>
        <v>0</v>
      </c>
      <c r="BL90" s="18" t="s">
        <v>213</v>
      </c>
      <c r="BM90" s="183" t="s">
        <v>1237</v>
      </c>
    </row>
    <row r="91" spans="1:65" s="2" customFormat="1" ht="48">
      <c r="A91" s="35"/>
      <c r="B91" s="36"/>
      <c r="C91" s="172" t="s">
        <v>153</v>
      </c>
      <c r="D91" s="172" t="s">
        <v>148</v>
      </c>
      <c r="E91" s="173" t="s">
        <v>1238</v>
      </c>
      <c r="F91" s="174" t="s">
        <v>1239</v>
      </c>
      <c r="G91" s="175" t="s">
        <v>199</v>
      </c>
      <c r="H91" s="176">
        <v>1.2999999999999999E-2</v>
      </c>
      <c r="I91" s="177"/>
      <c r="J91" s="178">
        <f>ROUND(I91*H91,2)</f>
        <v>0</v>
      </c>
      <c r="K91" s="174" t="s">
        <v>152</v>
      </c>
      <c r="L91" s="40"/>
      <c r="M91" s="179" t="s">
        <v>19</v>
      </c>
      <c r="N91" s="180" t="s">
        <v>42</v>
      </c>
      <c r="O91" s="64"/>
      <c r="P91" s="181">
        <f>O91*H91</f>
        <v>0</v>
      </c>
      <c r="Q91" s="181">
        <v>0</v>
      </c>
      <c r="R91" s="181">
        <f>Q91*H91</f>
        <v>0</v>
      </c>
      <c r="S91" s="181">
        <v>0</v>
      </c>
      <c r="T91" s="182">
        <f>S91*H91</f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83" t="s">
        <v>213</v>
      </c>
      <c r="AT91" s="183" t="s">
        <v>148</v>
      </c>
      <c r="AU91" s="183" t="s">
        <v>81</v>
      </c>
      <c r="AY91" s="18" t="s">
        <v>146</v>
      </c>
      <c r="BE91" s="184">
        <f>IF(N91="základní",J91,0)</f>
        <v>0</v>
      </c>
      <c r="BF91" s="184">
        <f>IF(N91="snížená",J91,0)</f>
        <v>0</v>
      </c>
      <c r="BG91" s="184">
        <f>IF(N91="zákl. přenesená",J91,0)</f>
        <v>0</v>
      </c>
      <c r="BH91" s="184">
        <f>IF(N91="sníž. přenesená",J91,0)</f>
        <v>0</v>
      </c>
      <c r="BI91" s="184">
        <f>IF(N91="nulová",J91,0)</f>
        <v>0</v>
      </c>
      <c r="BJ91" s="18" t="s">
        <v>79</v>
      </c>
      <c r="BK91" s="184">
        <f>ROUND(I91*H91,2)</f>
        <v>0</v>
      </c>
      <c r="BL91" s="18" t="s">
        <v>213</v>
      </c>
      <c r="BM91" s="183" t="s">
        <v>1240</v>
      </c>
    </row>
    <row r="92" spans="1:65" s="12" customFormat="1" ht="22.9" customHeight="1">
      <c r="B92" s="156"/>
      <c r="C92" s="157"/>
      <c r="D92" s="158" t="s">
        <v>70</v>
      </c>
      <c r="E92" s="170" t="s">
        <v>1241</v>
      </c>
      <c r="F92" s="170" t="s">
        <v>1242</v>
      </c>
      <c r="G92" s="157"/>
      <c r="H92" s="157"/>
      <c r="I92" s="160"/>
      <c r="J92" s="171">
        <f>BK92</f>
        <v>0</v>
      </c>
      <c r="K92" s="157"/>
      <c r="L92" s="162"/>
      <c r="M92" s="163"/>
      <c r="N92" s="164"/>
      <c r="O92" s="164"/>
      <c r="P92" s="165">
        <f>SUM(P93:P157)</f>
        <v>0</v>
      </c>
      <c r="Q92" s="164"/>
      <c r="R92" s="165">
        <f>SUM(R93:R157)</f>
        <v>0.177728</v>
      </c>
      <c r="S92" s="164"/>
      <c r="T92" s="166">
        <f>SUM(T93:T157)</f>
        <v>0</v>
      </c>
      <c r="AR92" s="167" t="s">
        <v>81</v>
      </c>
      <c r="AT92" s="168" t="s">
        <v>70</v>
      </c>
      <c r="AU92" s="168" t="s">
        <v>79</v>
      </c>
      <c r="AY92" s="167" t="s">
        <v>146</v>
      </c>
      <c r="BK92" s="169">
        <f>SUM(BK93:BK157)</f>
        <v>0</v>
      </c>
    </row>
    <row r="93" spans="1:65" s="2" customFormat="1" ht="36">
      <c r="A93" s="35"/>
      <c r="B93" s="36"/>
      <c r="C93" s="172" t="s">
        <v>164</v>
      </c>
      <c r="D93" s="172" t="s">
        <v>148</v>
      </c>
      <c r="E93" s="173" t="s">
        <v>1243</v>
      </c>
      <c r="F93" s="174" t="s">
        <v>1244</v>
      </c>
      <c r="G93" s="175" t="s">
        <v>162</v>
      </c>
      <c r="H93" s="176">
        <v>80</v>
      </c>
      <c r="I93" s="177"/>
      <c r="J93" s="178">
        <f>ROUND(I93*H93,2)</f>
        <v>0</v>
      </c>
      <c r="K93" s="174" t="s">
        <v>152</v>
      </c>
      <c r="L93" s="40"/>
      <c r="M93" s="179" t="s">
        <v>19</v>
      </c>
      <c r="N93" s="180" t="s">
        <v>42</v>
      </c>
      <c r="O93" s="64"/>
      <c r="P93" s="181">
        <f>O93*H93</f>
        <v>0</v>
      </c>
      <c r="Q93" s="181">
        <v>0</v>
      </c>
      <c r="R93" s="181">
        <f>Q93*H93</f>
        <v>0</v>
      </c>
      <c r="S93" s="181">
        <v>0</v>
      </c>
      <c r="T93" s="182">
        <f>S93*H93</f>
        <v>0</v>
      </c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R93" s="183" t="s">
        <v>213</v>
      </c>
      <c r="AT93" s="183" t="s">
        <v>148</v>
      </c>
      <c r="AU93" s="183" t="s">
        <v>81</v>
      </c>
      <c r="AY93" s="18" t="s">
        <v>146</v>
      </c>
      <c r="BE93" s="184">
        <f>IF(N93="základní",J93,0)</f>
        <v>0</v>
      </c>
      <c r="BF93" s="184">
        <f>IF(N93="snížená",J93,0)</f>
        <v>0</v>
      </c>
      <c r="BG93" s="184">
        <f>IF(N93="zákl. přenesená",J93,0)</f>
        <v>0</v>
      </c>
      <c r="BH93" s="184">
        <f>IF(N93="sníž. přenesená",J93,0)</f>
        <v>0</v>
      </c>
      <c r="BI93" s="184">
        <f>IF(N93="nulová",J93,0)</f>
        <v>0</v>
      </c>
      <c r="BJ93" s="18" t="s">
        <v>79</v>
      </c>
      <c r="BK93" s="184">
        <f>ROUND(I93*H93,2)</f>
        <v>0</v>
      </c>
      <c r="BL93" s="18" t="s">
        <v>213</v>
      </c>
      <c r="BM93" s="183" t="s">
        <v>1245</v>
      </c>
    </row>
    <row r="94" spans="1:65" s="2" customFormat="1" ht="24">
      <c r="A94" s="35"/>
      <c r="B94" s="36"/>
      <c r="C94" s="219" t="s">
        <v>159</v>
      </c>
      <c r="D94" s="219" t="s">
        <v>348</v>
      </c>
      <c r="E94" s="220" t="s">
        <v>1246</v>
      </c>
      <c r="F94" s="221" t="s">
        <v>1247</v>
      </c>
      <c r="G94" s="222" t="s">
        <v>162</v>
      </c>
      <c r="H94" s="223">
        <v>84</v>
      </c>
      <c r="I94" s="224"/>
      <c r="J94" s="225">
        <f>ROUND(I94*H94,2)</f>
        <v>0</v>
      </c>
      <c r="K94" s="221" t="s">
        <v>152</v>
      </c>
      <c r="L94" s="226"/>
      <c r="M94" s="227" t="s">
        <v>19</v>
      </c>
      <c r="N94" s="228" t="s">
        <v>42</v>
      </c>
      <c r="O94" s="64"/>
      <c r="P94" s="181">
        <f>O94*H94</f>
        <v>0</v>
      </c>
      <c r="Q94" s="181">
        <v>2.0000000000000001E-4</v>
      </c>
      <c r="R94" s="181">
        <f>Q94*H94</f>
        <v>1.6800000000000002E-2</v>
      </c>
      <c r="S94" s="181">
        <v>0</v>
      </c>
      <c r="T94" s="182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83" t="s">
        <v>295</v>
      </c>
      <c r="AT94" s="183" t="s">
        <v>348</v>
      </c>
      <c r="AU94" s="183" t="s">
        <v>81</v>
      </c>
      <c r="AY94" s="18" t="s">
        <v>146</v>
      </c>
      <c r="BE94" s="184">
        <f>IF(N94="základní",J94,0)</f>
        <v>0</v>
      </c>
      <c r="BF94" s="184">
        <f>IF(N94="snížená",J94,0)</f>
        <v>0</v>
      </c>
      <c r="BG94" s="184">
        <f>IF(N94="zákl. přenesená",J94,0)</f>
        <v>0</v>
      </c>
      <c r="BH94" s="184">
        <f>IF(N94="sníž. přenesená",J94,0)</f>
        <v>0</v>
      </c>
      <c r="BI94" s="184">
        <f>IF(N94="nulová",J94,0)</f>
        <v>0</v>
      </c>
      <c r="BJ94" s="18" t="s">
        <v>79</v>
      </c>
      <c r="BK94" s="184">
        <f>ROUND(I94*H94,2)</f>
        <v>0</v>
      </c>
      <c r="BL94" s="18" t="s">
        <v>213</v>
      </c>
      <c r="BM94" s="183" t="s">
        <v>1248</v>
      </c>
    </row>
    <row r="95" spans="1:65" s="13" customFormat="1" ht="11.25">
      <c r="B95" s="185"/>
      <c r="C95" s="186"/>
      <c r="D95" s="187" t="s">
        <v>190</v>
      </c>
      <c r="E95" s="186"/>
      <c r="F95" s="189" t="s">
        <v>1249</v>
      </c>
      <c r="G95" s="186"/>
      <c r="H95" s="190">
        <v>84</v>
      </c>
      <c r="I95" s="191"/>
      <c r="J95" s="186"/>
      <c r="K95" s="186"/>
      <c r="L95" s="192"/>
      <c r="M95" s="193"/>
      <c r="N95" s="194"/>
      <c r="O95" s="194"/>
      <c r="P95" s="194"/>
      <c r="Q95" s="194"/>
      <c r="R95" s="194"/>
      <c r="S95" s="194"/>
      <c r="T95" s="195"/>
      <c r="AT95" s="196" t="s">
        <v>190</v>
      </c>
      <c r="AU95" s="196" t="s">
        <v>81</v>
      </c>
      <c r="AV95" s="13" t="s">
        <v>81</v>
      </c>
      <c r="AW95" s="13" t="s">
        <v>4</v>
      </c>
      <c r="AX95" s="13" t="s">
        <v>79</v>
      </c>
      <c r="AY95" s="196" t="s">
        <v>146</v>
      </c>
    </row>
    <row r="96" spans="1:65" s="2" customFormat="1" ht="48">
      <c r="A96" s="35"/>
      <c r="B96" s="36"/>
      <c r="C96" s="172" t="s">
        <v>172</v>
      </c>
      <c r="D96" s="172" t="s">
        <v>148</v>
      </c>
      <c r="E96" s="173" t="s">
        <v>1250</v>
      </c>
      <c r="F96" s="174" t="s">
        <v>1251</v>
      </c>
      <c r="G96" s="175" t="s">
        <v>271</v>
      </c>
      <c r="H96" s="176">
        <v>30</v>
      </c>
      <c r="I96" s="177"/>
      <c r="J96" s="178">
        <f t="shared" ref="J96:J105" si="0">ROUND(I96*H96,2)</f>
        <v>0</v>
      </c>
      <c r="K96" s="174" t="s">
        <v>152</v>
      </c>
      <c r="L96" s="40"/>
      <c r="M96" s="179" t="s">
        <v>19</v>
      </c>
      <c r="N96" s="180" t="s">
        <v>42</v>
      </c>
      <c r="O96" s="64"/>
      <c r="P96" s="181">
        <f t="shared" ref="P96:P105" si="1">O96*H96</f>
        <v>0</v>
      </c>
      <c r="Q96" s="181">
        <v>0</v>
      </c>
      <c r="R96" s="181">
        <f t="shared" ref="R96:R105" si="2">Q96*H96</f>
        <v>0</v>
      </c>
      <c r="S96" s="181">
        <v>0</v>
      </c>
      <c r="T96" s="182">
        <f t="shared" ref="T96:T105" si="3">S96*H96</f>
        <v>0</v>
      </c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R96" s="183" t="s">
        <v>213</v>
      </c>
      <c r="AT96" s="183" t="s">
        <v>148</v>
      </c>
      <c r="AU96" s="183" t="s">
        <v>81</v>
      </c>
      <c r="AY96" s="18" t="s">
        <v>146</v>
      </c>
      <c r="BE96" s="184">
        <f t="shared" ref="BE96:BE105" si="4">IF(N96="základní",J96,0)</f>
        <v>0</v>
      </c>
      <c r="BF96" s="184">
        <f t="shared" ref="BF96:BF105" si="5">IF(N96="snížená",J96,0)</f>
        <v>0</v>
      </c>
      <c r="BG96" s="184">
        <f t="shared" ref="BG96:BG105" si="6">IF(N96="zákl. přenesená",J96,0)</f>
        <v>0</v>
      </c>
      <c r="BH96" s="184">
        <f t="shared" ref="BH96:BH105" si="7">IF(N96="sníž. přenesená",J96,0)</f>
        <v>0</v>
      </c>
      <c r="BI96" s="184">
        <f t="shared" ref="BI96:BI105" si="8">IF(N96="nulová",J96,0)</f>
        <v>0</v>
      </c>
      <c r="BJ96" s="18" t="s">
        <v>79</v>
      </c>
      <c r="BK96" s="184">
        <f t="shared" ref="BK96:BK105" si="9">ROUND(I96*H96,2)</f>
        <v>0</v>
      </c>
      <c r="BL96" s="18" t="s">
        <v>213</v>
      </c>
      <c r="BM96" s="183" t="s">
        <v>1252</v>
      </c>
    </row>
    <row r="97" spans="1:65" s="2" customFormat="1" ht="24">
      <c r="A97" s="35"/>
      <c r="B97" s="36"/>
      <c r="C97" s="219" t="s">
        <v>163</v>
      </c>
      <c r="D97" s="219" t="s">
        <v>348</v>
      </c>
      <c r="E97" s="220" t="s">
        <v>1253</v>
      </c>
      <c r="F97" s="221" t="s">
        <v>1254</v>
      </c>
      <c r="G97" s="222" t="s">
        <v>271</v>
      </c>
      <c r="H97" s="223">
        <v>30</v>
      </c>
      <c r="I97" s="224"/>
      <c r="J97" s="225">
        <f t="shared" si="0"/>
        <v>0</v>
      </c>
      <c r="K97" s="221" t="s">
        <v>152</v>
      </c>
      <c r="L97" s="226"/>
      <c r="M97" s="227" t="s">
        <v>19</v>
      </c>
      <c r="N97" s="228" t="s">
        <v>42</v>
      </c>
      <c r="O97" s="64"/>
      <c r="P97" s="181">
        <f t="shared" si="1"/>
        <v>0</v>
      </c>
      <c r="Q97" s="181">
        <v>4.0000000000000003E-5</v>
      </c>
      <c r="R97" s="181">
        <f t="shared" si="2"/>
        <v>1.2000000000000001E-3</v>
      </c>
      <c r="S97" s="181">
        <v>0</v>
      </c>
      <c r="T97" s="182">
        <f t="shared" si="3"/>
        <v>0</v>
      </c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R97" s="183" t="s">
        <v>295</v>
      </c>
      <c r="AT97" s="183" t="s">
        <v>348</v>
      </c>
      <c r="AU97" s="183" t="s">
        <v>81</v>
      </c>
      <c r="AY97" s="18" t="s">
        <v>146</v>
      </c>
      <c r="BE97" s="184">
        <f t="shared" si="4"/>
        <v>0</v>
      </c>
      <c r="BF97" s="184">
        <f t="shared" si="5"/>
        <v>0</v>
      </c>
      <c r="BG97" s="184">
        <f t="shared" si="6"/>
        <v>0</v>
      </c>
      <c r="BH97" s="184">
        <f t="shared" si="7"/>
        <v>0</v>
      </c>
      <c r="BI97" s="184">
        <f t="shared" si="8"/>
        <v>0</v>
      </c>
      <c r="BJ97" s="18" t="s">
        <v>79</v>
      </c>
      <c r="BK97" s="184">
        <f t="shared" si="9"/>
        <v>0</v>
      </c>
      <c r="BL97" s="18" t="s">
        <v>213</v>
      </c>
      <c r="BM97" s="183" t="s">
        <v>1255</v>
      </c>
    </row>
    <row r="98" spans="1:65" s="2" customFormat="1" ht="48">
      <c r="A98" s="35"/>
      <c r="B98" s="36"/>
      <c r="C98" s="172" t="s">
        <v>179</v>
      </c>
      <c r="D98" s="172" t="s">
        <v>148</v>
      </c>
      <c r="E98" s="173" t="s">
        <v>1250</v>
      </c>
      <c r="F98" s="174" t="s">
        <v>1251</v>
      </c>
      <c r="G98" s="175" t="s">
        <v>271</v>
      </c>
      <c r="H98" s="176">
        <v>92</v>
      </c>
      <c r="I98" s="177"/>
      <c r="J98" s="178">
        <f t="shared" si="0"/>
        <v>0</v>
      </c>
      <c r="K98" s="174" t="s">
        <v>152</v>
      </c>
      <c r="L98" s="40"/>
      <c r="M98" s="179" t="s">
        <v>19</v>
      </c>
      <c r="N98" s="180" t="s">
        <v>42</v>
      </c>
      <c r="O98" s="64"/>
      <c r="P98" s="181">
        <f t="shared" si="1"/>
        <v>0</v>
      </c>
      <c r="Q98" s="181">
        <v>0</v>
      </c>
      <c r="R98" s="181">
        <f t="shared" si="2"/>
        <v>0</v>
      </c>
      <c r="S98" s="181">
        <v>0</v>
      </c>
      <c r="T98" s="182">
        <f t="shared" si="3"/>
        <v>0</v>
      </c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R98" s="183" t="s">
        <v>213</v>
      </c>
      <c r="AT98" s="183" t="s">
        <v>148</v>
      </c>
      <c r="AU98" s="183" t="s">
        <v>81</v>
      </c>
      <c r="AY98" s="18" t="s">
        <v>146</v>
      </c>
      <c r="BE98" s="184">
        <f t="shared" si="4"/>
        <v>0</v>
      </c>
      <c r="BF98" s="184">
        <f t="shared" si="5"/>
        <v>0</v>
      </c>
      <c r="BG98" s="184">
        <f t="shared" si="6"/>
        <v>0</v>
      </c>
      <c r="BH98" s="184">
        <f t="shared" si="7"/>
        <v>0</v>
      </c>
      <c r="BI98" s="184">
        <f t="shared" si="8"/>
        <v>0</v>
      </c>
      <c r="BJ98" s="18" t="s">
        <v>79</v>
      </c>
      <c r="BK98" s="184">
        <f t="shared" si="9"/>
        <v>0</v>
      </c>
      <c r="BL98" s="18" t="s">
        <v>213</v>
      </c>
      <c r="BM98" s="183" t="s">
        <v>1256</v>
      </c>
    </row>
    <row r="99" spans="1:65" s="2" customFormat="1" ht="24">
      <c r="A99" s="35"/>
      <c r="B99" s="36"/>
      <c r="C99" s="219" t="s">
        <v>167</v>
      </c>
      <c r="D99" s="219" t="s">
        <v>348</v>
      </c>
      <c r="E99" s="220" t="s">
        <v>1257</v>
      </c>
      <c r="F99" s="221" t="s">
        <v>1258</v>
      </c>
      <c r="G99" s="222" t="s">
        <v>271</v>
      </c>
      <c r="H99" s="223">
        <v>92</v>
      </c>
      <c r="I99" s="224"/>
      <c r="J99" s="225">
        <f t="shared" si="0"/>
        <v>0</v>
      </c>
      <c r="K99" s="221" t="s">
        <v>152</v>
      </c>
      <c r="L99" s="226"/>
      <c r="M99" s="227" t="s">
        <v>19</v>
      </c>
      <c r="N99" s="228" t="s">
        <v>42</v>
      </c>
      <c r="O99" s="64"/>
      <c r="P99" s="181">
        <f t="shared" si="1"/>
        <v>0</v>
      </c>
      <c r="Q99" s="181">
        <v>1.3999999999999999E-4</v>
      </c>
      <c r="R99" s="181">
        <f t="shared" si="2"/>
        <v>1.2879999999999999E-2</v>
      </c>
      <c r="S99" s="181">
        <v>0</v>
      </c>
      <c r="T99" s="182">
        <f t="shared" si="3"/>
        <v>0</v>
      </c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R99" s="183" t="s">
        <v>295</v>
      </c>
      <c r="AT99" s="183" t="s">
        <v>348</v>
      </c>
      <c r="AU99" s="183" t="s">
        <v>81</v>
      </c>
      <c r="AY99" s="18" t="s">
        <v>146</v>
      </c>
      <c r="BE99" s="184">
        <f t="shared" si="4"/>
        <v>0</v>
      </c>
      <c r="BF99" s="184">
        <f t="shared" si="5"/>
        <v>0</v>
      </c>
      <c r="BG99" s="184">
        <f t="shared" si="6"/>
        <v>0</v>
      </c>
      <c r="BH99" s="184">
        <f t="shared" si="7"/>
        <v>0</v>
      </c>
      <c r="BI99" s="184">
        <f t="shared" si="8"/>
        <v>0</v>
      </c>
      <c r="BJ99" s="18" t="s">
        <v>79</v>
      </c>
      <c r="BK99" s="184">
        <f t="shared" si="9"/>
        <v>0</v>
      </c>
      <c r="BL99" s="18" t="s">
        <v>213</v>
      </c>
      <c r="BM99" s="183" t="s">
        <v>1259</v>
      </c>
    </row>
    <row r="100" spans="1:65" s="2" customFormat="1" ht="55.5" customHeight="1">
      <c r="A100" s="35"/>
      <c r="B100" s="36"/>
      <c r="C100" s="172" t="s">
        <v>186</v>
      </c>
      <c r="D100" s="172" t="s">
        <v>148</v>
      </c>
      <c r="E100" s="173" t="s">
        <v>1260</v>
      </c>
      <c r="F100" s="174" t="s">
        <v>1261</v>
      </c>
      <c r="G100" s="175" t="s">
        <v>271</v>
      </c>
      <c r="H100" s="176">
        <v>2</v>
      </c>
      <c r="I100" s="177"/>
      <c r="J100" s="178">
        <f t="shared" si="0"/>
        <v>0</v>
      </c>
      <c r="K100" s="174" t="s">
        <v>152</v>
      </c>
      <c r="L100" s="40"/>
      <c r="M100" s="179" t="s">
        <v>19</v>
      </c>
      <c r="N100" s="180" t="s">
        <v>42</v>
      </c>
      <c r="O100" s="64"/>
      <c r="P100" s="181">
        <f t="shared" si="1"/>
        <v>0</v>
      </c>
      <c r="Q100" s="181">
        <v>0</v>
      </c>
      <c r="R100" s="181">
        <f t="shared" si="2"/>
        <v>0</v>
      </c>
      <c r="S100" s="181">
        <v>0</v>
      </c>
      <c r="T100" s="182">
        <f t="shared" si="3"/>
        <v>0</v>
      </c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R100" s="183" t="s">
        <v>213</v>
      </c>
      <c r="AT100" s="183" t="s">
        <v>148</v>
      </c>
      <c r="AU100" s="183" t="s">
        <v>81</v>
      </c>
      <c r="AY100" s="18" t="s">
        <v>146</v>
      </c>
      <c r="BE100" s="184">
        <f t="shared" si="4"/>
        <v>0</v>
      </c>
      <c r="BF100" s="184">
        <f t="shared" si="5"/>
        <v>0</v>
      </c>
      <c r="BG100" s="184">
        <f t="shared" si="6"/>
        <v>0</v>
      </c>
      <c r="BH100" s="184">
        <f t="shared" si="7"/>
        <v>0</v>
      </c>
      <c r="BI100" s="184">
        <f t="shared" si="8"/>
        <v>0</v>
      </c>
      <c r="BJ100" s="18" t="s">
        <v>79</v>
      </c>
      <c r="BK100" s="184">
        <f t="shared" si="9"/>
        <v>0</v>
      </c>
      <c r="BL100" s="18" t="s">
        <v>213</v>
      </c>
      <c r="BM100" s="183" t="s">
        <v>1262</v>
      </c>
    </row>
    <row r="101" spans="1:65" s="2" customFormat="1" ht="24">
      <c r="A101" s="35"/>
      <c r="B101" s="36"/>
      <c r="C101" s="219" t="s">
        <v>192</v>
      </c>
      <c r="D101" s="219" t="s">
        <v>348</v>
      </c>
      <c r="E101" s="220" t="s">
        <v>1263</v>
      </c>
      <c r="F101" s="221" t="s">
        <v>1264</v>
      </c>
      <c r="G101" s="222" t="s">
        <v>271</v>
      </c>
      <c r="H101" s="223">
        <v>2</v>
      </c>
      <c r="I101" s="224"/>
      <c r="J101" s="225">
        <f t="shared" si="0"/>
        <v>0</v>
      </c>
      <c r="K101" s="221" t="s">
        <v>152</v>
      </c>
      <c r="L101" s="226"/>
      <c r="M101" s="227" t="s">
        <v>19</v>
      </c>
      <c r="N101" s="228" t="s">
        <v>42</v>
      </c>
      <c r="O101" s="64"/>
      <c r="P101" s="181">
        <f t="shared" si="1"/>
        <v>0</v>
      </c>
      <c r="Q101" s="181">
        <v>1.4999999999999999E-4</v>
      </c>
      <c r="R101" s="181">
        <f t="shared" si="2"/>
        <v>2.9999999999999997E-4</v>
      </c>
      <c r="S101" s="181">
        <v>0</v>
      </c>
      <c r="T101" s="182">
        <f t="shared" si="3"/>
        <v>0</v>
      </c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R101" s="183" t="s">
        <v>295</v>
      </c>
      <c r="AT101" s="183" t="s">
        <v>348</v>
      </c>
      <c r="AU101" s="183" t="s">
        <v>81</v>
      </c>
      <c r="AY101" s="18" t="s">
        <v>146</v>
      </c>
      <c r="BE101" s="184">
        <f t="shared" si="4"/>
        <v>0</v>
      </c>
      <c r="BF101" s="184">
        <f t="shared" si="5"/>
        <v>0</v>
      </c>
      <c r="BG101" s="184">
        <f t="shared" si="6"/>
        <v>0</v>
      </c>
      <c r="BH101" s="184">
        <f t="shared" si="7"/>
        <v>0</v>
      </c>
      <c r="BI101" s="184">
        <f t="shared" si="8"/>
        <v>0</v>
      </c>
      <c r="BJ101" s="18" t="s">
        <v>79</v>
      </c>
      <c r="BK101" s="184">
        <f t="shared" si="9"/>
        <v>0</v>
      </c>
      <c r="BL101" s="18" t="s">
        <v>213</v>
      </c>
      <c r="BM101" s="183" t="s">
        <v>1265</v>
      </c>
    </row>
    <row r="102" spans="1:65" s="2" customFormat="1" ht="55.5" customHeight="1">
      <c r="A102" s="35"/>
      <c r="B102" s="36"/>
      <c r="C102" s="172" t="s">
        <v>196</v>
      </c>
      <c r="D102" s="172" t="s">
        <v>148</v>
      </c>
      <c r="E102" s="173" t="s">
        <v>1260</v>
      </c>
      <c r="F102" s="174" t="s">
        <v>1261</v>
      </c>
      <c r="G102" s="175" t="s">
        <v>271</v>
      </c>
      <c r="H102" s="176">
        <v>5</v>
      </c>
      <c r="I102" s="177"/>
      <c r="J102" s="178">
        <f t="shared" si="0"/>
        <v>0</v>
      </c>
      <c r="K102" s="174" t="s">
        <v>152</v>
      </c>
      <c r="L102" s="40"/>
      <c r="M102" s="179" t="s">
        <v>19</v>
      </c>
      <c r="N102" s="180" t="s">
        <v>42</v>
      </c>
      <c r="O102" s="64"/>
      <c r="P102" s="181">
        <f t="shared" si="1"/>
        <v>0</v>
      </c>
      <c r="Q102" s="181">
        <v>0</v>
      </c>
      <c r="R102" s="181">
        <f t="shared" si="2"/>
        <v>0</v>
      </c>
      <c r="S102" s="181">
        <v>0</v>
      </c>
      <c r="T102" s="182">
        <f t="shared" si="3"/>
        <v>0</v>
      </c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R102" s="183" t="s">
        <v>213</v>
      </c>
      <c r="AT102" s="183" t="s">
        <v>148</v>
      </c>
      <c r="AU102" s="183" t="s">
        <v>81</v>
      </c>
      <c r="AY102" s="18" t="s">
        <v>146</v>
      </c>
      <c r="BE102" s="184">
        <f t="shared" si="4"/>
        <v>0</v>
      </c>
      <c r="BF102" s="184">
        <f t="shared" si="5"/>
        <v>0</v>
      </c>
      <c r="BG102" s="184">
        <f t="shared" si="6"/>
        <v>0</v>
      </c>
      <c r="BH102" s="184">
        <f t="shared" si="7"/>
        <v>0</v>
      </c>
      <c r="BI102" s="184">
        <f t="shared" si="8"/>
        <v>0</v>
      </c>
      <c r="BJ102" s="18" t="s">
        <v>79</v>
      </c>
      <c r="BK102" s="184">
        <f t="shared" si="9"/>
        <v>0</v>
      </c>
      <c r="BL102" s="18" t="s">
        <v>213</v>
      </c>
      <c r="BM102" s="183" t="s">
        <v>1266</v>
      </c>
    </row>
    <row r="103" spans="1:65" s="2" customFormat="1" ht="24">
      <c r="A103" s="35"/>
      <c r="B103" s="36"/>
      <c r="C103" s="219" t="s">
        <v>205</v>
      </c>
      <c r="D103" s="219" t="s">
        <v>348</v>
      </c>
      <c r="E103" s="220" t="s">
        <v>1267</v>
      </c>
      <c r="F103" s="221" t="s">
        <v>1268</v>
      </c>
      <c r="G103" s="222" t="s">
        <v>271</v>
      </c>
      <c r="H103" s="223">
        <v>5</v>
      </c>
      <c r="I103" s="224"/>
      <c r="J103" s="225">
        <f t="shared" si="0"/>
        <v>0</v>
      </c>
      <c r="K103" s="221" t="s">
        <v>152</v>
      </c>
      <c r="L103" s="226"/>
      <c r="M103" s="227" t="s">
        <v>19</v>
      </c>
      <c r="N103" s="228" t="s">
        <v>42</v>
      </c>
      <c r="O103" s="64"/>
      <c r="P103" s="181">
        <f t="shared" si="1"/>
        <v>0</v>
      </c>
      <c r="Q103" s="181">
        <v>9.0000000000000006E-5</v>
      </c>
      <c r="R103" s="181">
        <f t="shared" si="2"/>
        <v>4.5000000000000004E-4</v>
      </c>
      <c r="S103" s="181">
        <v>0</v>
      </c>
      <c r="T103" s="182">
        <f t="shared" si="3"/>
        <v>0</v>
      </c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R103" s="183" t="s">
        <v>295</v>
      </c>
      <c r="AT103" s="183" t="s">
        <v>348</v>
      </c>
      <c r="AU103" s="183" t="s">
        <v>81</v>
      </c>
      <c r="AY103" s="18" t="s">
        <v>146</v>
      </c>
      <c r="BE103" s="184">
        <f t="shared" si="4"/>
        <v>0</v>
      </c>
      <c r="BF103" s="184">
        <f t="shared" si="5"/>
        <v>0</v>
      </c>
      <c r="BG103" s="184">
        <f t="shared" si="6"/>
        <v>0</v>
      </c>
      <c r="BH103" s="184">
        <f t="shared" si="7"/>
        <v>0</v>
      </c>
      <c r="BI103" s="184">
        <f t="shared" si="8"/>
        <v>0</v>
      </c>
      <c r="BJ103" s="18" t="s">
        <v>79</v>
      </c>
      <c r="BK103" s="184">
        <f t="shared" si="9"/>
        <v>0</v>
      </c>
      <c r="BL103" s="18" t="s">
        <v>213</v>
      </c>
      <c r="BM103" s="183" t="s">
        <v>1269</v>
      </c>
    </row>
    <row r="104" spans="1:65" s="2" customFormat="1" ht="36">
      <c r="A104" s="35"/>
      <c r="B104" s="36"/>
      <c r="C104" s="172" t="s">
        <v>8</v>
      </c>
      <c r="D104" s="172" t="s">
        <v>148</v>
      </c>
      <c r="E104" s="173" t="s">
        <v>1270</v>
      </c>
      <c r="F104" s="174" t="s">
        <v>1271</v>
      </c>
      <c r="G104" s="175" t="s">
        <v>162</v>
      </c>
      <c r="H104" s="176">
        <v>30</v>
      </c>
      <c r="I104" s="177"/>
      <c r="J104" s="178">
        <f t="shared" si="0"/>
        <v>0</v>
      </c>
      <c r="K104" s="174" t="s">
        <v>152</v>
      </c>
      <c r="L104" s="40"/>
      <c r="M104" s="179" t="s">
        <v>19</v>
      </c>
      <c r="N104" s="180" t="s">
        <v>42</v>
      </c>
      <c r="O104" s="64"/>
      <c r="P104" s="181">
        <f t="shared" si="1"/>
        <v>0</v>
      </c>
      <c r="Q104" s="181">
        <v>0</v>
      </c>
      <c r="R104" s="181">
        <f t="shared" si="2"/>
        <v>0</v>
      </c>
      <c r="S104" s="181">
        <v>0</v>
      </c>
      <c r="T104" s="182">
        <f t="shared" si="3"/>
        <v>0</v>
      </c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R104" s="183" t="s">
        <v>213</v>
      </c>
      <c r="AT104" s="183" t="s">
        <v>148</v>
      </c>
      <c r="AU104" s="183" t="s">
        <v>81</v>
      </c>
      <c r="AY104" s="18" t="s">
        <v>146</v>
      </c>
      <c r="BE104" s="184">
        <f t="shared" si="4"/>
        <v>0</v>
      </c>
      <c r="BF104" s="184">
        <f t="shared" si="5"/>
        <v>0</v>
      </c>
      <c r="BG104" s="184">
        <f t="shared" si="6"/>
        <v>0</v>
      </c>
      <c r="BH104" s="184">
        <f t="shared" si="7"/>
        <v>0</v>
      </c>
      <c r="BI104" s="184">
        <f t="shared" si="8"/>
        <v>0</v>
      </c>
      <c r="BJ104" s="18" t="s">
        <v>79</v>
      </c>
      <c r="BK104" s="184">
        <f t="shared" si="9"/>
        <v>0</v>
      </c>
      <c r="BL104" s="18" t="s">
        <v>213</v>
      </c>
      <c r="BM104" s="183" t="s">
        <v>1272</v>
      </c>
    </row>
    <row r="105" spans="1:65" s="2" customFormat="1" ht="24">
      <c r="A105" s="35"/>
      <c r="B105" s="36"/>
      <c r="C105" s="219" t="s">
        <v>213</v>
      </c>
      <c r="D105" s="219" t="s">
        <v>348</v>
      </c>
      <c r="E105" s="220" t="s">
        <v>1273</v>
      </c>
      <c r="F105" s="221" t="s">
        <v>1274</v>
      </c>
      <c r="G105" s="222" t="s">
        <v>162</v>
      </c>
      <c r="H105" s="223">
        <v>34.5</v>
      </c>
      <c r="I105" s="224"/>
      <c r="J105" s="225">
        <f t="shared" si="0"/>
        <v>0</v>
      </c>
      <c r="K105" s="221" t="s">
        <v>152</v>
      </c>
      <c r="L105" s="226"/>
      <c r="M105" s="227" t="s">
        <v>19</v>
      </c>
      <c r="N105" s="228" t="s">
        <v>42</v>
      </c>
      <c r="O105" s="64"/>
      <c r="P105" s="181">
        <f t="shared" si="1"/>
        <v>0</v>
      </c>
      <c r="Q105" s="181">
        <v>1E-4</v>
      </c>
      <c r="R105" s="181">
        <f t="shared" si="2"/>
        <v>3.4500000000000004E-3</v>
      </c>
      <c r="S105" s="181">
        <v>0</v>
      </c>
      <c r="T105" s="182">
        <f t="shared" si="3"/>
        <v>0</v>
      </c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R105" s="183" t="s">
        <v>295</v>
      </c>
      <c r="AT105" s="183" t="s">
        <v>348</v>
      </c>
      <c r="AU105" s="183" t="s">
        <v>81</v>
      </c>
      <c r="AY105" s="18" t="s">
        <v>146</v>
      </c>
      <c r="BE105" s="184">
        <f t="shared" si="4"/>
        <v>0</v>
      </c>
      <c r="BF105" s="184">
        <f t="shared" si="5"/>
        <v>0</v>
      </c>
      <c r="BG105" s="184">
        <f t="shared" si="6"/>
        <v>0</v>
      </c>
      <c r="BH105" s="184">
        <f t="shared" si="7"/>
        <v>0</v>
      </c>
      <c r="BI105" s="184">
        <f t="shared" si="8"/>
        <v>0</v>
      </c>
      <c r="BJ105" s="18" t="s">
        <v>79</v>
      </c>
      <c r="BK105" s="184">
        <f t="shared" si="9"/>
        <v>0</v>
      </c>
      <c r="BL105" s="18" t="s">
        <v>213</v>
      </c>
      <c r="BM105" s="183" t="s">
        <v>1275</v>
      </c>
    </row>
    <row r="106" spans="1:65" s="13" customFormat="1" ht="11.25">
      <c r="B106" s="185"/>
      <c r="C106" s="186"/>
      <c r="D106" s="187" t="s">
        <v>190</v>
      </c>
      <c r="E106" s="186"/>
      <c r="F106" s="189" t="s">
        <v>1276</v>
      </c>
      <c r="G106" s="186"/>
      <c r="H106" s="190">
        <v>34.5</v>
      </c>
      <c r="I106" s="191"/>
      <c r="J106" s="186"/>
      <c r="K106" s="186"/>
      <c r="L106" s="192"/>
      <c r="M106" s="193"/>
      <c r="N106" s="194"/>
      <c r="O106" s="194"/>
      <c r="P106" s="194"/>
      <c r="Q106" s="194"/>
      <c r="R106" s="194"/>
      <c r="S106" s="194"/>
      <c r="T106" s="195"/>
      <c r="AT106" s="196" t="s">
        <v>190</v>
      </c>
      <c r="AU106" s="196" t="s">
        <v>81</v>
      </c>
      <c r="AV106" s="13" t="s">
        <v>81</v>
      </c>
      <c r="AW106" s="13" t="s">
        <v>4</v>
      </c>
      <c r="AX106" s="13" t="s">
        <v>79</v>
      </c>
      <c r="AY106" s="196" t="s">
        <v>146</v>
      </c>
    </row>
    <row r="107" spans="1:65" s="2" customFormat="1" ht="36">
      <c r="A107" s="35"/>
      <c r="B107" s="36"/>
      <c r="C107" s="172" t="s">
        <v>217</v>
      </c>
      <c r="D107" s="172" t="s">
        <v>148</v>
      </c>
      <c r="E107" s="173" t="s">
        <v>1277</v>
      </c>
      <c r="F107" s="174" t="s">
        <v>1278</v>
      </c>
      <c r="G107" s="175" t="s">
        <v>162</v>
      </c>
      <c r="H107" s="176">
        <v>10</v>
      </c>
      <c r="I107" s="177"/>
      <c r="J107" s="178">
        <f>ROUND(I107*H107,2)</f>
        <v>0</v>
      </c>
      <c r="K107" s="174" t="s">
        <v>152</v>
      </c>
      <c r="L107" s="40"/>
      <c r="M107" s="179" t="s">
        <v>19</v>
      </c>
      <c r="N107" s="180" t="s">
        <v>42</v>
      </c>
      <c r="O107" s="64"/>
      <c r="P107" s="181">
        <f>O107*H107</f>
        <v>0</v>
      </c>
      <c r="Q107" s="181">
        <v>0</v>
      </c>
      <c r="R107" s="181">
        <f>Q107*H107</f>
        <v>0</v>
      </c>
      <c r="S107" s="181">
        <v>0</v>
      </c>
      <c r="T107" s="182">
        <f>S107*H107</f>
        <v>0</v>
      </c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R107" s="183" t="s">
        <v>213</v>
      </c>
      <c r="AT107" s="183" t="s">
        <v>148</v>
      </c>
      <c r="AU107" s="183" t="s">
        <v>81</v>
      </c>
      <c r="AY107" s="18" t="s">
        <v>146</v>
      </c>
      <c r="BE107" s="184">
        <f>IF(N107="základní",J107,0)</f>
        <v>0</v>
      </c>
      <c r="BF107" s="184">
        <f>IF(N107="snížená",J107,0)</f>
        <v>0</v>
      </c>
      <c r="BG107" s="184">
        <f>IF(N107="zákl. přenesená",J107,0)</f>
        <v>0</v>
      </c>
      <c r="BH107" s="184">
        <f>IF(N107="sníž. přenesená",J107,0)</f>
        <v>0</v>
      </c>
      <c r="BI107" s="184">
        <f>IF(N107="nulová",J107,0)</f>
        <v>0</v>
      </c>
      <c r="BJ107" s="18" t="s">
        <v>79</v>
      </c>
      <c r="BK107" s="184">
        <f>ROUND(I107*H107,2)</f>
        <v>0</v>
      </c>
      <c r="BL107" s="18" t="s">
        <v>213</v>
      </c>
      <c r="BM107" s="183" t="s">
        <v>1279</v>
      </c>
    </row>
    <row r="108" spans="1:65" s="2" customFormat="1" ht="24">
      <c r="A108" s="35"/>
      <c r="B108" s="36"/>
      <c r="C108" s="219" t="s">
        <v>222</v>
      </c>
      <c r="D108" s="219" t="s">
        <v>348</v>
      </c>
      <c r="E108" s="220" t="s">
        <v>1280</v>
      </c>
      <c r="F108" s="221" t="s">
        <v>1281</v>
      </c>
      <c r="G108" s="222" t="s">
        <v>162</v>
      </c>
      <c r="H108" s="223">
        <v>11.5</v>
      </c>
      <c r="I108" s="224"/>
      <c r="J108" s="225">
        <f>ROUND(I108*H108,2)</f>
        <v>0</v>
      </c>
      <c r="K108" s="221" t="s">
        <v>152</v>
      </c>
      <c r="L108" s="226"/>
      <c r="M108" s="227" t="s">
        <v>19</v>
      </c>
      <c r="N108" s="228" t="s">
        <v>42</v>
      </c>
      <c r="O108" s="64"/>
      <c r="P108" s="181">
        <f>O108*H108</f>
        <v>0</v>
      </c>
      <c r="Q108" s="181">
        <v>1.2E-4</v>
      </c>
      <c r="R108" s="181">
        <f>Q108*H108</f>
        <v>1.3799999999999999E-3</v>
      </c>
      <c r="S108" s="181">
        <v>0</v>
      </c>
      <c r="T108" s="182">
        <f>S108*H108</f>
        <v>0</v>
      </c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R108" s="183" t="s">
        <v>295</v>
      </c>
      <c r="AT108" s="183" t="s">
        <v>348</v>
      </c>
      <c r="AU108" s="183" t="s">
        <v>81</v>
      </c>
      <c r="AY108" s="18" t="s">
        <v>146</v>
      </c>
      <c r="BE108" s="184">
        <f>IF(N108="základní",J108,0)</f>
        <v>0</v>
      </c>
      <c r="BF108" s="184">
        <f>IF(N108="snížená",J108,0)</f>
        <v>0</v>
      </c>
      <c r="BG108" s="184">
        <f>IF(N108="zákl. přenesená",J108,0)</f>
        <v>0</v>
      </c>
      <c r="BH108" s="184">
        <f>IF(N108="sníž. přenesená",J108,0)</f>
        <v>0</v>
      </c>
      <c r="BI108" s="184">
        <f>IF(N108="nulová",J108,0)</f>
        <v>0</v>
      </c>
      <c r="BJ108" s="18" t="s">
        <v>79</v>
      </c>
      <c r="BK108" s="184">
        <f>ROUND(I108*H108,2)</f>
        <v>0</v>
      </c>
      <c r="BL108" s="18" t="s">
        <v>213</v>
      </c>
      <c r="BM108" s="183" t="s">
        <v>1282</v>
      </c>
    </row>
    <row r="109" spans="1:65" s="13" customFormat="1" ht="11.25">
      <c r="B109" s="185"/>
      <c r="C109" s="186"/>
      <c r="D109" s="187" t="s">
        <v>190</v>
      </c>
      <c r="E109" s="186"/>
      <c r="F109" s="189" t="s">
        <v>1283</v>
      </c>
      <c r="G109" s="186"/>
      <c r="H109" s="190">
        <v>11.5</v>
      </c>
      <c r="I109" s="191"/>
      <c r="J109" s="186"/>
      <c r="K109" s="186"/>
      <c r="L109" s="192"/>
      <c r="M109" s="193"/>
      <c r="N109" s="194"/>
      <c r="O109" s="194"/>
      <c r="P109" s="194"/>
      <c r="Q109" s="194"/>
      <c r="R109" s="194"/>
      <c r="S109" s="194"/>
      <c r="T109" s="195"/>
      <c r="AT109" s="196" t="s">
        <v>190</v>
      </c>
      <c r="AU109" s="196" t="s">
        <v>81</v>
      </c>
      <c r="AV109" s="13" t="s">
        <v>81</v>
      </c>
      <c r="AW109" s="13" t="s">
        <v>4</v>
      </c>
      <c r="AX109" s="13" t="s">
        <v>79</v>
      </c>
      <c r="AY109" s="196" t="s">
        <v>146</v>
      </c>
    </row>
    <row r="110" spans="1:65" s="2" customFormat="1" ht="36">
      <c r="A110" s="35"/>
      <c r="B110" s="36"/>
      <c r="C110" s="172" t="s">
        <v>230</v>
      </c>
      <c r="D110" s="172" t="s">
        <v>148</v>
      </c>
      <c r="E110" s="173" t="s">
        <v>1277</v>
      </c>
      <c r="F110" s="174" t="s">
        <v>1278</v>
      </c>
      <c r="G110" s="175" t="s">
        <v>162</v>
      </c>
      <c r="H110" s="176">
        <v>140</v>
      </c>
      <c r="I110" s="177"/>
      <c r="J110" s="178">
        <f>ROUND(I110*H110,2)</f>
        <v>0</v>
      </c>
      <c r="K110" s="174" t="s">
        <v>152</v>
      </c>
      <c r="L110" s="40"/>
      <c r="M110" s="179" t="s">
        <v>19</v>
      </c>
      <c r="N110" s="180" t="s">
        <v>42</v>
      </c>
      <c r="O110" s="64"/>
      <c r="P110" s="181">
        <f>O110*H110</f>
        <v>0</v>
      </c>
      <c r="Q110" s="181">
        <v>0</v>
      </c>
      <c r="R110" s="181">
        <f>Q110*H110</f>
        <v>0</v>
      </c>
      <c r="S110" s="181">
        <v>0</v>
      </c>
      <c r="T110" s="182">
        <f>S110*H110</f>
        <v>0</v>
      </c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R110" s="183" t="s">
        <v>213</v>
      </c>
      <c r="AT110" s="183" t="s">
        <v>148</v>
      </c>
      <c r="AU110" s="183" t="s">
        <v>81</v>
      </c>
      <c r="AY110" s="18" t="s">
        <v>146</v>
      </c>
      <c r="BE110" s="184">
        <f>IF(N110="základní",J110,0)</f>
        <v>0</v>
      </c>
      <c r="BF110" s="184">
        <f>IF(N110="snížená",J110,0)</f>
        <v>0</v>
      </c>
      <c r="BG110" s="184">
        <f>IF(N110="zákl. přenesená",J110,0)</f>
        <v>0</v>
      </c>
      <c r="BH110" s="184">
        <f>IF(N110="sníž. přenesená",J110,0)</f>
        <v>0</v>
      </c>
      <c r="BI110" s="184">
        <f>IF(N110="nulová",J110,0)</f>
        <v>0</v>
      </c>
      <c r="BJ110" s="18" t="s">
        <v>79</v>
      </c>
      <c r="BK110" s="184">
        <f>ROUND(I110*H110,2)</f>
        <v>0</v>
      </c>
      <c r="BL110" s="18" t="s">
        <v>213</v>
      </c>
      <c r="BM110" s="183" t="s">
        <v>1284</v>
      </c>
    </row>
    <row r="111" spans="1:65" s="2" customFormat="1" ht="24">
      <c r="A111" s="35"/>
      <c r="B111" s="36"/>
      <c r="C111" s="219" t="s">
        <v>235</v>
      </c>
      <c r="D111" s="219" t="s">
        <v>348</v>
      </c>
      <c r="E111" s="220" t="s">
        <v>1280</v>
      </c>
      <c r="F111" s="221" t="s">
        <v>1281</v>
      </c>
      <c r="G111" s="222" t="s">
        <v>162</v>
      </c>
      <c r="H111" s="223">
        <v>161</v>
      </c>
      <c r="I111" s="224"/>
      <c r="J111" s="225">
        <f>ROUND(I111*H111,2)</f>
        <v>0</v>
      </c>
      <c r="K111" s="221" t="s">
        <v>152</v>
      </c>
      <c r="L111" s="226"/>
      <c r="M111" s="227" t="s">
        <v>19</v>
      </c>
      <c r="N111" s="228" t="s">
        <v>42</v>
      </c>
      <c r="O111" s="64"/>
      <c r="P111" s="181">
        <f>O111*H111</f>
        <v>0</v>
      </c>
      <c r="Q111" s="181">
        <v>1.2E-4</v>
      </c>
      <c r="R111" s="181">
        <f>Q111*H111</f>
        <v>1.932E-2</v>
      </c>
      <c r="S111" s="181">
        <v>0</v>
      </c>
      <c r="T111" s="182">
        <f>S111*H111</f>
        <v>0</v>
      </c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R111" s="183" t="s">
        <v>295</v>
      </c>
      <c r="AT111" s="183" t="s">
        <v>348</v>
      </c>
      <c r="AU111" s="183" t="s">
        <v>81</v>
      </c>
      <c r="AY111" s="18" t="s">
        <v>146</v>
      </c>
      <c r="BE111" s="184">
        <f>IF(N111="základní",J111,0)</f>
        <v>0</v>
      </c>
      <c r="BF111" s="184">
        <f>IF(N111="snížená",J111,0)</f>
        <v>0</v>
      </c>
      <c r="BG111" s="184">
        <f>IF(N111="zákl. přenesená",J111,0)</f>
        <v>0</v>
      </c>
      <c r="BH111" s="184">
        <f>IF(N111="sníž. přenesená",J111,0)</f>
        <v>0</v>
      </c>
      <c r="BI111" s="184">
        <f>IF(N111="nulová",J111,0)</f>
        <v>0</v>
      </c>
      <c r="BJ111" s="18" t="s">
        <v>79</v>
      </c>
      <c r="BK111" s="184">
        <f>ROUND(I111*H111,2)</f>
        <v>0</v>
      </c>
      <c r="BL111" s="18" t="s">
        <v>213</v>
      </c>
      <c r="BM111" s="183" t="s">
        <v>1285</v>
      </c>
    </row>
    <row r="112" spans="1:65" s="13" customFormat="1" ht="11.25">
      <c r="B112" s="185"/>
      <c r="C112" s="186"/>
      <c r="D112" s="187" t="s">
        <v>190</v>
      </c>
      <c r="E112" s="186"/>
      <c r="F112" s="189" t="s">
        <v>1286</v>
      </c>
      <c r="G112" s="186"/>
      <c r="H112" s="190">
        <v>161</v>
      </c>
      <c r="I112" s="191"/>
      <c r="J112" s="186"/>
      <c r="K112" s="186"/>
      <c r="L112" s="192"/>
      <c r="M112" s="193"/>
      <c r="N112" s="194"/>
      <c r="O112" s="194"/>
      <c r="P112" s="194"/>
      <c r="Q112" s="194"/>
      <c r="R112" s="194"/>
      <c r="S112" s="194"/>
      <c r="T112" s="195"/>
      <c r="AT112" s="196" t="s">
        <v>190</v>
      </c>
      <c r="AU112" s="196" t="s">
        <v>81</v>
      </c>
      <c r="AV112" s="13" t="s">
        <v>81</v>
      </c>
      <c r="AW112" s="13" t="s">
        <v>4</v>
      </c>
      <c r="AX112" s="13" t="s">
        <v>79</v>
      </c>
      <c r="AY112" s="196" t="s">
        <v>146</v>
      </c>
    </row>
    <row r="113" spans="1:65" s="2" customFormat="1" ht="36">
      <c r="A113" s="35"/>
      <c r="B113" s="36"/>
      <c r="C113" s="172" t="s">
        <v>7</v>
      </c>
      <c r="D113" s="172" t="s">
        <v>148</v>
      </c>
      <c r="E113" s="173" t="s">
        <v>1287</v>
      </c>
      <c r="F113" s="174" t="s">
        <v>1288</v>
      </c>
      <c r="G113" s="175" t="s">
        <v>162</v>
      </c>
      <c r="H113" s="176">
        <v>120</v>
      </c>
      <c r="I113" s="177"/>
      <c r="J113" s="178">
        <f>ROUND(I113*H113,2)</f>
        <v>0</v>
      </c>
      <c r="K113" s="174" t="s">
        <v>152</v>
      </c>
      <c r="L113" s="40"/>
      <c r="M113" s="179" t="s">
        <v>19</v>
      </c>
      <c r="N113" s="180" t="s">
        <v>42</v>
      </c>
      <c r="O113" s="64"/>
      <c r="P113" s="181">
        <f>O113*H113</f>
        <v>0</v>
      </c>
      <c r="Q113" s="181">
        <v>0</v>
      </c>
      <c r="R113" s="181">
        <f>Q113*H113</f>
        <v>0</v>
      </c>
      <c r="S113" s="181">
        <v>0</v>
      </c>
      <c r="T113" s="182">
        <f>S113*H113</f>
        <v>0</v>
      </c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R113" s="183" t="s">
        <v>213</v>
      </c>
      <c r="AT113" s="183" t="s">
        <v>148</v>
      </c>
      <c r="AU113" s="183" t="s">
        <v>81</v>
      </c>
      <c r="AY113" s="18" t="s">
        <v>146</v>
      </c>
      <c r="BE113" s="184">
        <f>IF(N113="základní",J113,0)</f>
        <v>0</v>
      </c>
      <c r="BF113" s="184">
        <f>IF(N113="snížená",J113,0)</f>
        <v>0</v>
      </c>
      <c r="BG113" s="184">
        <f>IF(N113="zákl. přenesená",J113,0)</f>
        <v>0</v>
      </c>
      <c r="BH113" s="184">
        <f>IF(N113="sníž. přenesená",J113,0)</f>
        <v>0</v>
      </c>
      <c r="BI113" s="184">
        <f>IF(N113="nulová",J113,0)</f>
        <v>0</v>
      </c>
      <c r="BJ113" s="18" t="s">
        <v>79</v>
      </c>
      <c r="BK113" s="184">
        <f>ROUND(I113*H113,2)</f>
        <v>0</v>
      </c>
      <c r="BL113" s="18" t="s">
        <v>213</v>
      </c>
      <c r="BM113" s="183" t="s">
        <v>1289</v>
      </c>
    </row>
    <row r="114" spans="1:65" s="2" customFormat="1" ht="24">
      <c r="A114" s="35"/>
      <c r="B114" s="36"/>
      <c r="C114" s="219" t="s">
        <v>243</v>
      </c>
      <c r="D114" s="219" t="s">
        <v>348</v>
      </c>
      <c r="E114" s="220" t="s">
        <v>1290</v>
      </c>
      <c r="F114" s="221" t="s">
        <v>1291</v>
      </c>
      <c r="G114" s="222" t="s">
        <v>162</v>
      </c>
      <c r="H114" s="223">
        <v>138</v>
      </c>
      <c r="I114" s="224"/>
      <c r="J114" s="225">
        <f>ROUND(I114*H114,2)</f>
        <v>0</v>
      </c>
      <c r="K114" s="221" t="s">
        <v>152</v>
      </c>
      <c r="L114" s="226"/>
      <c r="M114" s="227" t="s">
        <v>19</v>
      </c>
      <c r="N114" s="228" t="s">
        <v>42</v>
      </c>
      <c r="O114" s="64"/>
      <c r="P114" s="181">
        <f>O114*H114</f>
        <v>0</v>
      </c>
      <c r="Q114" s="181">
        <v>1.7000000000000001E-4</v>
      </c>
      <c r="R114" s="181">
        <f>Q114*H114</f>
        <v>2.3460000000000002E-2</v>
      </c>
      <c r="S114" s="181">
        <v>0</v>
      </c>
      <c r="T114" s="182">
        <f>S114*H114</f>
        <v>0</v>
      </c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R114" s="183" t="s">
        <v>295</v>
      </c>
      <c r="AT114" s="183" t="s">
        <v>348</v>
      </c>
      <c r="AU114" s="183" t="s">
        <v>81</v>
      </c>
      <c r="AY114" s="18" t="s">
        <v>146</v>
      </c>
      <c r="BE114" s="184">
        <f>IF(N114="základní",J114,0)</f>
        <v>0</v>
      </c>
      <c r="BF114" s="184">
        <f>IF(N114="snížená",J114,0)</f>
        <v>0</v>
      </c>
      <c r="BG114" s="184">
        <f>IF(N114="zákl. přenesená",J114,0)</f>
        <v>0</v>
      </c>
      <c r="BH114" s="184">
        <f>IF(N114="sníž. přenesená",J114,0)</f>
        <v>0</v>
      </c>
      <c r="BI114" s="184">
        <f>IF(N114="nulová",J114,0)</f>
        <v>0</v>
      </c>
      <c r="BJ114" s="18" t="s">
        <v>79</v>
      </c>
      <c r="BK114" s="184">
        <f>ROUND(I114*H114,2)</f>
        <v>0</v>
      </c>
      <c r="BL114" s="18" t="s">
        <v>213</v>
      </c>
      <c r="BM114" s="183" t="s">
        <v>1292</v>
      </c>
    </row>
    <row r="115" spans="1:65" s="13" customFormat="1" ht="11.25">
      <c r="B115" s="185"/>
      <c r="C115" s="186"/>
      <c r="D115" s="187" t="s">
        <v>190</v>
      </c>
      <c r="E115" s="186"/>
      <c r="F115" s="189" t="s">
        <v>1293</v>
      </c>
      <c r="G115" s="186"/>
      <c r="H115" s="190">
        <v>138</v>
      </c>
      <c r="I115" s="191"/>
      <c r="J115" s="186"/>
      <c r="K115" s="186"/>
      <c r="L115" s="192"/>
      <c r="M115" s="193"/>
      <c r="N115" s="194"/>
      <c r="O115" s="194"/>
      <c r="P115" s="194"/>
      <c r="Q115" s="194"/>
      <c r="R115" s="194"/>
      <c r="S115" s="194"/>
      <c r="T115" s="195"/>
      <c r="AT115" s="196" t="s">
        <v>190</v>
      </c>
      <c r="AU115" s="196" t="s">
        <v>81</v>
      </c>
      <c r="AV115" s="13" t="s">
        <v>81</v>
      </c>
      <c r="AW115" s="13" t="s">
        <v>4</v>
      </c>
      <c r="AX115" s="13" t="s">
        <v>79</v>
      </c>
      <c r="AY115" s="196" t="s">
        <v>146</v>
      </c>
    </row>
    <row r="116" spans="1:65" s="2" customFormat="1" ht="36">
      <c r="A116" s="35"/>
      <c r="B116" s="36"/>
      <c r="C116" s="172" t="s">
        <v>249</v>
      </c>
      <c r="D116" s="172" t="s">
        <v>148</v>
      </c>
      <c r="E116" s="173" t="s">
        <v>1294</v>
      </c>
      <c r="F116" s="174" t="s">
        <v>1295</v>
      </c>
      <c r="G116" s="175" t="s">
        <v>162</v>
      </c>
      <c r="H116" s="176">
        <v>25</v>
      </c>
      <c r="I116" s="177"/>
      <c r="J116" s="178">
        <f>ROUND(I116*H116,2)</f>
        <v>0</v>
      </c>
      <c r="K116" s="174" t="s">
        <v>152</v>
      </c>
      <c r="L116" s="40"/>
      <c r="M116" s="179" t="s">
        <v>19</v>
      </c>
      <c r="N116" s="180" t="s">
        <v>42</v>
      </c>
      <c r="O116" s="64"/>
      <c r="P116" s="181">
        <f>O116*H116</f>
        <v>0</v>
      </c>
      <c r="Q116" s="181">
        <v>0</v>
      </c>
      <c r="R116" s="181">
        <f>Q116*H116</f>
        <v>0</v>
      </c>
      <c r="S116" s="181">
        <v>0</v>
      </c>
      <c r="T116" s="182">
        <f>S116*H116</f>
        <v>0</v>
      </c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R116" s="183" t="s">
        <v>213</v>
      </c>
      <c r="AT116" s="183" t="s">
        <v>148</v>
      </c>
      <c r="AU116" s="183" t="s">
        <v>81</v>
      </c>
      <c r="AY116" s="18" t="s">
        <v>146</v>
      </c>
      <c r="BE116" s="184">
        <f>IF(N116="základní",J116,0)</f>
        <v>0</v>
      </c>
      <c r="BF116" s="184">
        <f>IF(N116="snížená",J116,0)</f>
        <v>0</v>
      </c>
      <c r="BG116" s="184">
        <f>IF(N116="zákl. přenesená",J116,0)</f>
        <v>0</v>
      </c>
      <c r="BH116" s="184">
        <f>IF(N116="sníž. přenesená",J116,0)</f>
        <v>0</v>
      </c>
      <c r="BI116" s="184">
        <f>IF(N116="nulová",J116,0)</f>
        <v>0</v>
      </c>
      <c r="BJ116" s="18" t="s">
        <v>79</v>
      </c>
      <c r="BK116" s="184">
        <f>ROUND(I116*H116,2)</f>
        <v>0</v>
      </c>
      <c r="BL116" s="18" t="s">
        <v>213</v>
      </c>
      <c r="BM116" s="183" t="s">
        <v>1296</v>
      </c>
    </row>
    <row r="117" spans="1:65" s="2" customFormat="1" ht="24">
      <c r="A117" s="35"/>
      <c r="B117" s="36"/>
      <c r="C117" s="219" t="s">
        <v>253</v>
      </c>
      <c r="D117" s="219" t="s">
        <v>348</v>
      </c>
      <c r="E117" s="220" t="s">
        <v>1297</v>
      </c>
      <c r="F117" s="221" t="s">
        <v>1298</v>
      </c>
      <c r="G117" s="222" t="s">
        <v>162</v>
      </c>
      <c r="H117" s="223">
        <v>28.75</v>
      </c>
      <c r="I117" s="224"/>
      <c r="J117" s="225">
        <f>ROUND(I117*H117,2)</f>
        <v>0</v>
      </c>
      <c r="K117" s="221" t="s">
        <v>152</v>
      </c>
      <c r="L117" s="226"/>
      <c r="M117" s="227" t="s">
        <v>19</v>
      </c>
      <c r="N117" s="228" t="s">
        <v>42</v>
      </c>
      <c r="O117" s="64"/>
      <c r="P117" s="181">
        <f>O117*H117</f>
        <v>0</v>
      </c>
      <c r="Q117" s="181">
        <v>1.3999999999999999E-4</v>
      </c>
      <c r="R117" s="181">
        <f>Q117*H117</f>
        <v>4.0249999999999999E-3</v>
      </c>
      <c r="S117" s="181">
        <v>0</v>
      </c>
      <c r="T117" s="182">
        <f>S117*H117</f>
        <v>0</v>
      </c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R117" s="183" t="s">
        <v>295</v>
      </c>
      <c r="AT117" s="183" t="s">
        <v>348</v>
      </c>
      <c r="AU117" s="183" t="s">
        <v>81</v>
      </c>
      <c r="AY117" s="18" t="s">
        <v>146</v>
      </c>
      <c r="BE117" s="184">
        <f>IF(N117="základní",J117,0)</f>
        <v>0</v>
      </c>
      <c r="BF117" s="184">
        <f>IF(N117="snížená",J117,0)</f>
        <v>0</v>
      </c>
      <c r="BG117" s="184">
        <f>IF(N117="zákl. přenesená",J117,0)</f>
        <v>0</v>
      </c>
      <c r="BH117" s="184">
        <f>IF(N117="sníž. přenesená",J117,0)</f>
        <v>0</v>
      </c>
      <c r="BI117" s="184">
        <f>IF(N117="nulová",J117,0)</f>
        <v>0</v>
      </c>
      <c r="BJ117" s="18" t="s">
        <v>79</v>
      </c>
      <c r="BK117" s="184">
        <f>ROUND(I117*H117,2)</f>
        <v>0</v>
      </c>
      <c r="BL117" s="18" t="s">
        <v>213</v>
      </c>
      <c r="BM117" s="183" t="s">
        <v>1299</v>
      </c>
    </row>
    <row r="118" spans="1:65" s="13" customFormat="1" ht="11.25">
      <c r="B118" s="185"/>
      <c r="C118" s="186"/>
      <c r="D118" s="187" t="s">
        <v>190</v>
      </c>
      <c r="E118" s="186"/>
      <c r="F118" s="189" t="s">
        <v>1300</v>
      </c>
      <c r="G118" s="186"/>
      <c r="H118" s="190">
        <v>28.75</v>
      </c>
      <c r="I118" s="191"/>
      <c r="J118" s="186"/>
      <c r="K118" s="186"/>
      <c r="L118" s="192"/>
      <c r="M118" s="193"/>
      <c r="N118" s="194"/>
      <c r="O118" s="194"/>
      <c r="P118" s="194"/>
      <c r="Q118" s="194"/>
      <c r="R118" s="194"/>
      <c r="S118" s="194"/>
      <c r="T118" s="195"/>
      <c r="AT118" s="196" t="s">
        <v>190</v>
      </c>
      <c r="AU118" s="196" t="s">
        <v>81</v>
      </c>
      <c r="AV118" s="13" t="s">
        <v>81</v>
      </c>
      <c r="AW118" s="13" t="s">
        <v>4</v>
      </c>
      <c r="AX118" s="13" t="s">
        <v>79</v>
      </c>
      <c r="AY118" s="196" t="s">
        <v>146</v>
      </c>
    </row>
    <row r="119" spans="1:65" s="2" customFormat="1" ht="36">
      <c r="A119" s="35"/>
      <c r="B119" s="36"/>
      <c r="C119" s="172" t="s">
        <v>258</v>
      </c>
      <c r="D119" s="172" t="s">
        <v>148</v>
      </c>
      <c r="E119" s="173" t="s">
        <v>1301</v>
      </c>
      <c r="F119" s="174" t="s">
        <v>1302</v>
      </c>
      <c r="G119" s="175" t="s">
        <v>162</v>
      </c>
      <c r="H119" s="176">
        <v>18</v>
      </c>
      <c r="I119" s="177"/>
      <c r="J119" s="178">
        <f>ROUND(I119*H119,2)</f>
        <v>0</v>
      </c>
      <c r="K119" s="174" t="s">
        <v>152</v>
      </c>
      <c r="L119" s="40"/>
      <c r="M119" s="179" t="s">
        <v>19</v>
      </c>
      <c r="N119" s="180" t="s">
        <v>42</v>
      </c>
      <c r="O119" s="64"/>
      <c r="P119" s="181">
        <f>O119*H119</f>
        <v>0</v>
      </c>
      <c r="Q119" s="181">
        <v>0</v>
      </c>
      <c r="R119" s="181">
        <f>Q119*H119</f>
        <v>0</v>
      </c>
      <c r="S119" s="181">
        <v>0</v>
      </c>
      <c r="T119" s="182">
        <f>S119*H119</f>
        <v>0</v>
      </c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R119" s="183" t="s">
        <v>213</v>
      </c>
      <c r="AT119" s="183" t="s">
        <v>148</v>
      </c>
      <c r="AU119" s="183" t="s">
        <v>81</v>
      </c>
      <c r="AY119" s="18" t="s">
        <v>146</v>
      </c>
      <c r="BE119" s="184">
        <f>IF(N119="základní",J119,0)</f>
        <v>0</v>
      </c>
      <c r="BF119" s="184">
        <f>IF(N119="snížená",J119,0)</f>
        <v>0</v>
      </c>
      <c r="BG119" s="184">
        <f>IF(N119="zákl. přenesená",J119,0)</f>
        <v>0</v>
      </c>
      <c r="BH119" s="184">
        <f>IF(N119="sníž. přenesená",J119,0)</f>
        <v>0</v>
      </c>
      <c r="BI119" s="184">
        <f>IF(N119="nulová",J119,0)</f>
        <v>0</v>
      </c>
      <c r="BJ119" s="18" t="s">
        <v>79</v>
      </c>
      <c r="BK119" s="184">
        <f>ROUND(I119*H119,2)</f>
        <v>0</v>
      </c>
      <c r="BL119" s="18" t="s">
        <v>213</v>
      </c>
      <c r="BM119" s="183" t="s">
        <v>1303</v>
      </c>
    </row>
    <row r="120" spans="1:65" s="2" customFormat="1" ht="24">
      <c r="A120" s="35"/>
      <c r="B120" s="36"/>
      <c r="C120" s="219" t="s">
        <v>263</v>
      </c>
      <c r="D120" s="219" t="s">
        <v>348</v>
      </c>
      <c r="E120" s="220" t="s">
        <v>1304</v>
      </c>
      <c r="F120" s="221" t="s">
        <v>1305</v>
      </c>
      <c r="G120" s="222" t="s">
        <v>162</v>
      </c>
      <c r="H120" s="223">
        <v>20.7</v>
      </c>
      <c r="I120" s="224"/>
      <c r="J120" s="225">
        <f>ROUND(I120*H120,2)</f>
        <v>0</v>
      </c>
      <c r="K120" s="221" t="s">
        <v>152</v>
      </c>
      <c r="L120" s="226"/>
      <c r="M120" s="227" t="s">
        <v>19</v>
      </c>
      <c r="N120" s="228" t="s">
        <v>42</v>
      </c>
      <c r="O120" s="64"/>
      <c r="P120" s="181">
        <f>O120*H120</f>
        <v>0</v>
      </c>
      <c r="Q120" s="181">
        <v>3.4000000000000002E-4</v>
      </c>
      <c r="R120" s="181">
        <f>Q120*H120</f>
        <v>7.038E-3</v>
      </c>
      <c r="S120" s="181">
        <v>0</v>
      </c>
      <c r="T120" s="182">
        <f>S120*H120</f>
        <v>0</v>
      </c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R120" s="183" t="s">
        <v>295</v>
      </c>
      <c r="AT120" s="183" t="s">
        <v>348</v>
      </c>
      <c r="AU120" s="183" t="s">
        <v>81</v>
      </c>
      <c r="AY120" s="18" t="s">
        <v>146</v>
      </c>
      <c r="BE120" s="184">
        <f>IF(N120="základní",J120,0)</f>
        <v>0</v>
      </c>
      <c r="BF120" s="184">
        <f>IF(N120="snížená",J120,0)</f>
        <v>0</v>
      </c>
      <c r="BG120" s="184">
        <f>IF(N120="zákl. přenesená",J120,0)</f>
        <v>0</v>
      </c>
      <c r="BH120" s="184">
        <f>IF(N120="sníž. přenesená",J120,0)</f>
        <v>0</v>
      </c>
      <c r="BI120" s="184">
        <f>IF(N120="nulová",J120,0)</f>
        <v>0</v>
      </c>
      <c r="BJ120" s="18" t="s">
        <v>79</v>
      </c>
      <c r="BK120" s="184">
        <f>ROUND(I120*H120,2)</f>
        <v>0</v>
      </c>
      <c r="BL120" s="18" t="s">
        <v>213</v>
      </c>
      <c r="BM120" s="183" t="s">
        <v>1306</v>
      </c>
    </row>
    <row r="121" spans="1:65" s="13" customFormat="1" ht="11.25">
      <c r="B121" s="185"/>
      <c r="C121" s="186"/>
      <c r="D121" s="187" t="s">
        <v>190</v>
      </c>
      <c r="E121" s="186"/>
      <c r="F121" s="189" t="s">
        <v>1307</v>
      </c>
      <c r="G121" s="186"/>
      <c r="H121" s="190">
        <v>20.7</v>
      </c>
      <c r="I121" s="191"/>
      <c r="J121" s="186"/>
      <c r="K121" s="186"/>
      <c r="L121" s="192"/>
      <c r="M121" s="193"/>
      <c r="N121" s="194"/>
      <c r="O121" s="194"/>
      <c r="P121" s="194"/>
      <c r="Q121" s="194"/>
      <c r="R121" s="194"/>
      <c r="S121" s="194"/>
      <c r="T121" s="195"/>
      <c r="AT121" s="196" t="s">
        <v>190</v>
      </c>
      <c r="AU121" s="196" t="s">
        <v>81</v>
      </c>
      <c r="AV121" s="13" t="s">
        <v>81</v>
      </c>
      <c r="AW121" s="13" t="s">
        <v>4</v>
      </c>
      <c r="AX121" s="13" t="s">
        <v>79</v>
      </c>
      <c r="AY121" s="196" t="s">
        <v>146</v>
      </c>
    </row>
    <row r="122" spans="1:65" s="2" customFormat="1" ht="36">
      <c r="A122" s="35"/>
      <c r="B122" s="36"/>
      <c r="C122" s="172" t="s">
        <v>268</v>
      </c>
      <c r="D122" s="172" t="s">
        <v>148</v>
      </c>
      <c r="E122" s="173" t="s">
        <v>1308</v>
      </c>
      <c r="F122" s="174" t="s">
        <v>1309</v>
      </c>
      <c r="G122" s="175" t="s">
        <v>162</v>
      </c>
      <c r="H122" s="176">
        <v>30</v>
      </c>
      <c r="I122" s="177"/>
      <c r="J122" s="178">
        <f>ROUND(I122*H122,2)</f>
        <v>0</v>
      </c>
      <c r="K122" s="174" t="s">
        <v>152</v>
      </c>
      <c r="L122" s="40"/>
      <c r="M122" s="179" t="s">
        <v>19</v>
      </c>
      <c r="N122" s="180" t="s">
        <v>42</v>
      </c>
      <c r="O122" s="64"/>
      <c r="P122" s="181">
        <f>O122*H122</f>
        <v>0</v>
      </c>
      <c r="Q122" s="181">
        <v>0</v>
      </c>
      <c r="R122" s="181">
        <f>Q122*H122</f>
        <v>0</v>
      </c>
      <c r="S122" s="181">
        <v>0</v>
      </c>
      <c r="T122" s="182">
        <f>S122*H122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R122" s="183" t="s">
        <v>213</v>
      </c>
      <c r="AT122" s="183" t="s">
        <v>148</v>
      </c>
      <c r="AU122" s="183" t="s">
        <v>81</v>
      </c>
      <c r="AY122" s="18" t="s">
        <v>146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8" t="s">
        <v>79</v>
      </c>
      <c r="BK122" s="184">
        <f>ROUND(I122*H122,2)</f>
        <v>0</v>
      </c>
      <c r="BL122" s="18" t="s">
        <v>213</v>
      </c>
      <c r="BM122" s="183" t="s">
        <v>1310</v>
      </c>
    </row>
    <row r="123" spans="1:65" s="2" customFormat="1" ht="24">
      <c r="A123" s="35"/>
      <c r="B123" s="36"/>
      <c r="C123" s="219" t="s">
        <v>273</v>
      </c>
      <c r="D123" s="219" t="s">
        <v>348</v>
      </c>
      <c r="E123" s="220" t="s">
        <v>1311</v>
      </c>
      <c r="F123" s="221" t="s">
        <v>1312</v>
      </c>
      <c r="G123" s="222" t="s">
        <v>162</v>
      </c>
      <c r="H123" s="223">
        <v>34.5</v>
      </c>
      <c r="I123" s="224"/>
      <c r="J123" s="225">
        <f>ROUND(I123*H123,2)</f>
        <v>0</v>
      </c>
      <c r="K123" s="221" t="s">
        <v>152</v>
      </c>
      <c r="L123" s="226"/>
      <c r="M123" s="227" t="s">
        <v>19</v>
      </c>
      <c r="N123" s="228" t="s">
        <v>42</v>
      </c>
      <c r="O123" s="64"/>
      <c r="P123" s="181">
        <f>O123*H123</f>
        <v>0</v>
      </c>
      <c r="Q123" s="181">
        <v>7.6999999999999996E-4</v>
      </c>
      <c r="R123" s="181">
        <f>Q123*H123</f>
        <v>2.6564999999999998E-2</v>
      </c>
      <c r="S123" s="181">
        <v>0</v>
      </c>
      <c r="T123" s="182">
        <f>S123*H123</f>
        <v>0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R123" s="183" t="s">
        <v>295</v>
      </c>
      <c r="AT123" s="183" t="s">
        <v>348</v>
      </c>
      <c r="AU123" s="183" t="s">
        <v>81</v>
      </c>
      <c r="AY123" s="18" t="s">
        <v>146</v>
      </c>
      <c r="BE123" s="184">
        <f>IF(N123="základní",J123,0)</f>
        <v>0</v>
      </c>
      <c r="BF123" s="184">
        <f>IF(N123="snížená",J123,0)</f>
        <v>0</v>
      </c>
      <c r="BG123" s="184">
        <f>IF(N123="zákl. přenesená",J123,0)</f>
        <v>0</v>
      </c>
      <c r="BH123" s="184">
        <f>IF(N123="sníž. přenesená",J123,0)</f>
        <v>0</v>
      </c>
      <c r="BI123" s="184">
        <f>IF(N123="nulová",J123,0)</f>
        <v>0</v>
      </c>
      <c r="BJ123" s="18" t="s">
        <v>79</v>
      </c>
      <c r="BK123" s="184">
        <f>ROUND(I123*H123,2)</f>
        <v>0</v>
      </c>
      <c r="BL123" s="18" t="s">
        <v>213</v>
      </c>
      <c r="BM123" s="183" t="s">
        <v>1313</v>
      </c>
    </row>
    <row r="124" spans="1:65" s="13" customFormat="1" ht="11.25">
      <c r="B124" s="185"/>
      <c r="C124" s="186"/>
      <c r="D124" s="187" t="s">
        <v>190</v>
      </c>
      <c r="E124" s="186"/>
      <c r="F124" s="189" t="s">
        <v>1276</v>
      </c>
      <c r="G124" s="186"/>
      <c r="H124" s="190">
        <v>34.5</v>
      </c>
      <c r="I124" s="191"/>
      <c r="J124" s="186"/>
      <c r="K124" s="186"/>
      <c r="L124" s="192"/>
      <c r="M124" s="193"/>
      <c r="N124" s="194"/>
      <c r="O124" s="194"/>
      <c r="P124" s="194"/>
      <c r="Q124" s="194"/>
      <c r="R124" s="194"/>
      <c r="S124" s="194"/>
      <c r="T124" s="195"/>
      <c r="AT124" s="196" t="s">
        <v>190</v>
      </c>
      <c r="AU124" s="196" t="s">
        <v>81</v>
      </c>
      <c r="AV124" s="13" t="s">
        <v>81</v>
      </c>
      <c r="AW124" s="13" t="s">
        <v>4</v>
      </c>
      <c r="AX124" s="13" t="s">
        <v>79</v>
      </c>
      <c r="AY124" s="196" t="s">
        <v>146</v>
      </c>
    </row>
    <row r="125" spans="1:65" s="2" customFormat="1" ht="16.5" customHeight="1">
      <c r="A125" s="35"/>
      <c r="B125" s="36"/>
      <c r="C125" s="172" t="s">
        <v>282</v>
      </c>
      <c r="D125" s="172" t="s">
        <v>148</v>
      </c>
      <c r="E125" s="173" t="s">
        <v>1314</v>
      </c>
      <c r="F125" s="174" t="s">
        <v>1315</v>
      </c>
      <c r="G125" s="175" t="s">
        <v>1316</v>
      </c>
      <c r="H125" s="176">
        <v>1</v>
      </c>
      <c r="I125" s="177"/>
      <c r="J125" s="178">
        <f t="shared" ref="J125:J152" si="10">ROUND(I125*H125,2)</f>
        <v>0</v>
      </c>
      <c r="K125" s="174" t="s">
        <v>19</v>
      </c>
      <c r="L125" s="40"/>
      <c r="M125" s="179" t="s">
        <v>19</v>
      </c>
      <c r="N125" s="180" t="s">
        <v>42</v>
      </c>
      <c r="O125" s="64"/>
      <c r="P125" s="181">
        <f t="shared" ref="P125:P152" si="11">O125*H125</f>
        <v>0</v>
      </c>
      <c r="Q125" s="181">
        <v>0</v>
      </c>
      <c r="R125" s="181">
        <f t="shared" ref="R125:R152" si="12">Q125*H125</f>
        <v>0</v>
      </c>
      <c r="S125" s="181">
        <v>0</v>
      </c>
      <c r="T125" s="182">
        <f t="shared" ref="T125:T152" si="13"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183" t="s">
        <v>213</v>
      </c>
      <c r="AT125" s="183" t="s">
        <v>148</v>
      </c>
      <c r="AU125" s="183" t="s">
        <v>81</v>
      </c>
      <c r="AY125" s="18" t="s">
        <v>146</v>
      </c>
      <c r="BE125" s="184">
        <f t="shared" ref="BE125:BE152" si="14">IF(N125="základní",J125,0)</f>
        <v>0</v>
      </c>
      <c r="BF125" s="184">
        <f t="shared" ref="BF125:BF152" si="15">IF(N125="snížená",J125,0)</f>
        <v>0</v>
      </c>
      <c r="BG125" s="184">
        <f t="shared" ref="BG125:BG152" si="16">IF(N125="zákl. přenesená",J125,0)</f>
        <v>0</v>
      </c>
      <c r="BH125" s="184">
        <f t="shared" ref="BH125:BH152" si="17">IF(N125="sníž. přenesená",J125,0)</f>
        <v>0</v>
      </c>
      <c r="BI125" s="184">
        <f t="shared" ref="BI125:BI152" si="18">IF(N125="nulová",J125,0)</f>
        <v>0</v>
      </c>
      <c r="BJ125" s="18" t="s">
        <v>79</v>
      </c>
      <c r="BK125" s="184">
        <f t="shared" ref="BK125:BK152" si="19">ROUND(I125*H125,2)</f>
        <v>0</v>
      </c>
      <c r="BL125" s="18" t="s">
        <v>213</v>
      </c>
      <c r="BM125" s="183" t="s">
        <v>1317</v>
      </c>
    </row>
    <row r="126" spans="1:65" s="2" customFormat="1" ht="16.5" customHeight="1">
      <c r="A126" s="35"/>
      <c r="B126" s="36"/>
      <c r="C126" s="219" t="s">
        <v>208</v>
      </c>
      <c r="D126" s="219" t="s">
        <v>348</v>
      </c>
      <c r="E126" s="220" t="s">
        <v>1318</v>
      </c>
      <c r="F126" s="221" t="s">
        <v>1319</v>
      </c>
      <c r="G126" s="222" t="s">
        <v>271</v>
      </c>
      <c r="H126" s="223">
        <v>1</v>
      </c>
      <c r="I126" s="224"/>
      <c r="J126" s="225">
        <f t="shared" si="10"/>
        <v>0</v>
      </c>
      <c r="K126" s="221" t="s">
        <v>19</v>
      </c>
      <c r="L126" s="226"/>
      <c r="M126" s="227" t="s">
        <v>19</v>
      </c>
      <c r="N126" s="228" t="s">
        <v>42</v>
      </c>
      <c r="O126" s="64"/>
      <c r="P126" s="181">
        <f t="shared" si="11"/>
        <v>0</v>
      </c>
      <c r="Q126" s="181">
        <v>0</v>
      </c>
      <c r="R126" s="181">
        <f t="shared" si="12"/>
        <v>0</v>
      </c>
      <c r="S126" s="181">
        <v>0</v>
      </c>
      <c r="T126" s="182">
        <f t="shared" si="13"/>
        <v>0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183" t="s">
        <v>295</v>
      </c>
      <c r="AT126" s="183" t="s">
        <v>348</v>
      </c>
      <c r="AU126" s="183" t="s">
        <v>81</v>
      </c>
      <c r="AY126" s="18" t="s">
        <v>146</v>
      </c>
      <c r="BE126" s="184">
        <f t="shared" si="14"/>
        <v>0</v>
      </c>
      <c r="BF126" s="184">
        <f t="shared" si="15"/>
        <v>0</v>
      </c>
      <c r="BG126" s="184">
        <f t="shared" si="16"/>
        <v>0</v>
      </c>
      <c r="BH126" s="184">
        <f t="shared" si="17"/>
        <v>0</v>
      </c>
      <c r="BI126" s="184">
        <f t="shared" si="18"/>
        <v>0</v>
      </c>
      <c r="BJ126" s="18" t="s">
        <v>79</v>
      </c>
      <c r="BK126" s="184">
        <f t="shared" si="19"/>
        <v>0</v>
      </c>
      <c r="BL126" s="18" t="s">
        <v>213</v>
      </c>
      <c r="BM126" s="183" t="s">
        <v>81</v>
      </c>
    </row>
    <row r="127" spans="1:65" s="2" customFormat="1" ht="16.5" customHeight="1">
      <c r="A127" s="35"/>
      <c r="B127" s="36"/>
      <c r="C127" s="219" t="s">
        <v>291</v>
      </c>
      <c r="D127" s="219" t="s">
        <v>348</v>
      </c>
      <c r="E127" s="220" t="s">
        <v>1320</v>
      </c>
      <c r="F127" s="221" t="s">
        <v>1321</v>
      </c>
      <c r="G127" s="222" t="s">
        <v>271</v>
      </c>
      <c r="H127" s="223">
        <v>1</v>
      </c>
      <c r="I127" s="224"/>
      <c r="J127" s="225">
        <f t="shared" si="10"/>
        <v>0</v>
      </c>
      <c r="K127" s="221" t="s">
        <v>19</v>
      </c>
      <c r="L127" s="226"/>
      <c r="M127" s="227" t="s">
        <v>19</v>
      </c>
      <c r="N127" s="228" t="s">
        <v>42</v>
      </c>
      <c r="O127" s="64"/>
      <c r="P127" s="181">
        <f t="shared" si="11"/>
        <v>0</v>
      </c>
      <c r="Q127" s="181">
        <v>0</v>
      </c>
      <c r="R127" s="181">
        <f t="shared" si="12"/>
        <v>0</v>
      </c>
      <c r="S127" s="181">
        <v>0</v>
      </c>
      <c r="T127" s="182">
        <f t="shared" si="13"/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183" t="s">
        <v>295</v>
      </c>
      <c r="AT127" s="183" t="s">
        <v>348</v>
      </c>
      <c r="AU127" s="183" t="s">
        <v>81</v>
      </c>
      <c r="AY127" s="18" t="s">
        <v>146</v>
      </c>
      <c r="BE127" s="184">
        <f t="shared" si="14"/>
        <v>0</v>
      </c>
      <c r="BF127" s="184">
        <f t="shared" si="15"/>
        <v>0</v>
      </c>
      <c r="BG127" s="184">
        <f t="shared" si="16"/>
        <v>0</v>
      </c>
      <c r="BH127" s="184">
        <f t="shared" si="17"/>
        <v>0</v>
      </c>
      <c r="BI127" s="184">
        <f t="shared" si="18"/>
        <v>0</v>
      </c>
      <c r="BJ127" s="18" t="s">
        <v>79</v>
      </c>
      <c r="BK127" s="184">
        <f t="shared" si="19"/>
        <v>0</v>
      </c>
      <c r="BL127" s="18" t="s">
        <v>213</v>
      </c>
      <c r="BM127" s="183" t="s">
        <v>153</v>
      </c>
    </row>
    <row r="128" spans="1:65" s="2" customFormat="1" ht="16.5" customHeight="1">
      <c r="A128" s="35"/>
      <c r="B128" s="36"/>
      <c r="C128" s="219" t="s">
        <v>295</v>
      </c>
      <c r="D128" s="219" t="s">
        <v>348</v>
      </c>
      <c r="E128" s="220" t="s">
        <v>1322</v>
      </c>
      <c r="F128" s="221" t="s">
        <v>1323</v>
      </c>
      <c r="G128" s="222" t="s">
        <v>271</v>
      </c>
      <c r="H128" s="223">
        <v>1</v>
      </c>
      <c r="I128" s="224"/>
      <c r="J128" s="225">
        <f t="shared" si="10"/>
        <v>0</v>
      </c>
      <c r="K128" s="221" t="s">
        <v>19</v>
      </c>
      <c r="L128" s="226"/>
      <c r="M128" s="227" t="s">
        <v>19</v>
      </c>
      <c r="N128" s="228" t="s">
        <v>42</v>
      </c>
      <c r="O128" s="64"/>
      <c r="P128" s="181">
        <f t="shared" si="11"/>
        <v>0</v>
      </c>
      <c r="Q128" s="181">
        <v>0</v>
      </c>
      <c r="R128" s="181">
        <f t="shared" si="12"/>
        <v>0</v>
      </c>
      <c r="S128" s="181">
        <v>0</v>
      </c>
      <c r="T128" s="182">
        <f t="shared" si="13"/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183" t="s">
        <v>295</v>
      </c>
      <c r="AT128" s="183" t="s">
        <v>348</v>
      </c>
      <c r="AU128" s="183" t="s">
        <v>81</v>
      </c>
      <c r="AY128" s="18" t="s">
        <v>146</v>
      </c>
      <c r="BE128" s="184">
        <f t="shared" si="14"/>
        <v>0</v>
      </c>
      <c r="BF128" s="184">
        <f t="shared" si="15"/>
        <v>0</v>
      </c>
      <c r="BG128" s="184">
        <f t="shared" si="16"/>
        <v>0</v>
      </c>
      <c r="BH128" s="184">
        <f t="shared" si="17"/>
        <v>0</v>
      </c>
      <c r="BI128" s="184">
        <f t="shared" si="18"/>
        <v>0</v>
      </c>
      <c r="BJ128" s="18" t="s">
        <v>79</v>
      </c>
      <c r="BK128" s="184">
        <f t="shared" si="19"/>
        <v>0</v>
      </c>
      <c r="BL128" s="18" t="s">
        <v>213</v>
      </c>
      <c r="BM128" s="183" t="s">
        <v>159</v>
      </c>
    </row>
    <row r="129" spans="1:65" s="2" customFormat="1" ht="16.5" customHeight="1">
      <c r="A129" s="35"/>
      <c r="B129" s="36"/>
      <c r="C129" s="219" t="s">
        <v>300</v>
      </c>
      <c r="D129" s="219" t="s">
        <v>348</v>
      </c>
      <c r="E129" s="220" t="s">
        <v>1324</v>
      </c>
      <c r="F129" s="221" t="s">
        <v>1325</v>
      </c>
      <c r="G129" s="222" t="s">
        <v>271</v>
      </c>
      <c r="H129" s="223">
        <v>1</v>
      </c>
      <c r="I129" s="224"/>
      <c r="J129" s="225">
        <f t="shared" si="10"/>
        <v>0</v>
      </c>
      <c r="K129" s="221" t="s">
        <v>19</v>
      </c>
      <c r="L129" s="226"/>
      <c r="M129" s="227" t="s">
        <v>19</v>
      </c>
      <c r="N129" s="228" t="s">
        <v>42</v>
      </c>
      <c r="O129" s="64"/>
      <c r="P129" s="181">
        <f t="shared" si="11"/>
        <v>0</v>
      </c>
      <c r="Q129" s="181">
        <v>0</v>
      </c>
      <c r="R129" s="181">
        <f t="shared" si="12"/>
        <v>0</v>
      </c>
      <c r="S129" s="181">
        <v>0</v>
      </c>
      <c r="T129" s="182">
        <f t="shared" si="13"/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183" t="s">
        <v>295</v>
      </c>
      <c r="AT129" s="183" t="s">
        <v>348</v>
      </c>
      <c r="AU129" s="183" t="s">
        <v>81</v>
      </c>
      <c r="AY129" s="18" t="s">
        <v>146</v>
      </c>
      <c r="BE129" s="184">
        <f t="shared" si="14"/>
        <v>0</v>
      </c>
      <c r="BF129" s="184">
        <f t="shared" si="15"/>
        <v>0</v>
      </c>
      <c r="BG129" s="184">
        <f t="shared" si="16"/>
        <v>0</v>
      </c>
      <c r="BH129" s="184">
        <f t="shared" si="17"/>
        <v>0</v>
      </c>
      <c r="BI129" s="184">
        <f t="shared" si="18"/>
        <v>0</v>
      </c>
      <c r="BJ129" s="18" t="s">
        <v>79</v>
      </c>
      <c r="BK129" s="184">
        <f t="shared" si="19"/>
        <v>0</v>
      </c>
      <c r="BL129" s="18" t="s">
        <v>213</v>
      </c>
      <c r="BM129" s="183" t="s">
        <v>213</v>
      </c>
    </row>
    <row r="130" spans="1:65" s="2" customFormat="1" ht="36">
      <c r="A130" s="35"/>
      <c r="B130" s="36"/>
      <c r="C130" s="172" t="s">
        <v>211</v>
      </c>
      <c r="D130" s="172" t="s">
        <v>148</v>
      </c>
      <c r="E130" s="173" t="s">
        <v>1326</v>
      </c>
      <c r="F130" s="174" t="s">
        <v>1327</v>
      </c>
      <c r="G130" s="175" t="s">
        <v>271</v>
      </c>
      <c r="H130" s="176">
        <v>3</v>
      </c>
      <c r="I130" s="177"/>
      <c r="J130" s="178">
        <f t="shared" si="10"/>
        <v>0</v>
      </c>
      <c r="K130" s="174" t="s">
        <v>152</v>
      </c>
      <c r="L130" s="40"/>
      <c r="M130" s="179" t="s">
        <v>19</v>
      </c>
      <c r="N130" s="180" t="s">
        <v>42</v>
      </c>
      <c r="O130" s="64"/>
      <c r="P130" s="181">
        <f t="shared" si="11"/>
        <v>0</v>
      </c>
      <c r="Q130" s="181">
        <v>0</v>
      </c>
      <c r="R130" s="181">
        <f t="shared" si="12"/>
        <v>0</v>
      </c>
      <c r="S130" s="181">
        <v>0</v>
      </c>
      <c r="T130" s="182">
        <f t="shared" si="13"/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183" t="s">
        <v>213</v>
      </c>
      <c r="AT130" s="183" t="s">
        <v>148</v>
      </c>
      <c r="AU130" s="183" t="s">
        <v>81</v>
      </c>
      <c r="AY130" s="18" t="s">
        <v>146</v>
      </c>
      <c r="BE130" s="184">
        <f t="shared" si="14"/>
        <v>0</v>
      </c>
      <c r="BF130" s="184">
        <f t="shared" si="15"/>
        <v>0</v>
      </c>
      <c r="BG130" s="184">
        <f t="shared" si="16"/>
        <v>0</v>
      </c>
      <c r="BH130" s="184">
        <f t="shared" si="17"/>
        <v>0</v>
      </c>
      <c r="BI130" s="184">
        <f t="shared" si="18"/>
        <v>0</v>
      </c>
      <c r="BJ130" s="18" t="s">
        <v>79</v>
      </c>
      <c r="BK130" s="184">
        <f t="shared" si="19"/>
        <v>0</v>
      </c>
      <c r="BL130" s="18" t="s">
        <v>213</v>
      </c>
      <c r="BM130" s="183" t="s">
        <v>1328</v>
      </c>
    </row>
    <row r="131" spans="1:65" s="2" customFormat="1" ht="16.5" customHeight="1">
      <c r="A131" s="35"/>
      <c r="B131" s="36"/>
      <c r="C131" s="219" t="s">
        <v>312</v>
      </c>
      <c r="D131" s="219" t="s">
        <v>348</v>
      </c>
      <c r="E131" s="220" t="s">
        <v>1329</v>
      </c>
      <c r="F131" s="221" t="s">
        <v>1330</v>
      </c>
      <c r="G131" s="222" t="s">
        <v>271</v>
      </c>
      <c r="H131" s="223">
        <v>3</v>
      </c>
      <c r="I131" s="224"/>
      <c r="J131" s="225">
        <f t="shared" si="10"/>
        <v>0</v>
      </c>
      <c r="K131" s="221" t="s">
        <v>152</v>
      </c>
      <c r="L131" s="226"/>
      <c r="M131" s="227" t="s">
        <v>19</v>
      </c>
      <c r="N131" s="228" t="s">
        <v>42</v>
      </c>
      <c r="O131" s="64"/>
      <c r="P131" s="181">
        <f t="shared" si="11"/>
        <v>0</v>
      </c>
      <c r="Q131" s="181">
        <v>4.0000000000000003E-5</v>
      </c>
      <c r="R131" s="181">
        <f t="shared" si="12"/>
        <v>1.2000000000000002E-4</v>
      </c>
      <c r="S131" s="181">
        <v>0</v>
      </c>
      <c r="T131" s="182">
        <f t="shared" si="13"/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183" t="s">
        <v>295</v>
      </c>
      <c r="AT131" s="183" t="s">
        <v>348</v>
      </c>
      <c r="AU131" s="183" t="s">
        <v>81</v>
      </c>
      <c r="AY131" s="18" t="s">
        <v>146</v>
      </c>
      <c r="BE131" s="184">
        <f t="shared" si="14"/>
        <v>0</v>
      </c>
      <c r="BF131" s="184">
        <f t="shared" si="15"/>
        <v>0</v>
      </c>
      <c r="BG131" s="184">
        <f t="shared" si="16"/>
        <v>0</v>
      </c>
      <c r="BH131" s="184">
        <f t="shared" si="17"/>
        <v>0</v>
      </c>
      <c r="BI131" s="184">
        <f t="shared" si="18"/>
        <v>0</v>
      </c>
      <c r="BJ131" s="18" t="s">
        <v>79</v>
      </c>
      <c r="BK131" s="184">
        <f t="shared" si="19"/>
        <v>0</v>
      </c>
      <c r="BL131" s="18" t="s">
        <v>213</v>
      </c>
      <c r="BM131" s="183" t="s">
        <v>1331</v>
      </c>
    </row>
    <row r="132" spans="1:65" s="2" customFormat="1" ht="24">
      <c r="A132" s="35"/>
      <c r="B132" s="36"/>
      <c r="C132" s="172" t="s">
        <v>216</v>
      </c>
      <c r="D132" s="172" t="s">
        <v>148</v>
      </c>
      <c r="E132" s="173" t="s">
        <v>1332</v>
      </c>
      <c r="F132" s="174" t="s">
        <v>1333</v>
      </c>
      <c r="G132" s="175" t="s">
        <v>271</v>
      </c>
      <c r="H132" s="176">
        <v>7</v>
      </c>
      <c r="I132" s="177"/>
      <c r="J132" s="178">
        <f t="shared" si="10"/>
        <v>0</v>
      </c>
      <c r="K132" s="174" t="s">
        <v>152</v>
      </c>
      <c r="L132" s="40"/>
      <c r="M132" s="179" t="s">
        <v>19</v>
      </c>
      <c r="N132" s="180" t="s">
        <v>42</v>
      </c>
      <c r="O132" s="64"/>
      <c r="P132" s="181">
        <f t="shared" si="11"/>
        <v>0</v>
      </c>
      <c r="Q132" s="181">
        <v>0</v>
      </c>
      <c r="R132" s="181">
        <f t="shared" si="12"/>
        <v>0</v>
      </c>
      <c r="S132" s="181">
        <v>0</v>
      </c>
      <c r="T132" s="182">
        <f t="shared" si="13"/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183" t="s">
        <v>213</v>
      </c>
      <c r="AT132" s="183" t="s">
        <v>148</v>
      </c>
      <c r="AU132" s="183" t="s">
        <v>81</v>
      </c>
      <c r="AY132" s="18" t="s">
        <v>146</v>
      </c>
      <c r="BE132" s="184">
        <f t="shared" si="14"/>
        <v>0</v>
      </c>
      <c r="BF132" s="184">
        <f t="shared" si="15"/>
        <v>0</v>
      </c>
      <c r="BG132" s="184">
        <f t="shared" si="16"/>
        <v>0</v>
      </c>
      <c r="BH132" s="184">
        <f t="shared" si="17"/>
        <v>0</v>
      </c>
      <c r="BI132" s="184">
        <f t="shared" si="18"/>
        <v>0</v>
      </c>
      <c r="BJ132" s="18" t="s">
        <v>79</v>
      </c>
      <c r="BK132" s="184">
        <f t="shared" si="19"/>
        <v>0</v>
      </c>
      <c r="BL132" s="18" t="s">
        <v>213</v>
      </c>
      <c r="BM132" s="183" t="s">
        <v>1334</v>
      </c>
    </row>
    <row r="133" spans="1:65" s="2" customFormat="1" ht="16.5" customHeight="1">
      <c r="A133" s="35"/>
      <c r="B133" s="36"/>
      <c r="C133" s="219" t="s">
        <v>322</v>
      </c>
      <c r="D133" s="219" t="s">
        <v>348</v>
      </c>
      <c r="E133" s="220" t="s">
        <v>1335</v>
      </c>
      <c r="F133" s="221" t="s">
        <v>1336</v>
      </c>
      <c r="G133" s="222" t="s">
        <v>271</v>
      </c>
      <c r="H133" s="223">
        <v>7</v>
      </c>
      <c r="I133" s="224"/>
      <c r="J133" s="225">
        <f t="shared" si="10"/>
        <v>0</v>
      </c>
      <c r="K133" s="221" t="s">
        <v>19</v>
      </c>
      <c r="L133" s="226"/>
      <c r="M133" s="227" t="s">
        <v>19</v>
      </c>
      <c r="N133" s="228" t="s">
        <v>42</v>
      </c>
      <c r="O133" s="64"/>
      <c r="P133" s="181">
        <f t="shared" si="11"/>
        <v>0</v>
      </c>
      <c r="Q133" s="181">
        <v>0</v>
      </c>
      <c r="R133" s="181">
        <f t="shared" si="12"/>
        <v>0</v>
      </c>
      <c r="S133" s="181">
        <v>0</v>
      </c>
      <c r="T133" s="182">
        <f t="shared" si="13"/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83" t="s">
        <v>295</v>
      </c>
      <c r="AT133" s="183" t="s">
        <v>348</v>
      </c>
      <c r="AU133" s="183" t="s">
        <v>81</v>
      </c>
      <c r="AY133" s="18" t="s">
        <v>146</v>
      </c>
      <c r="BE133" s="184">
        <f t="shared" si="14"/>
        <v>0</v>
      </c>
      <c r="BF133" s="184">
        <f t="shared" si="15"/>
        <v>0</v>
      </c>
      <c r="BG133" s="184">
        <f t="shared" si="16"/>
        <v>0</v>
      </c>
      <c r="BH133" s="184">
        <f t="shared" si="17"/>
        <v>0</v>
      </c>
      <c r="BI133" s="184">
        <f t="shared" si="18"/>
        <v>0</v>
      </c>
      <c r="BJ133" s="18" t="s">
        <v>79</v>
      </c>
      <c r="BK133" s="184">
        <f t="shared" si="19"/>
        <v>0</v>
      </c>
      <c r="BL133" s="18" t="s">
        <v>213</v>
      </c>
      <c r="BM133" s="183" t="s">
        <v>1337</v>
      </c>
    </row>
    <row r="134" spans="1:65" s="2" customFormat="1" ht="44.25" customHeight="1">
      <c r="A134" s="35"/>
      <c r="B134" s="36"/>
      <c r="C134" s="172" t="s">
        <v>220</v>
      </c>
      <c r="D134" s="172" t="s">
        <v>148</v>
      </c>
      <c r="E134" s="173" t="s">
        <v>1338</v>
      </c>
      <c r="F134" s="174" t="s">
        <v>1339</v>
      </c>
      <c r="G134" s="175" t="s">
        <v>271</v>
      </c>
      <c r="H134" s="176">
        <v>6</v>
      </c>
      <c r="I134" s="177"/>
      <c r="J134" s="178">
        <f t="shared" si="10"/>
        <v>0</v>
      </c>
      <c r="K134" s="174" t="s">
        <v>152</v>
      </c>
      <c r="L134" s="40"/>
      <c r="M134" s="179" t="s">
        <v>19</v>
      </c>
      <c r="N134" s="180" t="s">
        <v>42</v>
      </c>
      <c r="O134" s="64"/>
      <c r="P134" s="181">
        <f t="shared" si="11"/>
        <v>0</v>
      </c>
      <c r="Q134" s="181">
        <v>0</v>
      </c>
      <c r="R134" s="181">
        <f t="shared" si="12"/>
        <v>0</v>
      </c>
      <c r="S134" s="181">
        <v>0</v>
      </c>
      <c r="T134" s="182">
        <f t="shared" si="13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83" t="s">
        <v>213</v>
      </c>
      <c r="AT134" s="183" t="s">
        <v>148</v>
      </c>
      <c r="AU134" s="183" t="s">
        <v>81</v>
      </c>
      <c r="AY134" s="18" t="s">
        <v>146</v>
      </c>
      <c r="BE134" s="184">
        <f t="shared" si="14"/>
        <v>0</v>
      </c>
      <c r="BF134" s="184">
        <f t="shared" si="15"/>
        <v>0</v>
      </c>
      <c r="BG134" s="184">
        <f t="shared" si="16"/>
        <v>0</v>
      </c>
      <c r="BH134" s="184">
        <f t="shared" si="17"/>
        <v>0</v>
      </c>
      <c r="BI134" s="184">
        <f t="shared" si="18"/>
        <v>0</v>
      </c>
      <c r="BJ134" s="18" t="s">
        <v>79</v>
      </c>
      <c r="BK134" s="184">
        <f t="shared" si="19"/>
        <v>0</v>
      </c>
      <c r="BL134" s="18" t="s">
        <v>213</v>
      </c>
      <c r="BM134" s="183" t="s">
        <v>1340</v>
      </c>
    </row>
    <row r="135" spans="1:65" s="2" customFormat="1" ht="16.5" customHeight="1">
      <c r="A135" s="35"/>
      <c r="B135" s="36"/>
      <c r="C135" s="219" t="s">
        <v>331</v>
      </c>
      <c r="D135" s="219" t="s">
        <v>348</v>
      </c>
      <c r="E135" s="220" t="s">
        <v>1341</v>
      </c>
      <c r="F135" s="221" t="s">
        <v>1342</v>
      </c>
      <c r="G135" s="222" t="s">
        <v>271</v>
      </c>
      <c r="H135" s="223">
        <v>6</v>
      </c>
      <c r="I135" s="224"/>
      <c r="J135" s="225">
        <f t="shared" si="10"/>
        <v>0</v>
      </c>
      <c r="K135" s="221" t="s">
        <v>19</v>
      </c>
      <c r="L135" s="226"/>
      <c r="M135" s="227" t="s">
        <v>19</v>
      </c>
      <c r="N135" s="228" t="s">
        <v>42</v>
      </c>
      <c r="O135" s="64"/>
      <c r="P135" s="181">
        <f t="shared" si="11"/>
        <v>0</v>
      </c>
      <c r="Q135" s="181">
        <v>0</v>
      </c>
      <c r="R135" s="181">
        <f t="shared" si="12"/>
        <v>0</v>
      </c>
      <c r="S135" s="181">
        <v>0</v>
      </c>
      <c r="T135" s="182">
        <f t="shared" si="13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83" t="s">
        <v>295</v>
      </c>
      <c r="AT135" s="183" t="s">
        <v>348</v>
      </c>
      <c r="AU135" s="183" t="s">
        <v>81</v>
      </c>
      <c r="AY135" s="18" t="s">
        <v>146</v>
      </c>
      <c r="BE135" s="184">
        <f t="shared" si="14"/>
        <v>0</v>
      </c>
      <c r="BF135" s="184">
        <f t="shared" si="15"/>
        <v>0</v>
      </c>
      <c r="BG135" s="184">
        <f t="shared" si="16"/>
        <v>0</v>
      </c>
      <c r="BH135" s="184">
        <f t="shared" si="17"/>
        <v>0</v>
      </c>
      <c r="BI135" s="184">
        <f t="shared" si="18"/>
        <v>0</v>
      </c>
      <c r="BJ135" s="18" t="s">
        <v>79</v>
      </c>
      <c r="BK135" s="184">
        <f t="shared" si="19"/>
        <v>0</v>
      </c>
      <c r="BL135" s="18" t="s">
        <v>213</v>
      </c>
      <c r="BM135" s="183" t="s">
        <v>1343</v>
      </c>
    </row>
    <row r="136" spans="1:65" s="2" customFormat="1" ht="33" customHeight="1">
      <c r="A136" s="35"/>
      <c r="B136" s="36"/>
      <c r="C136" s="172" t="s">
        <v>225</v>
      </c>
      <c r="D136" s="172" t="s">
        <v>148</v>
      </c>
      <c r="E136" s="173" t="s">
        <v>1344</v>
      </c>
      <c r="F136" s="174" t="s">
        <v>1345</v>
      </c>
      <c r="G136" s="175" t="s">
        <v>271</v>
      </c>
      <c r="H136" s="176">
        <v>1</v>
      </c>
      <c r="I136" s="177"/>
      <c r="J136" s="178">
        <f t="shared" si="10"/>
        <v>0</v>
      </c>
      <c r="K136" s="174" t="s">
        <v>152</v>
      </c>
      <c r="L136" s="40"/>
      <c r="M136" s="179" t="s">
        <v>19</v>
      </c>
      <c r="N136" s="180" t="s">
        <v>42</v>
      </c>
      <c r="O136" s="64"/>
      <c r="P136" s="181">
        <f t="shared" si="11"/>
        <v>0</v>
      </c>
      <c r="Q136" s="181">
        <v>0</v>
      </c>
      <c r="R136" s="181">
        <f t="shared" si="12"/>
        <v>0</v>
      </c>
      <c r="S136" s="181">
        <v>0</v>
      </c>
      <c r="T136" s="182">
        <f t="shared" si="13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83" t="s">
        <v>213</v>
      </c>
      <c r="AT136" s="183" t="s">
        <v>148</v>
      </c>
      <c r="AU136" s="183" t="s">
        <v>81</v>
      </c>
      <c r="AY136" s="18" t="s">
        <v>146</v>
      </c>
      <c r="BE136" s="184">
        <f t="shared" si="14"/>
        <v>0</v>
      </c>
      <c r="BF136" s="184">
        <f t="shared" si="15"/>
        <v>0</v>
      </c>
      <c r="BG136" s="184">
        <f t="shared" si="16"/>
        <v>0</v>
      </c>
      <c r="BH136" s="184">
        <f t="shared" si="17"/>
        <v>0</v>
      </c>
      <c r="BI136" s="184">
        <f t="shared" si="18"/>
        <v>0</v>
      </c>
      <c r="BJ136" s="18" t="s">
        <v>79</v>
      </c>
      <c r="BK136" s="184">
        <f t="shared" si="19"/>
        <v>0</v>
      </c>
      <c r="BL136" s="18" t="s">
        <v>213</v>
      </c>
      <c r="BM136" s="183" t="s">
        <v>1346</v>
      </c>
    </row>
    <row r="137" spans="1:65" s="2" customFormat="1" ht="24">
      <c r="A137" s="35"/>
      <c r="B137" s="36"/>
      <c r="C137" s="219" t="s">
        <v>340</v>
      </c>
      <c r="D137" s="219" t="s">
        <v>348</v>
      </c>
      <c r="E137" s="220" t="s">
        <v>1347</v>
      </c>
      <c r="F137" s="221" t="s">
        <v>1348</v>
      </c>
      <c r="G137" s="222" t="s">
        <v>271</v>
      </c>
      <c r="H137" s="223">
        <v>1</v>
      </c>
      <c r="I137" s="224"/>
      <c r="J137" s="225">
        <f t="shared" si="10"/>
        <v>0</v>
      </c>
      <c r="K137" s="221" t="s">
        <v>152</v>
      </c>
      <c r="L137" s="226"/>
      <c r="M137" s="227" t="s">
        <v>19</v>
      </c>
      <c r="N137" s="228" t="s">
        <v>42</v>
      </c>
      <c r="O137" s="64"/>
      <c r="P137" s="181">
        <f t="shared" si="11"/>
        <v>0</v>
      </c>
      <c r="Q137" s="181">
        <v>2.4000000000000001E-4</v>
      </c>
      <c r="R137" s="181">
        <f t="shared" si="12"/>
        <v>2.4000000000000001E-4</v>
      </c>
      <c r="S137" s="181">
        <v>0</v>
      </c>
      <c r="T137" s="182">
        <f t="shared" si="13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83" t="s">
        <v>295</v>
      </c>
      <c r="AT137" s="183" t="s">
        <v>348</v>
      </c>
      <c r="AU137" s="183" t="s">
        <v>81</v>
      </c>
      <c r="AY137" s="18" t="s">
        <v>146</v>
      </c>
      <c r="BE137" s="184">
        <f t="shared" si="14"/>
        <v>0</v>
      </c>
      <c r="BF137" s="184">
        <f t="shared" si="15"/>
        <v>0</v>
      </c>
      <c r="BG137" s="184">
        <f t="shared" si="16"/>
        <v>0</v>
      </c>
      <c r="BH137" s="184">
        <f t="shared" si="17"/>
        <v>0</v>
      </c>
      <c r="BI137" s="184">
        <f t="shared" si="18"/>
        <v>0</v>
      </c>
      <c r="BJ137" s="18" t="s">
        <v>79</v>
      </c>
      <c r="BK137" s="184">
        <f t="shared" si="19"/>
        <v>0</v>
      </c>
      <c r="BL137" s="18" t="s">
        <v>213</v>
      </c>
      <c r="BM137" s="183" t="s">
        <v>1349</v>
      </c>
    </row>
    <row r="138" spans="1:65" s="2" customFormat="1" ht="24">
      <c r="A138" s="35"/>
      <c r="B138" s="36"/>
      <c r="C138" s="172" t="s">
        <v>241</v>
      </c>
      <c r="D138" s="172" t="s">
        <v>148</v>
      </c>
      <c r="E138" s="173" t="s">
        <v>1350</v>
      </c>
      <c r="F138" s="174" t="s">
        <v>1351</v>
      </c>
      <c r="G138" s="175" t="s">
        <v>271</v>
      </c>
      <c r="H138" s="176">
        <v>14</v>
      </c>
      <c r="I138" s="177"/>
      <c r="J138" s="178">
        <f t="shared" si="10"/>
        <v>0</v>
      </c>
      <c r="K138" s="174" t="s">
        <v>152</v>
      </c>
      <c r="L138" s="40"/>
      <c r="M138" s="179" t="s">
        <v>19</v>
      </c>
      <c r="N138" s="180" t="s">
        <v>42</v>
      </c>
      <c r="O138" s="64"/>
      <c r="P138" s="181">
        <f t="shared" si="11"/>
        <v>0</v>
      </c>
      <c r="Q138" s="181">
        <v>0</v>
      </c>
      <c r="R138" s="181">
        <f t="shared" si="12"/>
        <v>0</v>
      </c>
      <c r="S138" s="181">
        <v>0</v>
      </c>
      <c r="T138" s="182">
        <f t="shared" si="13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83" t="s">
        <v>213</v>
      </c>
      <c r="AT138" s="183" t="s">
        <v>148</v>
      </c>
      <c r="AU138" s="183" t="s">
        <v>81</v>
      </c>
      <c r="AY138" s="18" t="s">
        <v>146</v>
      </c>
      <c r="BE138" s="184">
        <f t="shared" si="14"/>
        <v>0</v>
      </c>
      <c r="BF138" s="184">
        <f t="shared" si="15"/>
        <v>0</v>
      </c>
      <c r="BG138" s="184">
        <f t="shared" si="16"/>
        <v>0</v>
      </c>
      <c r="BH138" s="184">
        <f t="shared" si="17"/>
        <v>0</v>
      </c>
      <c r="BI138" s="184">
        <f t="shared" si="18"/>
        <v>0</v>
      </c>
      <c r="BJ138" s="18" t="s">
        <v>79</v>
      </c>
      <c r="BK138" s="184">
        <f t="shared" si="19"/>
        <v>0</v>
      </c>
      <c r="BL138" s="18" t="s">
        <v>213</v>
      </c>
      <c r="BM138" s="183" t="s">
        <v>1352</v>
      </c>
    </row>
    <row r="139" spans="1:65" s="2" customFormat="1" ht="16.5" customHeight="1">
      <c r="A139" s="35"/>
      <c r="B139" s="36"/>
      <c r="C139" s="219" t="s">
        <v>347</v>
      </c>
      <c r="D139" s="219" t="s">
        <v>348</v>
      </c>
      <c r="E139" s="220" t="s">
        <v>1353</v>
      </c>
      <c r="F139" s="221" t="s">
        <v>1354</v>
      </c>
      <c r="G139" s="222" t="s">
        <v>271</v>
      </c>
      <c r="H139" s="223">
        <v>4</v>
      </c>
      <c r="I139" s="224"/>
      <c r="J139" s="225">
        <f t="shared" si="10"/>
        <v>0</v>
      </c>
      <c r="K139" s="221" t="s">
        <v>152</v>
      </c>
      <c r="L139" s="226"/>
      <c r="M139" s="227" t="s">
        <v>19</v>
      </c>
      <c r="N139" s="228" t="s">
        <v>42</v>
      </c>
      <c r="O139" s="64"/>
      <c r="P139" s="181">
        <f t="shared" si="11"/>
        <v>0</v>
      </c>
      <c r="Q139" s="181">
        <v>4.0000000000000002E-4</v>
      </c>
      <c r="R139" s="181">
        <f t="shared" si="12"/>
        <v>1.6000000000000001E-3</v>
      </c>
      <c r="S139" s="181">
        <v>0</v>
      </c>
      <c r="T139" s="182">
        <f t="shared" si="13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3" t="s">
        <v>295</v>
      </c>
      <c r="AT139" s="183" t="s">
        <v>348</v>
      </c>
      <c r="AU139" s="183" t="s">
        <v>81</v>
      </c>
      <c r="AY139" s="18" t="s">
        <v>146</v>
      </c>
      <c r="BE139" s="184">
        <f t="shared" si="14"/>
        <v>0</v>
      </c>
      <c r="BF139" s="184">
        <f t="shared" si="15"/>
        <v>0</v>
      </c>
      <c r="BG139" s="184">
        <f t="shared" si="16"/>
        <v>0</v>
      </c>
      <c r="BH139" s="184">
        <f t="shared" si="17"/>
        <v>0</v>
      </c>
      <c r="BI139" s="184">
        <f t="shared" si="18"/>
        <v>0</v>
      </c>
      <c r="BJ139" s="18" t="s">
        <v>79</v>
      </c>
      <c r="BK139" s="184">
        <f t="shared" si="19"/>
        <v>0</v>
      </c>
      <c r="BL139" s="18" t="s">
        <v>213</v>
      </c>
      <c r="BM139" s="183" t="s">
        <v>1355</v>
      </c>
    </row>
    <row r="140" spans="1:65" s="2" customFormat="1" ht="16.5" customHeight="1">
      <c r="A140" s="35"/>
      <c r="B140" s="36"/>
      <c r="C140" s="219" t="s">
        <v>246</v>
      </c>
      <c r="D140" s="219" t="s">
        <v>348</v>
      </c>
      <c r="E140" s="220" t="s">
        <v>1356</v>
      </c>
      <c r="F140" s="221" t="s">
        <v>1357</v>
      </c>
      <c r="G140" s="222" t="s">
        <v>271</v>
      </c>
      <c r="H140" s="223">
        <v>9</v>
      </c>
      <c r="I140" s="224"/>
      <c r="J140" s="225">
        <f t="shared" si="10"/>
        <v>0</v>
      </c>
      <c r="K140" s="221" t="s">
        <v>152</v>
      </c>
      <c r="L140" s="226"/>
      <c r="M140" s="227" t="s">
        <v>19</v>
      </c>
      <c r="N140" s="228" t="s">
        <v>42</v>
      </c>
      <c r="O140" s="64"/>
      <c r="P140" s="181">
        <f t="shared" si="11"/>
        <v>0</v>
      </c>
      <c r="Q140" s="181">
        <v>4.0000000000000002E-4</v>
      </c>
      <c r="R140" s="181">
        <f t="shared" si="12"/>
        <v>3.6000000000000003E-3</v>
      </c>
      <c r="S140" s="181">
        <v>0</v>
      </c>
      <c r="T140" s="182">
        <f t="shared" si="13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3" t="s">
        <v>295</v>
      </c>
      <c r="AT140" s="183" t="s">
        <v>348</v>
      </c>
      <c r="AU140" s="183" t="s">
        <v>81</v>
      </c>
      <c r="AY140" s="18" t="s">
        <v>146</v>
      </c>
      <c r="BE140" s="184">
        <f t="shared" si="14"/>
        <v>0</v>
      </c>
      <c r="BF140" s="184">
        <f t="shared" si="15"/>
        <v>0</v>
      </c>
      <c r="BG140" s="184">
        <f t="shared" si="16"/>
        <v>0</v>
      </c>
      <c r="BH140" s="184">
        <f t="shared" si="17"/>
        <v>0</v>
      </c>
      <c r="BI140" s="184">
        <f t="shared" si="18"/>
        <v>0</v>
      </c>
      <c r="BJ140" s="18" t="s">
        <v>79</v>
      </c>
      <c r="BK140" s="184">
        <f t="shared" si="19"/>
        <v>0</v>
      </c>
      <c r="BL140" s="18" t="s">
        <v>213</v>
      </c>
      <c r="BM140" s="183" t="s">
        <v>1358</v>
      </c>
    </row>
    <row r="141" spans="1:65" s="2" customFormat="1" ht="16.5" customHeight="1">
      <c r="A141" s="35"/>
      <c r="B141" s="36"/>
      <c r="C141" s="219" t="s">
        <v>358</v>
      </c>
      <c r="D141" s="219" t="s">
        <v>348</v>
      </c>
      <c r="E141" s="220" t="s">
        <v>1359</v>
      </c>
      <c r="F141" s="221" t="s">
        <v>1360</v>
      </c>
      <c r="G141" s="222" t="s">
        <v>271</v>
      </c>
      <c r="H141" s="223">
        <v>1</v>
      </c>
      <c r="I141" s="224"/>
      <c r="J141" s="225">
        <f t="shared" si="10"/>
        <v>0</v>
      </c>
      <c r="K141" s="221" t="s">
        <v>152</v>
      </c>
      <c r="L141" s="226"/>
      <c r="M141" s="227" t="s">
        <v>19</v>
      </c>
      <c r="N141" s="228" t="s">
        <v>42</v>
      </c>
      <c r="O141" s="64"/>
      <c r="P141" s="181">
        <f t="shared" si="11"/>
        <v>0</v>
      </c>
      <c r="Q141" s="181">
        <v>4.0000000000000002E-4</v>
      </c>
      <c r="R141" s="181">
        <f t="shared" si="12"/>
        <v>4.0000000000000002E-4</v>
      </c>
      <c r="S141" s="181">
        <v>0</v>
      </c>
      <c r="T141" s="182">
        <f t="shared" si="13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3" t="s">
        <v>295</v>
      </c>
      <c r="AT141" s="183" t="s">
        <v>348</v>
      </c>
      <c r="AU141" s="183" t="s">
        <v>81</v>
      </c>
      <c r="AY141" s="18" t="s">
        <v>146</v>
      </c>
      <c r="BE141" s="184">
        <f t="shared" si="14"/>
        <v>0</v>
      </c>
      <c r="BF141" s="184">
        <f t="shared" si="15"/>
        <v>0</v>
      </c>
      <c r="BG141" s="184">
        <f t="shared" si="16"/>
        <v>0</v>
      </c>
      <c r="BH141" s="184">
        <f t="shared" si="17"/>
        <v>0</v>
      </c>
      <c r="BI141" s="184">
        <f t="shared" si="18"/>
        <v>0</v>
      </c>
      <c r="BJ141" s="18" t="s">
        <v>79</v>
      </c>
      <c r="BK141" s="184">
        <f t="shared" si="19"/>
        <v>0</v>
      </c>
      <c r="BL141" s="18" t="s">
        <v>213</v>
      </c>
      <c r="BM141" s="183" t="s">
        <v>1361</v>
      </c>
    </row>
    <row r="142" spans="1:65" s="2" customFormat="1" ht="24">
      <c r="A142" s="35"/>
      <c r="B142" s="36"/>
      <c r="C142" s="172" t="s">
        <v>252</v>
      </c>
      <c r="D142" s="172" t="s">
        <v>148</v>
      </c>
      <c r="E142" s="173" t="s">
        <v>1362</v>
      </c>
      <c r="F142" s="174" t="s">
        <v>1363</v>
      </c>
      <c r="G142" s="175" t="s">
        <v>271</v>
      </c>
      <c r="H142" s="176">
        <v>1</v>
      </c>
      <c r="I142" s="177"/>
      <c r="J142" s="178">
        <f t="shared" si="10"/>
        <v>0</v>
      </c>
      <c r="K142" s="174" t="s">
        <v>152</v>
      </c>
      <c r="L142" s="40"/>
      <c r="M142" s="179" t="s">
        <v>19</v>
      </c>
      <c r="N142" s="180" t="s">
        <v>42</v>
      </c>
      <c r="O142" s="64"/>
      <c r="P142" s="181">
        <f t="shared" si="11"/>
        <v>0</v>
      </c>
      <c r="Q142" s="181">
        <v>0</v>
      </c>
      <c r="R142" s="181">
        <f t="shared" si="12"/>
        <v>0</v>
      </c>
      <c r="S142" s="181">
        <v>0</v>
      </c>
      <c r="T142" s="182">
        <f t="shared" si="13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83" t="s">
        <v>213</v>
      </c>
      <c r="AT142" s="183" t="s">
        <v>148</v>
      </c>
      <c r="AU142" s="183" t="s">
        <v>81</v>
      </c>
      <c r="AY142" s="18" t="s">
        <v>146</v>
      </c>
      <c r="BE142" s="184">
        <f t="shared" si="14"/>
        <v>0</v>
      </c>
      <c r="BF142" s="184">
        <f t="shared" si="15"/>
        <v>0</v>
      </c>
      <c r="BG142" s="184">
        <f t="shared" si="16"/>
        <v>0</v>
      </c>
      <c r="BH142" s="184">
        <f t="shared" si="17"/>
        <v>0</v>
      </c>
      <c r="BI142" s="184">
        <f t="shared" si="18"/>
        <v>0</v>
      </c>
      <c r="BJ142" s="18" t="s">
        <v>79</v>
      </c>
      <c r="BK142" s="184">
        <f t="shared" si="19"/>
        <v>0</v>
      </c>
      <c r="BL142" s="18" t="s">
        <v>213</v>
      </c>
      <c r="BM142" s="183" t="s">
        <v>1364</v>
      </c>
    </row>
    <row r="143" spans="1:65" s="2" customFormat="1" ht="16.5" customHeight="1">
      <c r="A143" s="35"/>
      <c r="B143" s="36"/>
      <c r="C143" s="219" t="s">
        <v>365</v>
      </c>
      <c r="D143" s="219" t="s">
        <v>348</v>
      </c>
      <c r="E143" s="220" t="s">
        <v>1365</v>
      </c>
      <c r="F143" s="221" t="s">
        <v>1366</v>
      </c>
      <c r="G143" s="222" t="s">
        <v>271</v>
      </c>
      <c r="H143" s="223">
        <v>1</v>
      </c>
      <c r="I143" s="224"/>
      <c r="J143" s="225">
        <f t="shared" si="10"/>
        <v>0</v>
      </c>
      <c r="K143" s="221" t="s">
        <v>19</v>
      </c>
      <c r="L143" s="226"/>
      <c r="M143" s="227" t="s">
        <v>19</v>
      </c>
      <c r="N143" s="228" t="s">
        <v>42</v>
      </c>
      <c r="O143" s="64"/>
      <c r="P143" s="181">
        <f t="shared" si="11"/>
        <v>0</v>
      </c>
      <c r="Q143" s="181">
        <v>1E-4</v>
      </c>
      <c r="R143" s="181">
        <f t="shared" si="12"/>
        <v>1E-4</v>
      </c>
      <c r="S143" s="181">
        <v>0</v>
      </c>
      <c r="T143" s="182">
        <f t="shared" si="13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3" t="s">
        <v>295</v>
      </c>
      <c r="AT143" s="183" t="s">
        <v>348</v>
      </c>
      <c r="AU143" s="183" t="s">
        <v>81</v>
      </c>
      <c r="AY143" s="18" t="s">
        <v>146</v>
      </c>
      <c r="BE143" s="184">
        <f t="shared" si="14"/>
        <v>0</v>
      </c>
      <c r="BF143" s="184">
        <f t="shared" si="15"/>
        <v>0</v>
      </c>
      <c r="BG143" s="184">
        <f t="shared" si="16"/>
        <v>0</v>
      </c>
      <c r="BH143" s="184">
        <f t="shared" si="17"/>
        <v>0</v>
      </c>
      <c r="BI143" s="184">
        <f t="shared" si="18"/>
        <v>0</v>
      </c>
      <c r="BJ143" s="18" t="s">
        <v>79</v>
      </c>
      <c r="BK143" s="184">
        <f t="shared" si="19"/>
        <v>0</v>
      </c>
      <c r="BL143" s="18" t="s">
        <v>213</v>
      </c>
      <c r="BM143" s="183" t="s">
        <v>1367</v>
      </c>
    </row>
    <row r="144" spans="1:65" s="2" customFormat="1" ht="36">
      <c r="A144" s="35"/>
      <c r="B144" s="36"/>
      <c r="C144" s="172" t="s">
        <v>256</v>
      </c>
      <c r="D144" s="172" t="s">
        <v>148</v>
      </c>
      <c r="E144" s="173" t="s">
        <v>1368</v>
      </c>
      <c r="F144" s="174" t="s">
        <v>1369</v>
      </c>
      <c r="G144" s="175" t="s">
        <v>271</v>
      </c>
      <c r="H144" s="176">
        <v>7</v>
      </c>
      <c r="I144" s="177"/>
      <c r="J144" s="178">
        <f t="shared" si="10"/>
        <v>0</v>
      </c>
      <c r="K144" s="174" t="s">
        <v>152</v>
      </c>
      <c r="L144" s="40"/>
      <c r="M144" s="179" t="s">
        <v>19</v>
      </c>
      <c r="N144" s="180" t="s">
        <v>42</v>
      </c>
      <c r="O144" s="64"/>
      <c r="P144" s="181">
        <f t="shared" si="11"/>
        <v>0</v>
      </c>
      <c r="Q144" s="181">
        <v>0</v>
      </c>
      <c r="R144" s="181">
        <f t="shared" si="12"/>
        <v>0</v>
      </c>
      <c r="S144" s="181">
        <v>0</v>
      </c>
      <c r="T144" s="182">
        <f t="shared" si="13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3" t="s">
        <v>213</v>
      </c>
      <c r="AT144" s="183" t="s">
        <v>148</v>
      </c>
      <c r="AU144" s="183" t="s">
        <v>81</v>
      </c>
      <c r="AY144" s="18" t="s">
        <v>146</v>
      </c>
      <c r="BE144" s="184">
        <f t="shared" si="14"/>
        <v>0</v>
      </c>
      <c r="BF144" s="184">
        <f t="shared" si="15"/>
        <v>0</v>
      </c>
      <c r="BG144" s="184">
        <f t="shared" si="16"/>
        <v>0</v>
      </c>
      <c r="BH144" s="184">
        <f t="shared" si="17"/>
        <v>0</v>
      </c>
      <c r="BI144" s="184">
        <f t="shared" si="18"/>
        <v>0</v>
      </c>
      <c r="BJ144" s="18" t="s">
        <v>79</v>
      </c>
      <c r="BK144" s="184">
        <f t="shared" si="19"/>
        <v>0</v>
      </c>
      <c r="BL144" s="18" t="s">
        <v>213</v>
      </c>
      <c r="BM144" s="183" t="s">
        <v>1370</v>
      </c>
    </row>
    <row r="145" spans="1:65" s="2" customFormat="1" ht="16.5" customHeight="1">
      <c r="A145" s="35"/>
      <c r="B145" s="36"/>
      <c r="C145" s="219" t="s">
        <v>382</v>
      </c>
      <c r="D145" s="219" t="s">
        <v>348</v>
      </c>
      <c r="E145" s="220" t="s">
        <v>1371</v>
      </c>
      <c r="F145" s="221" t="s">
        <v>1372</v>
      </c>
      <c r="G145" s="222" t="s">
        <v>271</v>
      </c>
      <c r="H145" s="223">
        <v>3</v>
      </c>
      <c r="I145" s="224"/>
      <c r="J145" s="225">
        <f t="shared" si="10"/>
        <v>0</v>
      </c>
      <c r="K145" s="221" t="s">
        <v>19</v>
      </c>
      <c r="L145" s="226"/>
      <c r="M145" s="227" t="s">
        <v>19</v>
      </c>
      <c r="N145" s="228" t="s">
        <v>42</v>
      </c>
      <c r="O145" s="64"/>
      <c r="P145" s="181">
        <f t="shared" si="11"/>
        <v>0</v>
      </c>
      <c r="Q145" s="181">
        <v>2.5999999999999999E-3</v>
      </c>
      <c r="R145" s="181">
        <f t="shared" si="12"/>
        <v>7.7999999999999996E-3</v>
      </c>
      <c r="S145" s="181">
        <v>0</v>
      </c>
      <c r="T145" s="182">
        <f t="shared" si="13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3" t="s">
        <v>295</v>
      </c>
      <c r="AT145" s="183" t="s">
        <v>348</v>
      </c>
      <c r="AU145" s="183" t="s">
        <v>81</v>
      </c>
      <c r="AY145" s="18" t="s">
        <v>146</v>
      </c>
      <c r="BE145" s="184">
        <f t="shared" si="14"/>
        <v>0</v>
      </c>
      <c r="BF145" s="184">
        <f t="shared" si="15"/>
        <v>0</v>
      </c>
      <c r="BG145" s="184">
        <f t="shared" si="16"/>
        <v>0</v>
      </c>
      <c r="BH145" s="184">
        <f t="shared" si="17"/>
        <v>0</v>
      </c>
      <c r="BI145" s="184">
        <f t="shared" si="18"/>
        <v>0</v>
      </c>
      <c r="BJ145" s="18" t="s">
        <v>79</v>
      </c>
      <c r="BK145" s="184">
        <f t="shared" si="19"/>
        <v>0</v>
      </c>
      <c r="BL145" s="18" t="s">
        <v>213</v>
      </c>
      <c r="BM145" s="183" t="s">
        <v>266</v>
      </c>
    </row>
    <row r="146" spans="1:65" s="2" customFormat="1" ht="16.5" customHeight="1">
      <c r="A146" s="35"/>
      <c r="B146" s="36"/>
      <c r="C146" s="219" t="s">
        <v>261</v>
      </c>
      <c r="D146" s="219" t="s">
        <v>348</v>
      </c>
      <c r="E146" s="220" t="s">
        <v>1373</v>
      </c>
      <c r="F146" s="221" t="s">
        <v>1374</v>
      </c>
      <c r="G146" s="222" t="s">
        <v>271</v>
      </c>
      <c r="H146" s="223">
        <v>3</v>
      </c>
      <c r="I146" s="224"/>
      <c r="J146" s="225">
        <f t="shared" si="10"/>
        <v>0</v>
      </c>
      <c r="K146" s="221" t="s">
        <v>19</v>
      </c>
      <c r="L146" s="226"/>
      <c r="M146" s="227" t="s">
        <v>19</v>
      </c>
      <c r="N146" s="228" t="s">
        <v>42</v>
      </c>
      <c r="O146" s="64"/>
      <c r="P146" s="181">
        <f t="shared" si="11"/>
        <v>0</v>
      </c>
      <c r="Q146" s="181">
        <v>2.5999999999999999E-3</v>
      </c>
      <c r="R146" s="181">
        <f t="shared" si="12"/>
        <v>7.7999999999999996E-3</v>
      </c>
      <c r="S146" s="181">
        <v>0</v>
      </c>
      <c r="T146" s="182">
        <f t="shared" si="13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83" t="s">
        <v>295</v>
      </c>
      <c r="AT146" s="183" t="s">
        <v>348</v>
      </c>
      <c r="AU146" s="183" t="s">
        <v>81</v>
      </c>
      <c r="AY146" s="18" t="s">
        <v>146</v>
      </c>
      <c r="BE146" s="184">
        <f t="shared" si="14"/>
        <v>0</v>
      </c>
      <c r="BF146" s="184">
        <f t="shared" si="15"/>
        <v>0</v>
      </c>
      <c r="BG146" s="184">
        <f t="shared" si="16"/>
        <v>0</v>
      </c>
      <c r="BH146" s="184">
        <f t="shared" si="17"/>
        <v>0</v>
      </c>
      <c r="BI146" s="184">
        <f t="shared" si="18"/>
        <v>0</v>
      </c>
      <c r="BJ146" s="18" t="s">
        <v>79</v>
      </c>
      <c r="BK146" s="184">
        <f t="shared" si="19"/>
        <v>0</v>
      </c>
      <c r="BL146" s="18" t="s">
        <v>213</v>
      </c>
      <c r="BM146" s="183" t="s">
        <v>272</v>
      </c>
    </row>
    <row r="147" spans="1:65" s="2" customFormat="1" ht="16.5" customHeight="1">
      <c r="A147" s="35"/>
      <c r="B147" s="36"/>
      <c r="C147" s="219" t="s">
        <v>391</v>
      </c>
      <c r="D147" s="219" t="s">
        <v>348</v>
      </c>
      <c r="E147" s="220" t="s">
        <v>1375</v>
      </c>
      <c r="F147" s="221" t="s">
        <v>1376</v>
      </c>
      <c r="G147" s="222" t="s">
        <v>271</v>
      </c>
      <c r="H147" s="223">
        <v>1</v>
      </c>
      <c r="I147" s="224"/>
      <c r="J147" s="225">
        <f t="shared" si="10"/>
        <v>0</v>
      </c>
      <c r="K147" s="221" t="s">
        <v>19</v>
      </c>
      <c r="L147" s="226"/>
      <c r="M147" s="227" t="s">
        <v>19</v>
      </c>
      <c r="N147" s="228" t="s">
        <v>42</v>
      </c>
      <c r="O147" s="64"/>
      <c r="P147" s="181">
        <f t="shared" si="11"/>
        <v>0</v>
      </c>
      <c r="Q147" s="181">
        <v>2.5999999999999999E-3</v>
      </c>
      <c r="R147" s="181">
        <f t="shared" si="12"/>
        <v>2.5999999999999999E-3</v>
      </c>
      <c r="S147" s="181">
        <v>0</v>
      </c>
      <c r="T147" s="182">
        <f t="shared" si="13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83" t="s">
        <v>295</v>
      </c>
      <c r="AT147" s="183" t="s">
        <v>348</v>
      </c>
      <c r="AU147" s="183" t="s">
        <v>81</v>
      </c>
      <c r="AY147" s="18" t="s">
        <v>146</v>
      </c>
      <c r="BE147" s="184">
        <f t="shared" si="14"/>
        <v>0</v>
      </c>
      <c r="BF147" s="184">
        <f t="shared" si="15"/>
        <v>0</v>
      </c>
      <c r="BG147" s="184">
        <f t="shared" si="16"/>
        <v>0</v>
      </c>
      <c r="BH147" s="184">
        <f t="shared" si="17"/>
        <v>0</v>
      </c>
      <c r="BI147" s="184">
        <f t="shared" si="18"/>
        <v>0</v>
      </c>
      <c r="BJ147" s="18" t="s">
        <v>79</v>
      </c>
      <c r="BK147" s="184">
        <f t="shared" si="19"/>
        <v>0</v>
      </c>
      <c r="BL147" s="18" t="s">
        <v>213</v>
      </c>
      <c r="BM147" s="183" t="s">
        <v>276</v>
      </c>
    </row>
    <row r="148" spans="1:65" s="2" customFormat="1" ht="36">
      <c r="A148" s="35"/>
      <c r="B148" s="36"/>
      <c r="C148" s="172" t="s">
        <v>266</v>
      </c>
      <c r="D148" s="172" t="s">
        <v>148</v>
      </c>
      <c r="E148" s="173" t="s">
        <v>1377</v>
      </c>
      <c r="F148" s="174" t="s">
        <v>1378</v>
      </c>
      <c r="G148" s="175" t="s">
        <v>271</v>
      </c>
      <c r="H148" s="176">
        <v>6</v>
      </c>
      <c r="I148" s="177"/>
      <c r="J148" s="178">
        <f t="shared" si="10"/>
        <v>0</v>
      </c>
      <c r="K148" s="174" t="s">
        <v>152</v>
      </c>
      <c r="L148" s="40"/>
      <c r="M148" s="179" t="s">
        <v>19</v>
      </c>
      <c r="N148" s="180" t="s">
        <v>42</v>
      </c>
      <c r="O148" s="64"/>
      <c r="P148" s="181">
        <f t="shared" si="11"/>
        <v>0</v>
      </c>
      <c r="Q148" s="181">
        <v>0</v>
      </c>
      <c r="R148" s="181">
        <f t="shared" si="12"/>
        <v>0</v>
      </c>
      <c r="S148" s="181">
        <v>0</v>
      </c>
      <c r="T148" s="182">
        <f t="shared" si="13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83" t="s">
        <v>213</v>
      </c>
      <c r="AT148" s="183" t="s">
        <v>148</v>
      </c>
      <c r="AU148" s="183" t="s">
        <v>81</v>
      </c>
      <c r="AY148" s="18" t="s">
        <v>146</v>
      </c>
      <c r="BE148" s="184">
        <f t="shared" si="14"/>
        <v>0</v>
      </c>
      <c r="BF148" s="184">
        <f t="shared" si="15"/>
        <v>0</v>
      </c>
      <c r="BG148" s="184">
        <f t="shared" si="16"/>
        <v>0</v>
      </c>
      <c r="BH148" s="184">
        <f t="shared" si="17"/>
        <v>0</v>
      </c>
      <c r="BI148" s="184">
        <f t="shared" si="18"/>
        <v>0</v>
      </c>
      <c r="BJ148" s="18" t="s">
        <v>79</v>
      </c>
      <c r="BK148" s="184">
        <f t="shared" si="19"/>
        <v>0</v>
      </c>
      <c r="BL148" s="18" t="s">
        <v>213</v>
      </c>
      <c r="BM148" s="183" t="s">
        <v>1379</v>
      </c>
    </row>
    <row r="149" spans="1:65" s="2" customFormat="1" ht="16.5" customHeight="1">
      <c r="A149" s="35"/>
      <c r="B149" s="36"/>
      <c r="C149" s="219" t="s">
        <v>403</v>
      </c>
      <c r="D149" s="219" t="s">
        <v>348</v>
      </c>
      <c r="E149" s="220" t="s">
        <v>1380</v>
      </c>
      <c r="F149" s="221" t="s">
        <v>1381</v>
      </c>
      <c r="G149" s="222" t="s">
        <v>271</v>
      </c>
      <c r="H149" s="223">
        <v>4</v>
      </c>
      <c r="I149" s="224"/>
      <c r="J149" s="225">
        <f t="shared" si="10"/>
        <v>0</v>
      </c>
      <c r="K149" s="221" t="s">
        <v>19</v>
      </c>
      <c r="L149" s="226"/>
      <c r="M149" s="227" t="s">
        <v>19</v>
      </c>
      <c r="N149" s="228" t="s">
        <v>42</v>
      </c>
      <c r="O149" s="64"/>
      <c r="P149" s="181">
        <f t="shared" si="11"/>
        <v>0</v>
      </c>
      <c r="Q149" s="181">
        <v>2.5999999999999999E-3</v>
      </c>
      <c r="R149" s="181">
        <f t="shared" si="12"/>
        <v>1.04E-2</v>
      </c>
      <c r="S149" s="181">
        <v>0</v>
      </c>
      <c r="T149" s="182">
        <f t="shared" si="13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83" t="s">
        <v>295</v>
      </c>
      <c r="AT149" s="183" t="s">
        <v>348</v>
      </c>
      <c r="AU149" s="183" t="s">
        <v>81</v>
      </c>
      <c r="AY149" s="18" t="s">
        <v>146</v>
      </c>
      <c r="BE149" s="184">
        <f t="shared" si="14"/>
        <v>0</v>
      </c>
      <c r="BF149" s="184">
        <f t="shared" si="15"/>
        <v>0</v>
      </c>
      <c r="BG149" s="184">
        <f t="shared" si="16"/>
        <v>0</v>
      </c>
      <c r="BH149" s="184">
        <f t="shared" si="17"/>
        <v>0</v>
      </c>
      <c r="BI149" s="184">
        <f t="shared" si="18"/>
        <v>0</v>
      </c>
      <c r="BJ149" s="18" t="s">
        <v>79</v>
      </c>
      <c r="BK149" s="184">
        <f t="shared" si="19"/>
        <v>0</v>
      </c>
      <c r="BL149" s="18" t="s">
        <v>213</v>
      </c>
      <c r="BM149" s="183" t="s">
        <v>303</v>
      </c>
    </row>
    <row r="150" spans="1:65" s="2" customFormat="1" ht="16.5" customHeight="1">
      <c r="A150" s="35"/>
      <c r="B150" s="36"/>
      <c r="C150" s="219" t="s">
        <v>272</v>
      </c>
      <c r="D150" s="219" t="s">
        <v>348</v>
      </c>
      <c r="E150" s="220" t="s">
        <v>1382</v>
      </c>
      <c r="F150" s="221" t="s">
        <v>1383</v>
      </c>
      <c r="G150" s="222" t="s">
        <v>271</v>
      </c>
      <c r="H150" s="223">
        <v>2</v>
      </c>
      <c r="I150" s="224"/>
      <c r="J150" s="225">
        <f t="shared" si="10"/>
        <v>0</v>
      </c>
      <c r="K150" s="221" t="s">
        <v>19</v>
      </c>
      <c r="L150" s="226"/>
      <c r="M150" s="227" t="s">
        <v>19</v>
      </c>
      <c r="N150" s="228" t="s">
        <v>42</v>
      </c>
      <c r="O150" s="64"/>
      <c r="P150" s="181">
        <f t="shared" si="11"/>
        <v>0</v>
      </c>
      <c r="Q150" s="181">
        <v>2.5999999999999999E-3</v>
      </c>
      <c r="R150" s="181">
        <f t="shared" si="12"/>
        <v>5.1999999999999998E-3</v>
      </c>
      <c r="S150" s="181">
        <v>0</v>
      </c>
      <c r="T150" s="182">
        <f t="shared" si="13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83" t="s">
        <v>295</v>
      </c>
      <c r="AT150" s="183" t="s">
        <v>348</v>
      </c>
      <c r="AU150" s="183" t="s">
        <v>81</v>
      </c>
      <c r="AY150" s="18" t="s">
        <v>146</v>
      </c>
      <c r="BE150" s="184">
        <f t="shared" si="14"/>
        <v>0</v>
      </c>
      <c r="BF150" s="184">
        <f t="shared" si="15"/>
        <v>0</v>
      </c>
      <c r="BG150" s="184">
        <f t="shared" si="16"/>
        <v>0</v>
      </c>
      <c r="BH150" s="184">
        <f t="shared" si="17"/>
        <v>0</v>
      </c>
      <c r="BI150" s="184">
        <f t="shared" si="18"/>
        <v>0</v>
      </c>
      <c r="BJ150" s="18" t="s">
        <v>79</v>
      </c>
      <c r="BK150" s="184">
        <f t="shared" si="19"/>
        <v>0</v>
      </c>
      <c r="BL150" s="18" t="s">
        <v>213</v>
      </c>
      <c r="BM150" s="183" t="s">
        <v>308</v>
      </c>
    </row>
    <row r="151" spans="1:65" s="2" customFormat="1" ht="36">
      <c r="A151" s="35"/>
      <c r="B151" s="36"/>
      <c r="C151" s="172" t="s">
        <v>417</v>
      </c>
      <c r="D151" s="172" t="s">
        <v>148</v>
      </c>
      <c r="E151" s="173" t="s">
        <v>1384</v>
      </c>
      <c r="F151" s="174" t="s">
        <v>1385</v>
      </c>
      <c r="G151" s="175" t="s">
        <v>162</v>
      </c>
      <c r="H151" s="176">
        <v>20</v>
      </c>
      <c r="I151" s="177"/>
      <c r="J151" s="178">
        <f t="shared" si="10"/>
        <v>0</v>
      </c>
      <c r="K151" s="174" t="s">
        <v>152</v>
      </c>
      <c r="L151" s="40"/>
      <c r="M151" s="179" t="s">
        <v>19</v>
      </c>
      <c r="N151" s="180" t="s">
        <v>42</v>
      </c>
      <c r="O151" s="64"/>
      <c r="P151" s="181">
        <f t="shared" si="11"/>
        <v>0</v>
      </c>
      <c r="Q151" s="181">
        <v>0</v>
      </c>
      <c r="R151" s="181">
        <f t="shared" si="12"/>
        <v>0</v>
      </c>
      <c r="S151" s="181">
        <v>0</v>
      </c>
      <c r="T151" s="182">
        <f t="shared" si="13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3" t="s">
        <v>213</v>
      </c>
      <c r="AT151" s="183" t="s">
        <v>148</v>
      </c>
      <c r="AU151" s="183" t="s">
        <v>81</v>
      </c>
      <c r="AY151" s="18" t="s">
        <v>146</v>
      </c>
      <c r="BE151" s="184">
        <f t="shared" si="14"/>
        <v>0</v>
      </c>
      <c r="BF151" s="184">
        <f t="shared" si="15"/>
        <v>0</v>
      </c>
      <c r="BG151" s="184">
        <f t="shared" si="16"/>
        <v>0</v>
      </c>
      <c r="BH151" s="184">
        <f t="shared" si="17"/>
        <v>0</v>
      </c>
      <c r="BI151" s="184">
        <f t="shared" si="18"/>
        <v>0</v>
      </c>
      <c r="BJ151" s="18" t="s">
        <v>79</v>
      </c>
      <c r="BK151" s="184">
        <f t="shared" si="19"/>
        <v>0</v>
      </c>
      <c r="BL151" s="18" t="s">
        <v>213</v>
      </c>
      <c r="BM151" s="183" t="s">
        <v>1386</v>
      </c>
    </row>
    <row r="152" spans="1:65" s="2" customFormat="1" ht="16.5" customHeight="1">
      <c r="A152" s="35"/>
      <c r="B152" s="36"/>
      <c r="C152" s="219" t="s">
        <v>276</v>
      </c>
      <c r="D152" s="219" t="s">
        <v>348</v>
      </c>
      <c r="E152" s="220" t="s">
        <v>1387</v>
      </c>
      <c r="F152" s="221" t="s">
        <v>1388</v>
      </c>
      <c r="G152" s="222" t="s">
        <v>1389</v>
      </c>
      <c r="H152" s="223">
        <v>21</v>
      </c>
      <c r="I152" s="224"/>
      <c r="J152" s="225">
        <f t="shared" si="10"/>
        <v>0</v>
      </c>
      <c r="K152" s="221" t="s">
        <v>152</v>
      </c>
      <c r="L152" s="226"/>
      <c r="M152" s="227" t="s">
        <v>19</v>
      </c>
      <c r="N152" s="228" t="s">
        <v>42</v>
      </c>
      <c r="O152" s="64"/>
      <c r="P152" s="181">
        <f t="shared" si="11"/>
        <v>0</v>
      </c>
      <c r="Q152" s="181">
        <v>1E-3</v>
      </c>
      <c r="R152" s="181">
        <f t="shared" si="12"/>
        <v>2.1000000000000001E-2</v>
      </c>
      <c r="S152" s="181">
        <v>0</v>
      </c>
      <c r="T152" s="182">
        <f t="shared" si="13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3" t="s">
        <v>295</v>
      </c>
      <c r="AT152" s="183" t="s">
        <v>348</v>
      </c>
      <c r="AU152" s="183" t="s">
        <v>81</v>
      </c>
      <c r="AY152" s="18" t="s">
        <v>146</v>
      </c>
      <c r="BE152" s="184">
        <f t="shared" si="14"/>
        <v>0</v>
      </c>
      <c r="BF152" s="184">
        <f t="shared" si="15"/>
        <v>0</v>
      </c>
      <c r="BG152" s="184">
        <f t="shared" si="16"/>
        <v>0</v>
      </c>
      <c r="BH152" s="184">
        <f t="shared" si="17"/>
        <v>0</v>
      </c>
      <c r="BI152" s="184">
        <f t="shared" si="18"/>
        <v>0</v>
      </c>
      <c r="BJ152" s="18" t="s">
        <v>79</v>
      </c>
      <c r="BK152" s="184">
        <f t="shared" si="19"/>
        <v>0</v>
      </c>
      <c r="BL152" s="18" t="s">
        <v>213</v>
      </c>
      <c r="BM152" s="183" t="s">
        <v>1390</v>
      </c>
    </row>
    <row r="153" spans="1:65" s="13" customFormat="1" ht="11.25">
      <c r="B153" s="185"/>
      <c r="C153" s="186"/>
      <c r="D153" s="187" t="s">
        <v>190</v>
      </c>
      <c r="E153" s="186"/>
      <c r="F153" s="189" t="s">
        <v>1391</v>
      </c>
      <c r="G153" s="186"/>
      <c r="H153" s="190">
        <v>21</v>
      </c>
      <c r="I153" s="191"/>
      <c r="J153" s="186"/>
      <c r="K153" s="186"/>
      <c r="L153" s="192"/>
      <c r="M153" s="193"/>
      <c r="N153" s="194"/>
      <c r="O153" s="194"/>
      <c r="P153" s="194"/>
      <c r="Q153" s="194"/>
      <c r="R153" s="194"/>
      <c r="S153" s="194"/>
      <c r="T153" s="195"/>
      <c r="AT153" s="196" t="s">
        <v>190</v>
      </c>
      <c r="AU153" s="196" t="s">
        <v>81</v>
      </c>
      <c r="AV153" s="13" t="s">
        <v>81</v>
      </c>
      <c r="AW153" s="13" t="s">
        <v>4</v>
      </c>
      <c r="AX153" s="13" t="s">
        <v>79</v>
      </c>
      <c r="AY153" s="196" t="s">
        <v>146</v>
      </c>
    </row>
    <row r="154" spans="1:65" s="2" customFormat="1" ht="16.5" customHeight="1">
      <c r="A154" s="35"/>
      <c r="B154" s="36"/>
      <c r="C154" s="172" t="s">
        <v>425</v>
      </c>
      <c r="D154" s="172" t="s">
        <v>148</v>
      </c>
      <c r="E154" s="173" t="s">
        <v>1392</v>
      </c>
      <c r="F154" s="174" t="s">
        <v>1393</v>
      </c>
      <c r="G154" s="175" t="s">
        <v>271</v>
      </c>
      <c r="H154" s="176">
        <v>1</v>
      </c>
      <c r="I154" s="177"/>
      <c r="J154" s="178">
        <f>ROUND(I154*H154,2)</f>
        <v>0</v>
      </c>
      <c r="K154" s="174" t="s">
        <v>19</v>
      </c>
      <c r="L154" s="40"/>
      <c r="M154" s="179" t="s">
        <v>19</v>
      </c>
      <c r="N154" s="180" t="s">
        <v>42</v>
      </c>
      <c r="O154" s="64"/>
      <c r="P154" s="181">
        <f>O154*H154</f>
        <v>0</v>
      </c>
      <c r="Q154" s="181">
        <v>0</v>
      </c>
      <c r="R154" s="181">
        <f>Q154*H154</f>
        <v>0</v>
      </c>
      <c r="S154" s="181">
        <v>0</v>
      </c>
      <c r="T154" s="182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3" t="s">
        <v>213</v>
      </c>
      <c r="AT154" s="183" t="s">
        <v>148</v>
      </c>
      <c r="AU154" s="183" t="s">
        <v>81</v>
      </c>
      <c r="AY154" s="18" t="s">
        <v>146</v>
      </c>
      <c r="BE154" s="184">
        <f>IF(N154="základní",J154,0)</f>
        <v>0</v>
      </c>
      <c r="BF154" s="184">
        <f>IF(N154="snížená",J154,0)</f>
        <v>0</v>
      </c>
      <c r="BG154" s="184">
        <f>IF(N154="zákl. přenesená",J154,0)</f>
        <v>0</v>
      </c>
      <c r="BH154" s="184">
        <f>IF(N154="sníž. přenesená",J154,0)</f>
        <v>0</v>
      </c>
      <c r="BI154" s="184">
        <f>IF(N154="nulová",J154,0)</f>
        <v>0</v>
      </c>
      <c r="BJ154" s="18" t="s">
        <v>79</v>
      </c>
      <c r="BK154" s="184">
        <f>ROUND(I154*H154,2)</f>
        <v>0</v>
      </c>
      <c r="BL154" s="18" t="s">
        <v>213</v>
      </c>
      <c r="BM154" s="183" t="s">
        <v>1394</v>
      </c>
    </row>
    <row r="155" spans="1:65" s="2" customFormat="1" ht="16.5" customHeight="1">
      <c r="A155" s="35"/>
      <c r="B155" s="36"/>
      <c r="C155" s="219" t="s">
        <v>303</v>
      </c>
      <c r="D155" s="219" t="s">
        <v>348</v>
      </c>
      <c r="E155" s="220" t="s">
        <v>1395</v>
      </c>
      <c r="F155" s="221" t="s">
        <v>1396</v>
      </c>
      <c r="G155" s="222" t="s">
        <v>1397</v>
      </c>
      <c r="H155" s="223">
        <v>4</v>
      </c>
      <c r="I155" s="224"/>
      <c r="J155" s="225">
        <f>ROUND(I155*H155,2)</f>
        <v>0</v>
      </c>
      <c r="K155" s="221" t="s">
        <v>19</v>
      </c>
      <c r="L155" s="226"/>
      <c r="M155" s="227" t="s">
        <v>19</v>
      </c>
      <c r="N155" s="228" t="s">
        <v>42</v>
      </c>
      <c r="O155" s="64"/>
      <c r="P155" s="181">
        <f>O155*H155</f>
        <v>0</v>
      </c>
      <c r="Q155" s="181">
        <v>0</v>
      </c>
      <c r="R155" s="181">
        <f>Q155*H155</f>
        <v>0</v>
      </c>
      <c r="S155" s="181">
        <v>0</v>
      </c>
      <c r="T155" s="182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83" t="s">
        <v>295</v>
      </c>
      <c r="AT155" s="183" t="s">
        <v>348</v>
      </c>
      <c r="AU155" s="183" t="s">
        <v>81</v>
      </c>
      <c r="AY155" s="18" t="s">
        <v>146</v>
      </c>
      <c r="BE155" s="184">
        <f>IF(N155="základní",J155,0)</f>
        <v>0</v>
      </c>
      <c r="BF155" s="184">
        <f>IF(N155="snížená",J155,0)</f>
        <v>0</v>
      </c>
      <c r="BG155" s="184">
        <f>IF(N155="zákl. přenesená",J155,0)</f>
        <v>0</v>
      </c>
      <c r="BH155" s="184">
        <f>IF(N155="sníž. přenesená",J155,0)</f>
        <v>0</v>
      </c>
      <c r="BI155" s="184">
        <f>IF(N155="nulová",J155,0)</f>
        <v>0</v>
      </c>
      <c r="BJ155" s="18" t="s">
        <v>79</v>
      </c>
      <c r="BK155" s="184">
        <f>ROUND(I155*H155,2)</f>
        <v>0</v>
      </c>
      <c r="BL155" s="18" t="s">
        <v>213</v>
      </c>
      <c r="BM155" s="183" t="s">
        <v>222</v>
      </c>
    </row>
    <row r="156" spans="1:65" s="2" customFormat="1" ht="16.5" customHeight="1">
      <c r="A156" s="35"/>
      <c r="B156" s="36"/>
      <c r="C156" s="172" t="s">
        <v>432</v>
      </c>
      <c r="D156" s="172" t="s">
        <v>148</v>
      </c>
      <c r="E156" s="173" t="s">
        <v>1398</v>
      </c>
      <c r="F156" s="174" t="s">
        <v>1399</v>
      </c>
      <c r="G156" s="175" t="s">
        <v>1316</v>
      </c>
      <c r="H156" s="176">
        <v>1</v>
      </c>
      <c r="I156" s="177"/>
      <c r="J156" s="178">
        <f>ROUND(I156*H156,2)</f>
        <v>0</v>
      </c>
      <c r="K156" s="174" t="s">
        <v>19</v>
      </c>
      <c r="L156" s="40"/>
      <c r="M156" s="179" t="s">
        <v>19</v>
      </c>
      <c r="N156" s="180" t="s">
        <v>42</v>
      </c>
      <c r="O156" s="64"/>
      <c r="P156" s="181">
        <f>O156*H156</f>
        <v>0</v>
      </c>
      <c r="Q156" s="181">
        <v>0</v>
      </c>
      <c r="R156" s="181">
        <f>Q156*H156</f>
        <v>0</v>
      </c>
      <c r="S156" s="181">
        <v>0</v>
      </c>
      <c r="T156" s="182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3" t="s">
        <v>213</v>
      </c>
      <c r="AT156" s="183" t="s">
        <v>148</v>
      </c>
      <c r="AU156" s="183" t="s">
        <v>81</v>
      </c>
      <c r="AY156" s="18" t="s">
        <v>146</v>
      </c>
      <c r="BE156" s="184">
        <f>IF(N156="základní",J156,0)</f>
        <v>0</v>
      </c>
      <c r="BF156" s="184">
        <f>IF(N156="snížená",J156,0)</f>
        <v>0</v>
      </c>
      <c r="BG156" s="184">
        <f>IF(N156="zákl. přenesená",J156,0)</f>
        <v>0</v>
      </c>
      <c r="BH156" s="184">
        <f>IF(N156="sníž. přenesená",J156,0)</f>
        <v>0</v>
      </c>
      <c r="BI156" s="184">
        <f>IF(N156="nulová",J156,0)</f>
        <v>0</v>
      </c>
      <c r="BJ156" s="18" t="s">
        <v>79</v>
      </c>
      <c r="BK156" s="184">
        <f>ROUND(I156*H156,2)</f>
        <v>0</v>
      </c>
      <c r="BL156" s="18" t="s">
        <v>213</v>
      </c>
      <c r="BM156" s="183" t="s">
        <v>1400</v>
      </c>
    </row>
    <row r="157" spans="1:65" s="2" customFormat="1" ht="44.25" customHeight="1">
      <c r="A157" s="35"/>
      <c r="B157" s="36"/>
      <c r="C157" s="172" t="s">
        <v>308</v>
      </c>
      <c r="D157" s="172" t="s">
        <v>148</v>
      </c>
      <c r="E157" s="173" t="s">
        <v>1401</v>
      </c>
      <c r="F157" s="174" t="s">
        <v>1402</v>
      </c>
      <c r="G157" s="175" t="s">
        <v>199</v>
      </c>
      <c r="H157" s="176">
        <v>0.188</v>
      </c>
      <c r="I157" s="177"/>
      <c r="J157" s="178">
        <f>ROUND(I157*H157,2)</f>
        <v>0</v>
      </c>
      <c r="K157" s="174" t="s">
        <v>152</v>
      </c>
      <c r="L157" s="40"/>
      <c r="M157" s="179" t="s">
        <v>19</v>
      </c>
      <c r="N157" s="180" t="s">
        <v>42</v>
      </c>
      <c r="O157" s="64"/>
      <c r="P157" s="181">
        <f>O157*H157</f>
        <v>0</v>
      </c>
      <c r="Q157" s="181">
        <v>0</v>
      </c>
      <c r="R157" s="181">
        <f>Q157*H157</f>
        <v>0</v>
      </c>
      <c r="S157" s="181">
        <v>0</v>
      </c>
      <c r="T157" s="182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3" t="s">
        <v>213</v>
      </c>
      <c r="AT157" s="183" t="s">
        <v>148</v>
      </c>
      <c r="AU157" s="183" t="s">
        <v>81</v>
      </c>
      <c r="AY157" s="18" t="s">
        <v>146</v>
      </c>
      <c r="BE157" s="184">
        <f>IF(N157="základní",J157,0)</f>
        <v>0</v>
      </c>
      <c r="BF157" s="184">
        <f>IF(N157="snížená",J157,0)</f>
        <v>0</v>
      </c>
      <c r="BG157" s="184">
        <f>IF(N157="zákl. přenesená",J157,0)</f>
        <v>0</v>
      </c>
      <c r="BH157" s="184">
        <f>IF(N157="sníž. přenesená",J157,0)</f>
        <v>0</v>
      </c>
      <c r="BI157" s="184">
        <f>IF(N157="nulová",J157,0)</f>
        <v>0</v>
      </c>
      <c r="BJ157" s="18" t="s">
        <v>79</v>
      </c>
      <c r="BK157" s="184">
        <f>ROUND(I157*H157,2)</f>
        <v>0</v>
      </c>
      <c r="BL157" s="18" t="s">
        <v>213</v>
      </c>
      <c r="BM157" s="183" t="s">
        <v>1403</v>
      </c>
    </row>
    <row r="158" spans="1:65" s="12" customFormat="1" ht="25.9" customHeight="1">
      <c r="B158" s="156"/>
      <c r="C158" s="157"/>
      <c r="D158" s="158" t="s">
        <v>70</v>
      </c>
      <c r="E158" s="159" t="s">
        <v>348</v>
      </c>
      <c r="F158" s="159" t="s">
        <v>1404</v>
      </c>
      <c r="G158" s="157"/>
      <c r="H158" s="157"/>
      <c r="I158" s="160"/>
      <c r="J158" s="161">
        <f>BK158</f>
        <v>0</v>
      </c>
      <c r="K158" s="157"/>
      <c r="L158" s="162"/>
      <c r="M158" s="163"/>
      <c r="N158" s="164"/>
      <c r="O158" s="164"/>
      <c r="P158" s="165">
        <f>P159</f>
        <v>0</v>
      </c>
      <c r="Q158" s="164"/>
      <c r="R158" s="165">
        <f>R159</f>
        <v>6.4025000000000002E-3</v>
      </c>
      <c r="S158" s="164"/>
      <c r="T158" s="166">
        <f>T159</f>
        <v>0</v>
      </c>
      <c r="AR158" s="167" t="s">
        <v>156</v>
      </c>
      <c r="AT158" s="168" t="s">
        <v>70</v>
      </c>
      <c r="AU158" s="168" t="s">
        <v>71</v>
      </c>
      <c r="AY158" s="167" t="s">
        <v>146</v>
      </c>
      <c r="BK158" s="169">
        <f>BK159</f>
        <v>0</v>
      </c>
    </row>
    <row r="159" spans="1:65" s="12" customFormat="1" ht="22.9" customHeight="1">
      <c r="B159" s="156"/>
      <c r="C159" s="157"/>
      <c r="D159" s="158" t="s">
        <v>70</v>
      </c>
      <c r="E159" s="170" t="s">
        <v>1405</v>
      </c>
      <c r="F159" s="170" t="s">
        <v>1406</v>
      </c>
      <c r="G159" s="157"/>
      <c r="H159" s="157"/>
      <c r="I159" s="160"/>
      <c r="J159" s="171">
        <f>BK159</f>
        <v>0</v>
      </c>
      <c r="K159" s="157"/>
      <c r="L159" s="162"/>
      <c r="M159" s="163"/>
      <c r="N159" s="164"/>
      <c r="O159" s="164"/>
      <c r="P159" s="165">
        <f>SUM(P160:P171)</f>
        <v>0</v>
      </c>
      <c r="Q159" s="164"/>
      <c r="R159" s="165">
        <f>SUM(R160:R171)</f>
        <v>6.4025000000000002E-3</v>
      </c>
      <c r="S159" s="164"/>
      <c r="T159" s="166">
        <f>SUM(T160:T171)</f>
        <v>0</v>
      </c>
      <c r="AR159" s="167" t="s">
        <v>156</v>
      </c>
      <c r="AT159" s="168" t="s">
        <v>70</v>
      </c>
      <c r="AU159" s="168" t="s">
        <v>79</v>
      </c>
      <c r="AY159" s="167" t="s">
        <v>146</v>
      </c>
      <c r="BK159" s="169">
        <f>SUM(BK160:BK171)</f>
        <v>0</v>
      </c>
    </row>
    <row r="160" spans="1:65" s="2" customFormat="1" ht="24">
      <c r="A160" s="35"/>
      <c r="B160" s="36"/>
      <c r="C160" s="172" t="s">
        <v>352</v>
      </c>
      <c r="D160" s="172" t="s">
        <v>148</v>
      </c>
      <c r="E160" s="173" t="s">
        <v>1407</v>
      </c>
      <c r="F160" s="174" t="s">
        <v>1408</v>
      </c>
      <c r="G160" s="175" t="s">
        <v>162</v>
      </c>
      <c r="H160" s="176">
        <v>70</v>
      </c>
      <c r="I160" s="177"/>
      <c r="J160" s="178">
        <f>ROUND(I160*H160,2)</f>
        <v>0</v>
      </c>
      <c r="K160" s="174" t="s">
        <v>152</v>
      </c>
      <c r="L160" s="40"/>
      <c r="M160" s="179" t="s">
        <v>19</v>
      </c>
      <c r="N160" s="180" t="s">
        <v>42</v>
      </c>
      <c r="O160" s="64"/>
      <c r="P160" s="181">
        <f>O160*H160</f>
        <v>0</v>
      </c>
      <c r="Q160" s="181">
        <v>0</v>
      </c>
      <c r="R160" s="181">
        <f>Q160*H160</f>
        <v>0</v>
      </c>
      <c r="S160" s="181">
        <v>0</v>
      </c>
      <c r="T160" s="182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83" t="s">
        <v>319</v>
      </c>
      <c r="AT160" s="183" t="s">
        <v>148</v>
      </c>
      <c r="AU160" s="183" t="s">
        <v>81</v>
      </c>
      <c r="AY160" s="18" t="s">
        <v>146</v>
      </c>
      <c r="BE160" s="184">
        <f>IF(N160="základní",J160,0)</f>
        <v>0</v>
      </c>
      <c r="BF160" s="184">
        <f>IF(N160="snížená",J160,0)</f>
        <v>0</v>
      </c>
      <c r="BG160" s="184">
        <f>IF(N160="zákl. přenesená",J160,0)</f>
        <v>0</v>
      </c>
      <c r="BH160" s="184">
        <f>IF(N160="sníž. přenesená",J160,0)</f>
        <v>0</v>
      </c>
      <c r="BI160" s="184">
        <f>IF(N160="nulová",J160,0)</f>
        <v>0</v>
      </c>
      <c r="BJ160" s="18" t="s">
        <v>79</v>
      </c>
      <c r="BK160" s="184">
        <f>ROUND(I160*H160,2)</f>
        <v>0</v>
      </c>
      <c r="BL160" s="18" t="s">
        <v>319</v>
      </c>
      <c r="BM160" s="183" t="s">
        <v>1409</v>
      </c>
    </row>
    <row r="161" spans="1:65" s="2" customFormat="1" ht="21.75" customHeight="1">
      <c r="A161" s="35"/>
      <c r="B161" s="36"/>
      <c r="C161" s="219" t="s">
        <v>395</v>
      </c>
      <c r="D161" s="219" t="s">
        <v>348</v>
      </c>
      <c r="E161" s="220" t="s">
        <v>1410</v>
      </c>
      <c r="F161" s="221" t="s">
        <v>1411</v>
      </c>
      <c r="G161" s="222" t="s">
        <v>162</v>
      </c>
      <c r="H161" s="223">
        <v>80.5</v>
      </c>
      <c r="I161" s="224"/>
      <c r="J161" s="225">
        <f>ROUND(I161*H161,2)</f>
        <v>0</v>
      </c>
      <c r="K161" s="221" t="s">
        <v>152</v>
      </c>
      <c r="L161" s="226"/>
      <c r="M161" s="227" t="s">
        <v>19</v>
      </c>
      <c r="N161" s="228" t="s">
        <v>42</v>
      </c>
      <c r="O161" s="64"/>
      <c r="P161" s="181">
        <f>O161*H161</f>
        <v>0</v>
      </c>
      <c r="Q161" s="181">
        <v>4.0000000000000003E-5</v>
      </c>
      <c r="R161" s="181">
        <f>Q161*H161</f>
        <v>3.2200000000000002E-3</v>
      </c>
      <c r="S161" s="181">
        <v>0</v>
      </c>
      <c r="T161" s="182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83" t="s">
        <v>485</v>
      </c>
      <c r="AT161" s="183" t="s">
        <v>348</v>
      </c>
      <c r="AU161" s="183" t="s">
        <v>81</v>
      </c>
      <c r="AY161" s="18" t="s">
        <v>146</v>
      </c>
      <c r="BE161" s="184">
        <f>IF(N161="základní",J161,0)</f>
        <v>0</v>
      </c>
      <c r="BF161" s="184">
        <f>IF(N161="snížená",J161,0)</f>
        <v>0</v>
      </c>
      <c r="BG161" s="184">
        <f>IF(N161="zákl. přenesená",J161,0)</f>
        <v>0</v>
      </c>
      <c r="BH161" s="184">
        <f>IF(N161="sníž. přenesená",J161,0)</f>
        <v>0</v>
      </c>
      <c r="BI161" s="184">
        <f>IF(N161="nulová",J161,0)</f>
        <v>0</v>
      </c>
      <c r="BJ161" s="18" t="s">
        <v>79</v>
      </c>
      <c r="BK161" s="184">
        <f>ROUND(I161*H161,2)</f>
        <v>0</v>
      </c>
      <c r="BL161" s="18" t="s">
        <v>485</v>
      </c>
      <c r="BM161" s="183" t="s">
        <v>1412</v>
      </c>
    </row>
    <row r="162" spans="1:65" s="13" customFormat="1" ht="11.25">
      <c r="B162" s="185"/>
      <c r="C162" s="186"/>
      <c r="D162" s="187" t="s">
        <v>190</v>
      </c>
      <c r="E162" s="186"/>
      <c r="F162" s="189" t="s">
        <v>1413</v>
      </c>
      <c r="G162" s="186"/>
      <c r="H162" s="190">
        <v>80.5</v>
      </c>
      <c r="I162" s="191"/>
      <c r="J162" s="186"/>
      <c r="K162" s="186"/>
      <c r="L162" s="192"/>
      <c r="M162" s="193"/>
      <c r="N162" s="194"/>
      <c r="O162" s="194"/>
      <c r="P162" s="194"/>
      <c r="Q162" s="194"/>
      <c r="R162" s="194"/>
      <c r="S162" s="194"/>
      <c r="T162" s="195"/>
      <c r="AT162" s="196" t="s">
        <v>190</v>
      </c>
      <c r="AU162" s="196" t="s">
        <v>81</v>
      </c>
      <c r="AV162" s="13" t="s">
        <v>81</v>
      </c>
      <c r="AW162" s="13" t="s">
        <v>4</v>
      </c>
      <c r="AX162" s="13" t="s">
        <v>79</v>
      </c>
      <c r="AY162" s="196" t="s">
        <v>146</v>
      </c>
    </row>
    <row r="163" spans="1:65" s="2" customFormat="1" ht="24">
      <c r="A163" s="35"/>
      <c r="B163" s="36"/>
      <c r="C163" s="172" t="s">
        <v>410</v>
      </c>
      <c r="D163" s="172" t="s">
        <v>148</v>
      </c>
      <c r="E163" s="173" t="s">
        <v>1414</v>
      </c>
      <c r="F163" s="174" t="s">
        <v>1415</v>
      </c>
      <c r="G163" s="175" t="s">
        <v>271</v>
      </c>
      <c r="H163" s="176">
        <v>1</v>
      </c>
      <c r="I163" s="177"/>
      <c r="J163" s="178">
        <f t="shared" ref="J163:J168" si="20">ROUND(I163*H163,2)</f>
        <v>0</v>
      </c>
      <c r="K163" s="174" t="s">
        <v>152</v>
      </c>
      <c r="L163" s="40"/>
      <c r="M163" s="179" t="s">
        <v>19</v>
      </c>
      <c r="N163" s="180" t="s">
        <v>42</v>
      </c>
      <c r="O163" s="64"/>
      <c r="P163" s="181">
        <f t="shared" ref="P163:P168" si="21">O163*H163</f>
        <v>0</v>
      </c>
      <c r="Q163" s="181">
        <v>0</v>
      </c>
      <c r="R163" s="181">
        <f t="shared" ref="R163:R168" si="22">Q163*H163</f>
        <v>0</v>
      </c>
      <c r="S163" s="181">
        <v>0</v>
      </c>
      <c r="T163" s="182">
        <f t="shared" ref="T163:T168" si="23"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3" t="s">
        <v>319</v>
      </c>
      <c r="AT163" s="183" t="s">
        <v>148</v>
      </c>
      <c r="AU163" s="183" t="s">
        <v>81</v>
      </c>
      <c r="AY163" s="18" t="s">
        <v>146</v>
      </c>
      <c r="BE163" s="184">
        <f t="shared" ref="BE163:BE168" si="24">IF(N163="základní",J163,0)</f>
        <v>0</v>
      </c>
      <c r="BF163" s="184">
        <f t="shared" ref="BF163:BF168" si="25">IF(N163="snížená",J163,0)</f>
        <v>0</v>
      </c>
      <c r="BG163" s="184">
        <f t="shared" ref="BG163:BG168" si="26">IF(N163="zákl. přenesená",J163,0)</f>
        <v>0</v>
      </c>
      <c r="BH163" s="184">
        <f t="shared" ref="BH163:BH168" si="27">IF(N163="sníž. přenesená",J163,0)</f>
        <v>0</v>
      </c>
      <c r="BI163" s="184">
        <f t="shared" ref="BI163:BI168" si="28">IF(N163="nulová",J163,0)</f>
        <v>0</v>
      </c>
      <c r="BJ163" s="18" t="s">
        <v>79</v>
      </c>
      <c r="BK163" s="184">
        <f t="shared" ref="BK163:BK168" si="29">ROUND(I163*H163,2)</f>
        <v>0</v>
      </c>
      <c r="BL163" s="18" t="s">
        <v>319</v>
      </c>
      <c r="BM163" s="183" t="s">
        <v>1416</v>
      </c>
    </row>
    <row r="164" spans="1:65" s="2" customFormat="1" ht="16.5" customHeight="1">
      <c r="A164" s="35"/>
      <c r="B164" s="36"/>
      <c r="C164" s="219" t="s">
        <v>319</v>
      </c>
      <c r="D164" s="219" t="s">
        <v>348</v>
      </c>
      <c r="E164" s="220" t="s">
        <v>1417</v>
      </c>
      <c r="F164" s="221" t="s">
        <v>1418</v>
      </c>
      <c r="G164" s="222" t="s">
        <v>271</v>
      </c>
      <c r="H164" s="223">
        <v>1</v>
      </c>
      <c r="I164" s="224"/>
      <c r="J164" s="225">
        <f t="shared" si="20"/>
        <v>0</v>
      </c>
      <c r="K164" s="221" t="s">
        <v>152</v>
      </c>
      <c r="L164" s="226"/>
      <c r="M164" s="227" t="s">
        <v>19</v>
      </c>
      <c r="N164" s="228" t="s">
        <v>42</v>
      </c>
      <c r="O164" s="64"/>
      <c r="P164" s="181">
        <f t="shared" si="21"/>
        <v>0</v>
      </c>
      <c r="Q164" s="181">
        <v>1.7000000000000001E-4</v>
      </c>
      <c r="R164" s="181">
        <f t="shared" si="22"/>
        <v>1.7000000000000001E-4</v>
      </c>
      <c r="S164" s="181">
        <v>0</v>
      </c>
      <c r="T164" s="182">
        <f t="shared" si="23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83" t="s">
        <v>485</v>
      </c>
      <c r="AT164" s="183" t="s">
        <v>348</v>
      </c>
      <c r="AU164" s="183" t="s">
        <v>81</v>
      </c>
      <c r="AY164" s="18" t="s">
        <v>146</v>
      </c>
      <c r="BE164" s="184">
        <f t="shared" si="24"/>
        <v>0</v>
      </c>
      <c r="BF164" s="184">
        <f t="shared" si="25"/>
        <v>0</v>
      </c>
      <c r="BG164" s="184">
        <f t="shared" si="26"/>
        <v>0</v>
      </c>
      <c r="BH164" s="184">
        <f t="shared" si="27"/>
        <v>0</v>
      </c>
      <c r="BI164" s="184">
        <f t="shared" si="28"/>
        <v>0</v>
      </c>
      <c r="BJ164" s="18" t="s">
        <v>79</v>
      </c>
      <c r="BK164" s="184">
        <f t="shared" si="29"/>
        <v>0</v>
      </c>
      <c r="BL164" s="18" t="s">
        <v>485</v>
      </c>
      <c r="BM164" s="183" t="s">
        <v>1419</v>
      </c>
    </row>
    <row r="165" spans="1:65" s="2" customFormat="1" ht="21.75" customHeight="1">
      <c r="A165" s="35"/>
      <c r="B165" s="36"/>
      <c r="C165" s="172" t="s">
        <v>457</v>
      </c>
      <c r="D165" s="172" t="s">
        <v>148</v>
      </c>
      <c r="E165" s="173" t="s">
        <v>1420</v>
      </c>
      <c r="F165" s="174" t="s">
        <v>1421</v>
      </c>
      <c r="G165" s="175" t="s">
        <v>271</v>
      </c>
      <c r="H165" s="176">
        <v>10</v>
      </c>
      <c r="I165" s="177"/>
      <c r="J165" s="178">
        <f t="shared" si="20"/>
        <v>0</v>
      </c>
      <c r="K165" s="174" t="s">
        <v>152</v>
      </c>
      <c r="L165" s="40"/>
      <c r="M165" s="179" t="s">
        <v>19</v>
      </c>
      <c r="N165" s="180" t="s">
        <v>42</v>
      </c>
      <c r="O165" s="64"/>
      <c r="P165" s="181">
        <f t="shared" si="21"/>
        <v>0</v>
      </c>
      <c r="Q165" s="181">
        <v>0</v>
      </c>
      <c r="R165" s="181">
        <f t="shared" si="22"/>
        <v>0</v>
      </c>
      <c r="S165" s="181">
        <v>0</v>
      </c>
      <c r="T165" s="182">
        <f t="shared" si="23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83" t="s">
        <v>319</v>
      </c>
      <c r="AT165" s="183" t="s">
        <v>148</v>
      </c>
      <c r="AU165" s="183" t="s">
        <v>81</v>
      </c>
      <c r="AY165" s="18" t="s">
        <v>146</v>
      </c>
      <c r="BE165" s="184">
        <f t="shared" si="24"/>
        <v>0</v>
      </c>
      <c r="BF165" s="184">
        <f t="shared" si="25"/>
        <v>0</v>
      </c>
      <c r="BG165" s="184">
        <f t="shared" si="26"/>
        <v>0</v>
      </c>
      <c r="BH165" s="184">
        <f t="shared" si="27"/>
        <v>0</v>
      </c>
      <c r="BI165" s="184">
        <f t="shared" si="28"/>
        <v>0</v>
      </c>
      <c r="BJ165" s="18" t="s">
        <v>79</v>
      </c>
      <c r="BK165" s="184">
        <f t="shared" si="29"/>
        <v>0</v>
      </c>
      <c r="BL165" s="18" t="s">
        <v>319</v>
      </c>
      <c r="BM165" s="183" t="s">
        <v>1422</v>
      </c>
    </row>
    <row r="166" spans="1:65" s="2" customFormat="1" ht="16.5" customHeight="1">
      <c r="A166" s="35"/>
      <c r="B166" s="36"/>
      <c r="C166" s="219" t="s">
        <v>325</v>
      </c>
      <c r="D166" s="219" t="s">
        <v>348</v>
      </c>
      <c r="E166" s="220" t="s">
        <v>1423</v>
      </c>
      <c r="F166" s="221" t="s">
        <v>1424</v>
      </c>
      <c r="G166" s="222" t="s">
        <v>271</v>
      </c>
      <c r="H166" s="223">
        <v>10</v>
      </c>
      <c r="I166" s="224"/>
      <c r="J166" s="225">
        <f t="shared" si="20"/>
        <v>0</v>
      </c>
      <c r="K166" s="221" t="s">
        <v>152</v>
      </c>
      <c r="L166" s="226"/>
      <c r="M166" s="227" t="s">
        <v>19</v>
      </c>
      <c r="N166" s="228" t="s">
        <v>42</v>
      </c>
      <c r="O166" s="64"/>
      <c r="P166" s="181">
        <f t="shared" si="21"/>
        <v>0</v>
      </c>
      <c r="Q166" s="181">
        <v>1E-4</v>
      </c>
      <c r="R166" s="181">
        <f t="shared" si="22"/>
        <v>1E-3</v>
      </c>
      <c r="S166" s="181">
        <v>0</v>
      </c>
      <c r="T166" s="182">
        <f t="shared" si="23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83" t="s">
        <v>485</v>
      </c>
      <c r="AT166" s="183" t="s">
        <v>348</v>
      </c>
      <c r="AU166" s="183" t="s">
        <v>81</v>
      </c>
      <c r="AY166" s="18" t="s">
        <v>146</v>
      </c>
      <c r="BE166" s="184">
        <f t="shared" si="24"/>
        <v>0</v>
      </c>
      <c r="BF166" s="184">
        <f t="shared" si="25"/>
        <v>0</v>
      </c>
      <c r="BG166" s="184">
        <f t="shared" si="26"/>
        <v>0</v>
      </c>
      <c r="BH166" s="184">
        <f t="shared" si="27"/>
        <v>0</v>
      </c>
      <c r="BI166" s="184">
        <f t="shared" si="28"/>
        <v>0</v>
      </c>
      <c r="BJ166" s="18" t="s">
        <v>79</v>
      </c>
      <c r="BK166" s="184">
        <f t="shared" si="29"/>
        <v>0</v>
      </c>
      <c r="BL166" s="18" t="s">
        <v>485</v>
      </c>
      <c r="BM166" s="183" t="s">
        <v>1425</v>
      </c>
    </row>
    <row r="167" spans="1:65" s="2" customFormat="1" ht="60">
      <c r="A167" s="35"/>
      <c r="B167" s="36"/>
      <c r="C167" s="172" t="s">
        <v>464</v>
      </c>
      <c r="D167" s="172" t="s">
        <v>148</v>
      </c>
      <c r="E167" s="173" t="s">
        <v>1426</v>
      </c>
      <c r="F167" s="174" t="s">
        <v>1427</v>
      </c>
      <c r="G167" s="175" t="s">
        <v>162</v>
      </c>
      <c r="H167" s="176">
        <v>25</v>
      </c>
      <c r="I167" s="177"/>
      <c r="J167" s="178">
        <f t="shared" si="20"/>
        <v>0</v>
      </c>
      <c r="K167" s="174" t="s">
        <v>152</v>
      </c>
      <c r="L167" s="40"/>
      <c r="M167" s="179" t="s">
        <v>19</v>
      </c>
      <c r="N167" s="180" t="s">
        <v>42</v>
      </c>
      <c r="O167" s="64"/>
      <c r="P167" s="181">
        <f t="shared" si="21"/>
        <v>0</v>
      </c>
      <c r="Q167" s="181">
        <v>0</v>
      </c>
      <c r="R167" s="181">
        <f t="shared" si="22"/>
        <v>0</v>
      </c>
      <c r="S167" s="181">
        <v>0</v>
      </c>
      <c r="T167" s="182">
        <f t="shared" si="23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83" t="s">
        <v>319</v>
      </c>
      <c r="AT167" s="183" t="s">
        <v>148</v>
      </c>
      <c r="AU167" s="183" t="s">
        <v>81</v>
      </c>
      <c r="AY167" s="18" t="s">
        <v>146</v>
      </c>
      <c r="BE167" s="184">
        <f t="shared" si="24"/>
        <v>0</v>
      </c>
      <c r="BF167" s="184">
        <f t="shared" si="25"/>
        <v>0</v>
      </c>
      <c r="BG167" s="184">
        <f t="shared" si="26"/>
        <v>0</v>
      </c>
      <c r="BH167" s="184">
        <f t="shared" si="27"/>
        <v>0</v>
      </c>
      <c r="BI167" s="184">
        <f t="shared" si="28"/>
        <v>0</v>
      </c>
      <c r="BJ167" s="18" t="s">
        <v>79</v>
      </c>
      <c r="BK167" s="184">
        <f t="shared" si="29"/>
        <v>0</v>
      </c>
      <c r="BL167" s="18" t="s">
        <v>319</v>
      </c>
      <c r="BM167" s="183" t="s">
        <v>1428</v>
      </c>
    </row>
    <row r="168" spans="1:65" s="2" customFormat="1" ht="24">
      <c r="A168" s="35"/>
      <c r="B168" s="36"/>
      <c r="C168" s="219" t="s">
        <v>330</v>
      </c>
      <c r="D168" s="219" t="s">
        <v>348</v>
      </c>
      <c r="E168" s="220" t="s">
        <v>1429</v>
      </c>
      <c r="F168" s="221" t="s">
        <v>1430</v>
      </c>
      <c r="G168" s="222" t="s">
        <v>162</v>
      </c>
      <c r="H168" s="223">
        <v>28.75</v>
      </c>
      <c r="I168" s="224"/>
      <c r="J168" s="225">
        <f t="shared" si="20"/>
        <v>0</v>
      </c>
      <c r="K168" s="221" t="s">
        <v>152</v>
      </c>
      <c r="L168" s="226"/>
      <c r="M168" s="227" t="s">
        <v>19</v>
      </c>
      <c r="N168" s="228" t="s">
        <v>42</v>
      </c>
      <c r="O168" s="64"/>
      <c r="P168" s="181">
        <f t="shared" si="21"/>
        <v>0</v>
      </c>
      <c r="Q168" s="181">
        <v>6.9999999999999994E-5</v>
      </c>
      <c r="R168" s="181">
        <f t="shared" si="22"/>
        <v>2.0125E-3</v>
      </c>
      <c r="S168" s="181">
        <v>0</v>
      </c>
      <c r="T168" s="182">
        <f t="shared" si="23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3" t="s">
        <v>485</v>
      </c>
      <c r="AT168" s="183" t="s">
        <v>348</v>
      </c>
      <c r="AU168" s="183" t="s">
        <v>81</v>
      </c>
      <c r="AY168" s="18" t="s">
        <v>146</v>
      </c>
      <c r="BE168" s="184">
        <f t="shared" si="24"/>
        <v>0</v>
      </c>
      <c r="BF168" s="184">
        <f t="shared" si="25"/>
        <v>0</v>
      </c>
      <c r="BG168" s="184">
        <f t="shared" si="26"/>
        <v>0</v>
      </c>
      <c r="BH168" s="184">
        <f t="shared" si="27"/>
        <v>0</v>
      </c>
      <c r="BI168" s="184">
        <f t="shared" si="28"/>
        <v>0</v>
      </c>
      <c r="BJ168" s="18" t="s">
        <v>79</v>
      </c>
      <c r="BK168" s="184">
        <f t="shared" si="29"/>
        <v>0</v>
      </c>
      <c r="BL168" s="18" t="s">
        <v>485</v>
      </c>
      <c r="BM168" s="183" t="s">
        <v>1431</v>
      </c>
    </row>
    <row r="169" spans="1:65" s="13" customFormat="1" ht="11.25">
      <c r="B169" s="185"/>
      <c r="C169" s="186"/>
      <c r="D169" s="187" t="s">
        <v>190</v>
      </c>
      <c r="E169" s="186"/>
      <c r="F169" s="189" t="s">
        <v>1300</v>
      </c>
      <c r="G169" s="186"/>
      <c r="H169" s="190">
        <v>28.75</v>
      </c>
      <c r="I169" s="191"/>
      <c r="J169" s="186"/>
      <c r="K169" s="186"/>
      <c r="L169" s="192"/>
      <c r="M169" s="193"/>
      <c r="N169" s="194"/>
      <c r="O169" s="194"/>
      <c r="P169" s="194"/>
      <c r="Q169" s="194"/>
      <c r="R169" s="194"/>
      <c r="S169" s="194"/>
      <c r="T169" s="195"/>
      <c r="AT169" s="196" t="s">
        <v>190</v>
      </c>
      <c r="AU169" s="196" t="s">
        <v>81</v>
      </c>
      <c r="AV169" s="13" t="s">
        <v>81</v>
      </c>
      <c r="AW169" s="13" t="s">
        <v>4</v>
      </c>
      <c r="AX169" s="13" t="s">
        <v>79</v>
      </c>
      <c r="AY169" s="196" t="s">
        <v>146</v>
      </c>
    </row>
    <row r="170" spans="1:65" s="2" customFormat="1" ht="16.5" customHeight="1">
      <c r="A170" s="35"/>
      <c r="B170" s="36"/>
      <c r="C170" s="172" t="s">
        <v>473</v>
      </c>
      <c r="D170" s="172" t="s">
        <v>148</v>
      </c>
      <c r="E170" s="173" t="s">
        <v>1432</v>
      </c>
      <c r="F170" s="174" t="s">
        <v>1433</v>
      </c>
      <c r="G170" s="175" t="s">
        <v>1316</v>
      </c>
      <c r="H170" s="176">
        <v>1</v>
      </c>
      <c r="I170" s="177"/>
      <c r="J170" s="178">
        <f>ROUND(I170*H170,2)</f>
        <v>0</v>
      </c>
      <c r="K170" s="174" t="s">
        <v>19</v>
      </c>
      <c r="L170" s="40"/>
      <c r="M170" s="179" t="s">
        <v>19</v>
      </c>
      <c r="N170" s="180" t="s">
        <v>42</v>
      </c>
      <c r="O170" s="64"/>
      <c r="P170" s="181">
        <f>O170*H170</f>
        <v>0</v>
      </c>
      <c r="Q170" s="181">
        <v>0</v>
      </c>
      <c r="R170" s="181">
        <f>Q170*H170</f>
        <v>0</v>
      </c>
      <c r="S170" s="181">
        <v>0</v>
      </c>
      <c r="T170" s="182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83" t="s">
        <v>153</v>
      </c>
      <c r="AT170" s="183" t="s">
        <v>148</v>
      </c>
      <c r="AU170" s="183" t="s">
        <v>81</v>
      </c>
      <c r="AY170" s="18" t="s">
        <v>146</v>
      </c>
      <c r="BE170" s="184">
        <f>IF(N170="základní",J170,0)</f>
        <v>0</v>
      </c>
      <c r="BF170" s="184">
        <f>IF(N170="snížená",J170,0)</f>
        <v>0</v>
      </c>
      <c r="BG170" s="184">
        <f>IF(N170="zákl. přenesená",J170,0)</f>
        <v>0</v>
      </c>
      <c r="BH170" s="184">
        <f>IF(N170="sníž. přenesená",J170,0)</f>
        <v>0</v>
      </c>
      <c r="BI170" s="184">
        <f>IF(N170="nulová",J170,0)</f>
        <v>0</v>
      </c>
      <c r="BJ170" s="18" t="s">
        <v>79</v>
      </c>
      <c r="BK170" s="184">
        <f>ROUND(I170*H170,2)</f>
        <v>0</v>
      </c>
      <c r="BL170" s="18" t="s">
        <v>153</v>
      </c>
      <c r="BM170" s="183" t="s">
        <v>456</v>
      </c>
    </row>
    <row r="171" spans="1:65" s="2" customFormat="1" ht="16.5" customHeight="1">
      <c r="A171" s="35"/>
      <c r="B171" s="36"/>
      <c r="C171" s="172" t="s">
        <v>334</v>
      </c>
      <c r="D171" s="172" t="s">
        <v>148</v>
      </c>
      <c r="E171" s="173" t="s">
        <v>1434</v>
      </c>
      <c r="F171" s="174" t="s">
        <v>1435</v>
      </c>
      <c r="G171" s="175" t="s">
        <v>1316</v>
      </c>
      <c r="H171" s="176">
        <v>1</v>
      </c>
      <c r="I171" s="177"/>
      <c r="J171" s="178">
        <f>ROUND(I171*H171,2)</f>
        <v>0</v>
      </c>
      <c r="K171" s="174" t="s">
        <v>19</v>
      </c>
      <c r="L171" s="40"/>
      <c r="M171" s="179" t="s">
        <v>19</v>
      </c>
      <c r="N171" s="180" t="s">
        <v>42</v>
      </c>
      <c r="O171" s="64"/>
      <c r="P171" s="181">
        <f>O171*H171</f>
        <v>0</v>
      </c>
      <c r="Q171" s="181">
        <v>0</v>
      </c>
      <c r="R171" s="181">
        <f>Q171*H171</f>
        <v>0</v>
      </c>
      <c r="S171" s="181">
        <v>0</v>
      </c>
      <c r="T171" s="182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83" t="s">
        <v>153</v>
      </c>
      <c r="AT171" s="183" t="s">
        <v>148</v>
      </c>
      <c r="AU171" s="183" t="s">
        <v>81</v>
      </c>
      <c r="AY171" s="18" t="s">
        <v>146</v>
      </c>
      <c r="BE171" s="184">
        <f>IF(N171="základní",J171,0)</f>
        <v>0</v>
      </c>
      <c r="BF171" s="184">
        <f>IF(N171="snížená",J171,0)</f>
        <v>0</v>
      </c>
      <c r="BG171" s="184">
        <f>IF(N171="zákl. přenesená",J171,0)</f>
        <v>0</v>
      </c>
      <c r="BH171" s="184">
        <f>IF(N171="sníž. přenesená",J171,0)</f>
        <v>0</v>
      </c>
      <c r="BI171" s="184">
        <f>IF(N171="nulová",J171,0)</f>
        <v>0</v>
      </c>
      <c r="BJ171" s="18" t="s">
        <v>79</v>
      </c>
      <c r="BK171" s="184">
        <f>ROUND(I171*H171,2)</f>
        <v>0</v>
      </c>
      <c r="BL171" s="18" t="s">
        <v>153</v>
      </c>
      <c r="BM171" s="183" t="s">
        <v>1436</v>
      </c>
    </row>
    <row r="172" spans="1:65" s="12" customFormat="1" ht="25.9" customHeight="1">
      <c r="B172" s="156"/>
      <c r="C172" s="157"/>
      <c r="D172" s="158" t="s">
        <v>70</v>
      </c>
      <c r="E172" s="159" t="s">
        <v>1215</v>
      </c>
      <c r="F172" s="159" t="s">
        <v>1216</v>
      </c>
      <c r="G172" s="157"/>
      <c r="H172" s="157"/>
      <c r="I172" s="160"/>
      <c r="J172" s="161">
        <f>BK172</f>
        <v>0</v>
      </c>
      <c r="K172" s="157"/>
      <c r="L172" s="162"/>
      <c r="M172" s="163"/>
      <c r="N172" s="164"/>
      <c r="O172" s="164"/>
      <c r="P172" s="165">
        <f>P173</f>
        <v>0</v>
      </c>
      <c r="Q172" s="164"/>
      <c r="R172" s="165">
        <f>R173</f>
        <v>0</v>
      </c>
      <c r="S172" s="164"/>
      <c r="T172" s="166">
        <f>T173</f>
        <v>0</v>
      </c>
      <c r="AR172" s="167" t="s">
        <v>153</v>
      </c>
      <c r="AT172" s="168" t="s">
        <v>70</v>
      </c>
      <c r="AU172" s="168" t="s">
        <v>71</v>
      </c>
      <c r="AY172" s="167" t="s">
        <v>146</v>
      </c>
      <c r="BK172" s="169">
        <f>BK173</f>
        <v>0</v>
      </c>
    </row>
    <row r="173" spans="1:65" s="2" customFormat="1" ht="36">
      <c r="A173" s="35"/>
      <c r="B173" s="36"/>
      <c r="C173" s="172" t="s">
        <v>482</v>
      </c>
      <c r="D173" s="172" t="s">
        <v>148</v>
      </c>
      <c r="E173" s="173" t="s">
        <v>1217</v>
      </c>
      <c r="F173" s="174" t="s">
        <v>1218</v>
      </c>
      <c r="G173" s="175" t="s">
        <v>1219</v>
      </c>
      <c r="H173" s="176">
        <v>20</v>
      </c>
      <c r="I173" s="177"/>
      <c r="J173" s="178">
        <f>ROUND(I173*H173,2)</f>
        <v>0</v>
      </c>
      <c r="K173" s="174" t="s">
        <v>152</v>
      </c>
      <c r="L173" s="40"/>
      <c r="M173" s="233" t="s">
        <v>19</v>
      </c>
      <c r="N173" s="234" t="s">
        <v>42</v>
      </c>
      <c r="O173" s="235"/>
      <c r="P173" s="236">
        <f>O173*H173</f>
        <v>0</v>
      </c>
      <c r="Q173" s="236">
        <v>0</v>
      </c>
      <c r="R173" s="236">
        <f>Q173*H173</f>
        <v>0</v>
      </c>
      <c r="S173" s="236">
        <v>0</v>
      </c>
      <c r="T173" s="237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83" t="s">
        <v>1220</v>
      </c>
      <c r="AT173" s="183" t="s">
        <v>148</v>
      </c>
      <c r="AU173" s="183" t="s">
        <v>79</v>
      </c>
      <c r="AY173" s="18" t="s">
        <v>146</v>
      </c>
      <c r="BE173" s="184">
        <f>IF(N173="základní",J173,0)</f>
        <v>0</v>
      </c>
      <c r="BF173" s="184">
        <f>IF(N173="snížená",J173,0)</f>
        <v>0</v>
      </c>
      <c r="BG173" s="184">
        <f>IF(N173="zákl. přenesená",J173,0)</f>
        <v>0</v>
      </c>
      <c r="BH173" s="184">
        <f>IF(N173="sníž. přenesená",J173,0)</f>
        <v>0</v>
      </c>
      <c r="BI173" s="184">
        <f>IF(N173="nulová",J173,0)</f>
        <v>0</v>
      </c>
      <c r="BJ173" s="18" t="s">
        <v>79</v>
      </c>
      <c r="BK173" s="184">
        <f>ROUND(I173*H173,2)</f>
        <v>0</v>
      </c>
      <c r="BL173" s="18" t="s">
        <v>1220</v>
      </c>
      <c r="BM173" s="183" t="s">
        <v>1437</v>
      </c>
    </row>
    <row r="174" spans="1:65" s="2" customFormat="1" ht="6.95" customHeight="1">
      <c r="A174" s="35"/>
      <c r="B174" s="48"/>
      <c r="C174" s="49"/>
      <c r="D174" s="49"/>
      <c r="E174" s="49"/>
      <c r="F174" s="49"/>
      <c r="G174" s="49"/>
      <c r="H174" s="49"/>
      <c r="I174" s="49"/>
      <c r="J174" s="49"/>
      <c r="K174" s="49"/>
      <c r="L174" s="40"/>
      <c r="M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</row>
  </sheetData>
  <sheetProtection formatColumns="0" formatRows="0" autoFilter="0"/>
  <autoFilter ref="C84:K173" xr:uid="{00000000-0009-0000-0000-000003000000}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95"/>
  <sheetViews>
    <sheetView showGridLines="0" topLeftCell="A101" workbookViewId="0">
      <selection activeCell="J76" sqref="J76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AT2" s="18" t="s">
        <v>90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1"/>
      <c r="AT3" s="18" t="s">
        <v>81</v>
      </c>
    </row>
    <row r="4" spans="1:46" s="1" customFormat="1" ht="24.95" customHeight="1">
      <c r="B4" s="21"/>
      <c r="D4" s="103" t="s">
        <v>94</v>
      </c>
      <c r="L4" s="21"/>
      <c r="M4" s="104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5" t="s">
        <v>16</v>
      </c>
      <c r="L6" s="21"/>
    </row>
    <row r="7" spans="1:46" s="1" customFormat="1" ht="16.5" customHeight="1">
      <c r="B7" s="21"/>
      <c r="E7" s="358" t="str">
        <f>'Rekapitulace stavby'!K6</f>
        <v>Veřejná WC - Květnové náměstí - Průhonice</v>
      </c>
      <c r="F7" s="359"/>
      <c r="G7" s="359"/>
      <c r="H7" s="359"/>
      <c r="L7" s="21"/>
    </row>
    <row r="8" spans="1:46" s="2" customFormat="1" ht="12" customHeight="1">
      <c r="A8" s="35"/>
      <c r="B8" s="40"/>
      <c r="C8" s="35"/>
      <c r="D8" s="105" t="s">
        <v>95</v>
      </c>
      <c r="E8" s="35"/>
      <c r="F8" s="35"/>
      <c r="G8" s="35"/>
      <c r="H8" s="35"/>
      <c r="I8" s="35"/>
      <c r="J8" s="35"/>
      <c r="K8" s="35"/>
      <c r="L8" s="10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60" t="s">
        <v>1438</v>
      </c>
      <c r="F9" s="361"/>
      <c r="G9" s="361"/>
      <c r="H9" s="361"/>
      <c r="I9" s="35"/>
      <c r="J9" s="35"/>
      <c r="K9" s="35"/>
      <c r="L9" s="10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5" t="s">
        <v>18</v>
      </c>
      <c r="E11" s="35"/>
      <c r="F11" s="107" t="s">
        <v>19</v>
      </c>
      <c r="G11" s="35"/>
      <c r="H11" s="35"/>
      <c r="I11" s="105" t="s">
        <v>20</v>
      </c>
      <c r="J11" s="107" t="s">
        <v>19</v>
      </c>
      <c r="K11" s="35"/>
      <c r="L11" s="10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5" t="s">
        <v>21</v>
      </c>
      <c r="E12" s="35"/>
      <c r="F12" s="107" t="s">
        <v>22</v>
      </c>
      <c r="G12" s="35"/>
      <c r="H12" s="35"/>
      <c r="I12" s="105" t="s">
        <v>23</v>
      </c>
      <c r="J12" s="377"/>
      <c r="K12" s="35"/>
      <c r="L12" s="10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5" t="s">
        <v>24</v>
      </c>
      <c r="E14" s="35"/>
      <c r="F14" s="35"/>
      <c r="G14" s="35"/>
      <c r="H14" s="35"/>
      <c r="I14" s="105" t="s">
        <v>25</v>
      </c>
      <c r="J14" s="107" t="s">
        <v>19</v>
      </c>
      <c r="K14" s="35"/>
      <c r="L14" s="10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7" t="s">
        <v>26</v>
      </c>
      <c r="F15" s="35"/>
      <c r="G15" s="35"/>
      <c r="H15" s="35"/>
      <c r="I15" s="105" t="s">
        <v>27</v>
      </c>
      <c r="J15" s="107" t="s">
        <v>19</v>
      </c>
      <c r="K15" s="35"/>
      <c r="L15" s="10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5" t="s">
        <v>28</v>
      </c>
      <c r="E17" s="35"/>
      <c r="F17" s="35"/>
      <c r="G17" s="35"/>
      <c r="H17" s="35"/>
      <c r="I17" s="105" t="s">
        <v>25</v>
      </c>
      <c r="J17" s="31">
        <f>'Rekapitulace stavby'!AN13</f>
        <v>0</v>
      </c>
      <c r="K17" s="35"/>
      <c r="L17" s="10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62">
        <f>'Rekapitulace stavby'!E14</f>
        <v>0</v>
      </c>
      <c r="F18" s="363"/>
      <c r="G18" s="363"/>
      <c r="H18" s="363"/>
      <c r="I18" s="105" t="s">
        <v>27</v>
      </c>
      <c r="J18" s="31">
        <f>'Rekapitulace stavby'!AN14</f>
        <v>0</v>
      </c>
      <c r="K18" s="35"/>
      <c r="L18" s="10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5" t="s">
        <v>29</v>
      </c>
      <c r="E20" s="35"/>
      <c r="F20" s="35"/>
      <c r="G20" s="35"/>
      <c r="H20" s="35"/>
      <c r="I20" s="105" t="s">
        <v>25</v>
      </c>
      <c r="J20" s="107" t="s">
        <v>30</v>
      </c>
      <c r="K20" s="35"/>
      <c r="L20" s="10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7" t="s">
        <v>31</v>
      </c>
      <c r="F21" s="35"/>
      <c r="G21" s="35"/>
      <c r="H21" s="35"/>
      <c r="I21" s="105" t="s">
        <v>27</v>
      </c>
      <c r="J21" s="107" t="s">
        <v>19</v>
      </c>
      <c r="K21" s="35"/>
      <c r="L21" s="10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5" t="s">
        <v>33</v>
      </c>
      <c r="E23" s="35"/>
      <c r="F23" s="35"/>
      <c r="G23" s="35"/>
      <c r="H23" s="35"/>
      <c r="I23" s="105" t="s">
        <v>25</v>
      </c>
      <c r="J23" s="107" t="s">
        <v>19</v>
      </c>
      <c r="K23" s="35"/>
      <c r="L23" s="10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7" t="s">
        <v>34</v>
      </c>
      <c r="F24" s="35"/>
      <c r="G24" s="35"/>
      <c r="H24" s="35"/>
      <c r="I24" s="105" t="s">
        <v>27</v>
      </c>
      <c r="J24" s="107" t="s">
        <v>19</v>
      </c>
      <c r="K24" s="35"/>
      <c r="L24" s="10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5" t="s">
        <v>35</v>
      </c>
      <c r="E26" s="35"/>
      <c r="F26" s="35"/>
      <c r="G26" s="35"/>
      <c r="H26" s="35"/>
      <c r="I26" s="35"/>
      <c r="J26" s="35"/>
      <c r="K26" s="35"/>
      <c r="L26" s="10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8"/>
      <c r="B27" s="109"/>
      <c r="C27" s="108"/>
      <c r="D27" s="108"/>
      <c r="E27" s="364" t="s">
        <v>19</v>
      </c>
      <c r="F27" s="364"/>
      <c r="G27" s="364"/>
      <c r="H27" s="364"/>
      <c r="I27" s="108"/>
      <c r="J27" s="108"/>
      <c r="K27" s="108"/>
      <c r="L27" s="110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1"/>
      <c r="E29" s="111"/>
      <c r="F29" s="111"/>
      <c r="G29" s="111"/>
      <c r="H29" s="111"/>
      <c r="I29" s="111"/>
      <c r="J29" s="111"/>
      <c r="K29" s="111"/>
      <c r="L29" s="10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2" t="s">
        <v>37</v>
      </c>
      <c r="E30" s="35"/>
      <c r="F30" s="35"/>
      <c r="G30" s="35"/>
      <c r="H30" s="35"/>
      <c r="I30" s="35"/>
      <c r="J30" s="113">
        <f>ROUND(J82, 2)</f>
        <v>0</v>
      </c>
      <c r="K30" s="35"/>
      <c r="L30" s="10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1"/>
      <c r="E31" s="111"/>
      <c r="F31" s="111"/>
      <c r="G31" s="111"/>
      <c r="H31" s="111"/>
      <c r="I31" s="111"/>
      <c r="J31" s="111"/>
      <c r="K31" s="111"/>
      <c r="L31" s="10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4" t="s">
        <v>39</v>
      </c>
      <c r="G32" s="35"/>
      <c r="H32" s="35"/>
      <c r="I32" s="114" t="s">
        <v>38</v>
      </c>
      <c r="J32" s="114" t="s">
        <v>40</v>
      </c>
      <c r="K32" s="35"/>
      <c r="L32" s="10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5" t="s">
        <v>41</v>
      </c>
      <c r="E33" s="105" t="s">
        <v>42</v>
      </c>
      <c r="F33" s="116">
        <f>ROUND((SUM(BE82:BE94)),  2)</f>
        <v>0</v>
      </c>
      <c r="G33" s="35"/>
      <c r="H33" s="35"/>
      <c r="I33" s="117">
        <v>0.21</v>
      </c>
      <c r="J33" s="116">
        <f>ROUND(((SUM(BE82:BE94))*I33),  2)</f>
        <v>0</v>
      </c>
      <c r="K33" s="35"/>
      <c r="L33" s="10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5" t="s">
        <v>43</v>
      </c>
      <c r="F34" s="116">
        <f>ROUND((SUM(BF82:BF94)),  2)</f>
        <v>0</v>
      </c>
      <c r="G34" s="35"/>
      <c r="H34" s="35"/>
      <c r="I34" s="117">
        <v>0.15</v>
      </c>
      <c r="J34" s="116">
        <f>ROUND(((SUM(BF82:BF94))*I34),  2)</f>
        <v>0</v>
      </c>
      <c r="K34" s="35"/>
      <c r="L34" s="10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5" t="s">
        <v>44</v>
      </c>
      <c r="F35" s="116">
        <f>ROUND((SUM(BG82:BG94)),  2)</f>
        <v>0</v>
      </c>
      <c r="G35" s="35"/>
      <c r="H35" s="35"/>
      <c r="I35" s="117">
        <v>0.21</v>
      </c>
      <c r="J35" s="116">
        <f>0</f>
        <v>0</v>
      </c>
      <c r="K35" s="35"/>
      <c r="L35" s="10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5" t="s">
        <v>45</v>
      </c>
      <c r="F36" s="116">
        <f>ROUND((SUM(BH82:BH94)),  2)</f>
        <v>0</v>
      </c>
      <c r="G36" s="35"/>
      <c r="H36" s="35"/>
      <c r="I36" s="117">
        <v>0.15</v>
      </c>
      <c r="J36" s="116">
        <f>0</f>
        <v>0</v>
      </c>
      <c r="K36" s="35"/>
      <c r="L36" s="10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5" t="s">
        <v>46</v>
      </c>
      <c r="F37" s="116">
        <f>ROUND((SUM(BI82:BI94)),  2)</f>
        <v>0</v>
      </c>
      <c r="G37" s="35"/>
      <c r="H37" s="35"/>
      <c r="I37" s="117">
        <v>0</v>
      </c>
      <c r="J37" s="116">
        <f>0</f>
        <v>0</v>
      </c>
      <c r="K37" s="35"/>
      <c r="L37" s="10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18"/>
      <c r="D39" s="119" t="s">
        <v>47</v>
      </c>
      <c r="E39" s="120"/>
      <c r="F39" s="120"/>
      <c r="G39" s="121" t="s">
        <v>48</v>
      </c>
      <c r="H39" s="122" t="s">
        <v>49</v>
      </c>
      <c r="I39" s="120"/>
      <c r="J39" s="123">
        <f>SUM(J30:J37)</f>
        <v>0</v>
      </c>
      <c r="K39" s="124"/>
      <c r="L39" s="10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5"/>
      <c r="C40" s="126"/>
      <c r="D40" s="126"/>
      <c r="E40" s="126"/>
      <c r="F40" s="126"/>
      <c r="G40" s="126"/>
      <c r="H40" s="126"/>
      <c r="I40" s="126"/>
      <c r="J40" s="126"/>
      <c r="K40" s="126"/>
      <c r="L40" s="10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7"/>
      <c r="C44" s="128"/>
      <c r="D44" s="128"/>
      <c r="E44" s="128"/>
      <c r="F44" s="128"/>
      <c r="G44" s="128"/>
      <c r="H44" s="128"/>
      <c r="I44" s="128"/>
      <c r="J44" s="128"/>
      <c r="K44" s="128"/>
      <c r="L44" s="106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98</v>
      </c>
      <c r="D45" s="37"/>
      <c r="E45" s="37"/>
      <c r="F45" s="37"/>
      <c r="G45" s="37"/>
      <c r="H45" s="37"/>
      <c r="I45" s="37"/>
      <c r="J45" s="37"/>
      <c r="K45" s="37"/>
      <c r="L45" s="106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6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6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65" t="str">
        <f>E7</f>
        <v>Veřejná WC - Květnové náměstí - Průhonice</v>
      </c>
      <c r="F48" s="366"/>
      <c r="G48" s="366"/>
      <c r="H48" s="366"/>
      <c r="I48" s="37"/>
      <c r="J48" s="37"/>
      <c r="K48" s="37"/>
      <c r="L48" s="106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95</v>
      </c>
      <c r="D49" s="37"/>
      <c r="E49" s="37"/>
      <c r="F49" s="37"/>
      <c r="G49" s="37"/>
      <c r="H49" s="37"/>
      <c r="I49" s="37"/>
      <c r="J49" s="37"/>
      <c r="K49" s="37"/>
      <c r="L49" s="106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19" t="str">
        <f>E9</f>
        <v>023 - Vzduchotechnika</v>
      </c>
      <c r="F50" s="367"/>
      <c r="G50" s="367"/>
      <c r="H50" s="367"/>
      <c r="I50" s="37"/>
      <c r="J50" s="37"/>
      <c r="K50" s="37"/>
      <c r="L50" s="106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6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>Průhonice</v>
      </c>
      <c r="G52" s="37"/>
      <c r="H52" s="37"/>
      <c r="I52" s="30" t="s">
        <v>23</v>
      </c>
      <c r="J52" s="378" t="str">
        <f>IF(J12="","",J12)</f>
        <v/>
      </c>
      <c r="K52" s="37"/>
      <c r="L52" s="106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6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5.7" customHeight="1">
      <c r="A54" s="35"/>
      <c r="B54" s="36"/>
      <c r="C54" s="30" t="s">
        <v>24</v>
      </c>
      <c r="D54" s="37"/>
      <c r="E54" s="37"/>
      <c r="F54" s="28" t="str">
        <f>E15</f>
        <v>OU Průhonice, Květnové náměstí 73</v>
      </c>
      <c r="G54" s="37"/>
      <c r="H54" s="37"/>
      <c r="I54" s="30" t="s">
        <v>29</v>
      </c>
      <c r="J54" s="33" t="str">
        <f>E21</f>
        <v>SEA Architekt s.r.o. - Ing.arch. Petr Suske</v>
      </c>
      <c r="K54" s="37"/>
      <c r="L54" s="106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28</v>
      </c>
      <c r="D55" s="37"/>
      <c r="E55" s="37"/>
      <c r="F55" s="28">
        <f>IF(E18="","",E18)</f>
        <v>0</v>
      </c>
      <c r="G55" s="37"/>
      <c r="H55" s="37"/>
      <c r="I55" s="30" t="s">
        <v>33</v>
      </c>
      <c r="J55" s="33" t="str">
        <f>E24</f>
        <v>Beneš Petr</v>
      </c>
      <c r="K55" s="37"/>
      <c r="L55" s="106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6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29" t="s">
        <v>99</v>
      </c>
      <c r="D57" s="130"/>
      <c r="E57" s="130"/>
      <c r="F57" s="130"/>
      <c r="G57" s="130"/>
      <c r="H57" s="130"/>
      <c r="I57" s="130"/>
      <c r="J57" s="131" t="s">
        <v>100</v>
      </c>
      <c r="K57" s="130"/>
      <c r="L57" s="106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6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2" t="s">
        <v>69</v>
      </c>
      <c r="D59" s="37"/>
      <c r="E59" s="37"/>
      <c r="F59" s="37"/>
      <c r="G59" s="37"/>
      <c r="H59" s="37"/>
      <c r="I59" s="37"/>
      <c r="J59" s="77">
        <f>J82</f>
        <v>0</v>
      </c>
      <c r="K59" s="37"/>
      <c r="L59" s="106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101</v>
      </c>
    </row>
    <row r="60" spans="1:47" s="9" customFormat="1" ht="24.95" customHeight="1">
      <c r="B60" s="133"/>
      <c r="C60" s="134"/>
      <c r="D60" s="135" t="s">
        <v>117</v>
      </c>
      <c r="E60" s="136"/>
      <c r="F60" s="136"/>
      <c r="G60" s="136"/>
      <c r="H60" s="136"/>
      <c r="I60" s="136"/>
      <c r="J60" s="137">
        <f>J83</f>
        <v>0</v>
      </c>
      <c r="K60" s="134"/>
      <c r="L60" s="138"/>
    </row>
    <row r="61" spans="1:47" s="10" customFormat="1" ht="19.899999999999999" customHeight="1">
      <c r="B61" s="139"/>
      <c r="C61" s="140"/>
      <c r="D61" s="141" t="s">
        <v>1439</v>
      </c>
      <c r="E61" s="142"/>
      <c r="F61" s="142"/>
      <c r="G61" s="142"/>
      <c r="H61" s="142"/>
      <c r="I61" s="142"/>
      <c r="J61" s="143">
        <f>J84</f>
        <v>0</v>
      </c>
      <c r="K61" s="140"/>
      <c r="L61" s="144"/>
    </row>
    <row r="62" spans="1:47" s="9" customFormat="1" ht="24.95" customHeight="1">
      <c r="B62" s="133"/>
      <c r="C62" s="134"/>
      <c r="D62" s="135" t="s">
        <v>990</v>
      </c>
      <c r="E62" s="136"/>
      <c r="F62" s="136"/>
      <c r="G62" s="136"/>
      <c r="H62" s="136"/>
      <c r="I62" s="136"/>
      <c r="J62" s="137">
        <f>J93</f>
        <v>0</v>
      </c>
      <c r="K62" s="134"/>
      <c r="L62" s="138"/>
    </row>
    <row r="63" spans="1:47" s="2" customFormat="1" ht="21.75" customHeight="1">
      <c r="A63" s="35"/>
      <c r="B63" s="36"/>
      <c r="C63" s="37"/>
      <c r="D63" s="37"/>
      <c r="E63" s="37"/>
      <c r="F63" s="37"/>
      <c r="G63" s="37"/>
      <c r="H63" s="37"/>
      <c r="I63" s="37"/>
      <c r="J63" s="37"/>
      <c r="K63" s="37"/>
      <c r="L63" s="106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</row>
    <row r="64" spans="1:47" s="2" customFormat="1" ht="6.95" customHeight="1">
      <c r="A64" s="35"/>
      <c r="B64" s="48"/>
      <c r="C64" s="49"/>
      <c r="D64" s="49"/>
      <c r="E64" s="49"/>
      <c r="F64" s="49"/>
      <c r="G64" s="49"/>
      <c r="H64" s="49"/>
      <c r="I64" s="49"/>
      <c r="J64" s="49"/>
      <c r="K64" s="49"/>
      <c r="L64" s="106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</row>
    <row r="68" spans="1:31" s="2" customFormat="1" ht="6.95" customHeight="1">
      <c r="A68" s="35"/>
      <c r="B68" s="50"/>
      <c r="C68" s="51"/>
      <c r="D68" s="51"/>
      <c r="E68" s="51"/>
      <c r="F68" s="51"/>
      <c r="G68" s="51"/>
      <c r="H68" s="51"/>
      <c r="I68" s="51"/>
      <c r="J68" s="51"/>
      <c r="K68" s="51"/>
      <c r="L68" s="106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31" s="2" customFormat="1" ht="24.95" customHeight="1">
      <c r="A69" s="35"/>
      <c r="B69" s="36"/>
      <c r="C69" s="24" t="s">
        <v>131</v>
      </c>
      <c r="D69" s="37"/>
      <c r="E69" s="37"/>
      <c r="F69" s="37"/>
      <c r="G69" s="37"/>
      <c r="H69" s="37"/>
      <c r="I69" s="37"/>
      <c r="J69" s="37"/>
      <c r="K69" s="37"/>
      <c r="L69" s="106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31" s="2" customFormat="1" ht="6.95" customHeight="1">
      <c r="A70" s="35"/>
      <c r="B70" s="36"/>
      <c r="C70" s="37"/>
      <c r="D70" s="37"/>
      <c r="E70" s="37"/>
      <c r="F70" s="37"/>
      <c r="G70" s="37"/>
      <c r="H70" s="37"/>
      <c r="I70" s="37"/>
      <c r="J70" s="37"/>
      <c r="K70" s="37"/>
      <c r="L70" s="106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31" s="2" customFormat="1" ht="12" customHeight="1">
      <c r="A71" s="35"/>
      <c r="B71" s="36"/>
      <c r="C71" s="30" t="s">
        <v>16</v>
      </c>
      <c r="D71" s="37"/>
      <c r="E71" s="37"/>
      <c r="F71" s="37"/>
      <c r="G71" s="37"/>
      <c r="H71" s="37"/>
      <c r="I71" s="37"/>
      <c r="J71" s="37"/>
      <c r="K71" s="37"/>
      <c r="L71" s="106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31" s="2" customFormat="1" ht="16.5" customHeight="1">
      <c r="A72" s="35"/>
      <c r="B72" s="36"/>
      <c r="C72" s="37"/>
      <c r="D72" s="37"/>
      <c r="E72" s="365" t="str">
        <f>E7</f>
        <v>Veřejná WC - Květnové náměstí - Průhonice</v>
      </c>
      <c r="F72" s="366"/>
      <c r="G72" s="366"/>
      <c r="H72" s="366"/>
      <c r="I72" s="37"/>
      <c r="J72" s="37"/>
      <c r="K72" s="37"/>
      <c r="L72" s="106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31" s="2" customFormat="1" ht="12" customHeight="1">
      <c r="A73" s="35"/>
      <c r="B73" s="36"/>
      <c r="C73" s="30" t="s">
        <v>95</v>
      </c>
      <c r="D73" s="37"/>
      <c r="E73" s="37"/>
      <c r="F73" s="37"/>
      <c r="G73" s="37"/>
      <c r="H73" s="37"/>
      <c r="I73" s="37"/>
      <c r="J73" s="37"/>
      <c r="K73" s="37"/>
      <c r="L73" s="106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31" s="2" customFormat="1" ht="16.5" customHeight="1">
      <c r="A74" s="35"/>
      <c r="B74" s="36"/>
      <c r="C74" s="37"/>
      <c r="D74" s="37"/>
      <c r="E74" s="319" t="str">
        <f>E9</f>
        <v>023 - Vzduchotechnika</v>
      </c>
      <c r="F74" s="367"/>
      <c r="G74" s="367"/>
      <c r="H74" s="367"/>
      <c r="I74" s="37"/>
      <c r="J74" s="37"/>
      <c r="K74" s="37"/>
      <c r="L74" s="106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31" s="2" customFormat="1" ht="6.95" customHeight="1">
      <c r="A75" s="35"/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106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31" s="2" customFormat="1" ht="12" customHeight="1">
      <c r="A76" s="35"/>
      <c r="B76" s="36"/>
      <c r="C76" s="30" t="s">
        <v>21</v>
      </c>
      <c r="D76" s="37"/>
      <c r="E76" s="37"/>
      <c r="F76" s="28" t="str">
        <f>F12</f>
        <v>Průhonice</v>
      </c>
      <c r="G76" s="37"/>
      <c r="H76" s="37"/>
      <c r="I76" s="30" t="s">
        <v>23</v>
      </c>
      <c r="J76" s="378" t="str">
        <f>IF(J12="","",J12)</f>
        <v/>
      </c>
      <c r="K76" s="37"/>
      <c r="L76" s="10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31" s="2" customFormat="1" ht="6.95" customHeight="1">
      <c r="A77" s="35"/>
      <c r="B77" s="36"/>
      <c r="C77" s="37"/>
      <c r="D77" s="37"/>
      <c r="E77" s="37"/>
      <c r="F77" s="37"/>
      <c r="G77" s="37"/>
      <c r="H77" s="37"/>
      <c r="I77" s="37"/>
      <c r="J77" s="37"/>
      <c r="K77" s="37"/>
      <c r="L77" s="10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25.7" customHeight="1">
      <c r="A78" s="35"/>
      <c r="B78" s="36"/>
      <c r="C78" s="30" t="s">
        <v>24</v>
      </c>
      <c r="D78" s="37"/>
      <c r="E78" s="37"/>
      <c r="F78" s="28" t="str">
        <f>E15</f>
        <v>OU Průhonice, Květnové náměstí 73</v>
      </c>
      <c r="G78" s="37"/>
      <c r="H78" s="37"/>
      <c r="I78" s="30" t="s">
        <v>29</v>
      </c>
      <c r="J78" s="33" t="str">
        <f>E21</f>
        <v>SEA Architekt s.r.o. - Ing.arch. Petr Suske</v>
      </c>
      <c r="K78" s="37"/>
      <c r="L78" s="106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31" s="2" customFormat="1" ht="15.2" customHeight="1">
      <c r="A79" s="35"/>
      <c r="B79" s="36"/>
      <c r="C79" s="30" t="s">
        <v>28</v>
      </c>
      <c r="D79" s="37"/>
      <c r="E79" s="37"/>
      <c r="F79" s="28">
        <f>IF(E18="","",E18)</f>
        <v>0</v>
      </c>
      <c r="G79" s="37"/>
      <c r="H79" s="37"/>
      <c r="I79" s="30" t="s">
        <v>33</v>
      </c>
      <c r="J79" s="33" t="str">
        <f>E24</f>
        <v>Beneš Petr</v>
      </c>
      <c r="K79" s="37"/>
      <c r="L79" s="106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</row>
    <row r="80" spans="1:31" s="2" customFormat="1" ht="10.35" customHeight="1">
      <c r="A80" s="35"/>
      <c r="B80" s="36"/>
      <c r="C80" s="37"/>
      <c r="D80" s="37"/>
      <c r="E80" s="37"/>
      <c r="F80" s="37"/>
      <c r="G80" s="37"/>
      <c r="H80" s="37"/>
      <c r="I80" s="37"/>
      <c r="J80" s="37"/>
      <c r="K80" s="37"/>
      <c r="L80" s="106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</row>
    <row r="81" spans="1:65" s="11" customFormat="1" ht="29.25" customHeight="1">
      <c r="A81" s="145"/>
      <c r="B81" s="146"/>
      <c r="C81" s="147" t="s">
        <v>132</v>
      </c>
      <c r="D81" s="148" t="s">
        <v>56</v>
      </c>
      <c r="E81" s="148" t="s">
        <v>52</v>
      </c>
      <c r="F81" s="148" t="s">
        <v>53</v>
      </c>
      <c r="G81" s="148" t="s">
        <v>133</v>
      </c>
      <c r="H81" s="148" t="s">
        <v>134</v>
      </c>
      <c r="I81" s="148" t="s">
        <v>135</v>
      </c>
      <c r="J81" s="148" t="s">
        <v>100</v>
      </c>
      <c r="K81" s="149" t="s">
        <v>136</v>
      </c>
      <c r="L81" s="150"/>
      <c r="M81" s="68" t="s">
        <v>19</v>
      </c>
      <c r="N81" s="69" t="s">
        <v>41</v>
      </c>
      <c r="O81" s="69" t="s">
        <v>137</v>
      </c>
      <c r="P81" s="69" t="s">
        <v>138</v>
      </c>
      <c r="Q81" s="69" t="s">
        <v>139</v>
      </c>
      <c r="R81" s="69" t="s">
        <v>140</v>
      </c>
      <c r="S81" s="69" t="s">
        <v>141</v>
      </c>
      <c r="T81" s="70" t="s">
        <v>142</v>
      </c>
      <c r="U81" s="145"/>
      <c r="V81" s="145"/>
      <c r="W81" s="145"/>
      <c r="X81" s="145"/>
      <c r="Y81" s="145"/>
      <c r="Z81" s="145"/>
      <c r="AA81" s="145"/>
      <c r="AB81" s="145"/>
      <c r="AC81" s="145"/>
      <c r="AD81" s="145"/>
      <c r="AE81" s="145"/>
    </row>
    <row r="82" spans="1:65" s="2" customFormat="1" ht="22.9" customHeight="1">
      <c r="A82" s="35"/>
      <c r="B82" s="36"/>
      <c r="C82" s="75" t="s">
        <v>143</v>
      </c>
      <c r="D82" s="37"/>
      <c r="E82" s="37"/>
      <c r="F82" s="37"/>
      <c r="G82" s="37"/>
      <c r="H82" s="37"/>
      <c r="I82" s="37"/>
      <c r="J82" s="151">
        <f>BK82</f>
        <v>0</v>
      </c>
      <c r="K82" s="37"/>
      <c r="L82" s="40"/>
      <c r="M82" s="71"/>
      <c r="N82" s="152"/>
      <c r="O82" s="72"/>
      <c r="P82" s="153">
        <f>P83+P93</f>
        <v>0</v>
      </c>
      <c r="Q82" s="72"/>
      <c r="R82" s="153">
        <f>R83+R93</f>
        <v>2.418E-2</v>
      </c>
      <c r="S82" s="72"/>
      <c r="T82" s="154">
        <f>T83+T93</f>
        <v>0</v>
      </c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T82" s="18" t="s">
        <v>70</v>
      </c>
      <c r="AU82" s="18" t="s">
        <v>101</v>
      </c>
      <c r="BK82" s="155">
        <f>BK83+BK93</f>
        <v>0</v>
      </c>
    </row>
    <row r="83" spans="1:65" s="12" customFormat="1" ht="25.9" customHeight="1">
      <c r="B83" s="156"/>
      <c r="C83" s="157"/>
      <c r="D83" s="158" t="s">
        <v>70</v>
      </c>
      <c r="E83" s="159" t="s">
        <v>548</v>
      </c>
      <c r="F83" s="159" t="s">
        <v>549</v>
      </c>
      <c r="G83" s="157"/>
      <c r="H83" s="157"/>
      <c r="I83" s="160"/>
      <c r="J83" s="161">
        <f>BK83</f>
        <v>0</v>
      </c>
      <c r="K83" s="157"/>
      <c r="L83" s="162"/>
      <c r="M83" s="163"/>
      <c r="N83" s="164"/>
      <c r="O83" s="164"/>
      <c r="P83" s="165">
        <f>P84</f>
        <v>0</v>
      </c>
      <c r="Q83" s="164"/>
      <c r="R83" s="165">
        <f>R84</f>
        <v>2.418E-2</v>
      </c>
      <c r="S83" s="164"/>
      <c r="T83" s="166">
        <f>T84</f>
        <v>0</v>
      </c>
      <c r="AR83" s="167" t="s">
        <v>81</v>
      </c>
      <c r="AT83" s="168" t="s">
        <v>70</v>
      </c>
      <c r="AU83" s="168" t="s">
        <v>71</v>
      </c>
      <c r="AY83" s="167" t="s">
        <v>146</v>
      </c>
      <c r="BK83" s="169">
        <f>BK84</f>
        <v>0</v>
      </c>
    </row>
    <row r="84" spans="1:65" s="12" customFormat="1" ht="22.9" customHeight="1">
      <c r="B84" s="156"/>
      <c r="C84" s="157"/>
      <c r="D84" s="158" t="s">
        <v>70</v>
      </c>
      <c r="E84" s="170" t="s">
        <v>1440</v>
      </c>
      <c r="F84" s="170" t="s">
        <v>89</v>
      </c>
      <c r="G84" s="157"/>
      <c r="H84" s="157"/>
      <c r="I84" s="160"/>
      <c r="J84" s="171">
        <f>BK84</f>
        <v>0</v>
      </c>
      <c r="K84" s="157"/>
      <c r="L84" s="162"/>
      <c r="M84" s="163"/>
      <c r="N84" s="164"/>
      <c r="O84" s="164"/>
      <c r="P84" s="165">
        <f>SUM(P85:P92)</f>
        <v>0</v>
      </c>
      <c r="Q84" s="164"/>
      <c r="R84" s="165">
        <f>SUM(R85:R92)</f>
        <v>2.418E-2</v>
      </c>
      <c r="S84" s="164"/>
      <c r="T84" s="166">
        <f>SUM(T85:T92)</f>
        <v>0</v>
      </c>
      <c r="AR84" s="167" t="s">
        <v>81</v>
      </c>
      <c r="AT84" s="168" t="s">
        <v>70</v>
      </c>
      <c r="AU84" s="168" t="s">
        <v>79</v>
      </c>
      <c r="AY84" s="167" t="s">
        <v>146</v>
      </c>
      <c r="BK84" s="169">
        <f>SUM(BK85:BK92)</f>
        <v>0</v>
      </c>
    </row>
    <row r="85" spans="1:65" s="2" customFormat="1" ht="24">
      <c r="A85" s="35"/>
      <c r="B85" s="36"/>
      <c r="C85" s="172" t="s">
        <v>79</v>
      </c>
      <c r="D85" s="172" t="s">
        <v>148</v>
      </c>
      <c r="E85" s="173" t="s">
        <v>1441</v>
      </c>
      <c r="F85" s="174" t="s">
        <v>1442</v>
      </c>
      <c r="G85" s="175" t="s">
        <v>271</v>
      </c>
      <c r="H85" s="176">
        <v>4</v>
      </c>
      <c r="I85" s="177"/>
      <c r="J85" s="178">
        <f t="shared" ref="J85:J92" si="0">ROUND(I85*H85,2)</f>
        <v>0</v>
      </c>
      <c r="K85" s="174" t="s">
        <v>152</v>
      </c>
      <c r="L85" s="40"/>
      <c r="M85" s="179" t="s">
        <v>19</v>
      </c>
      <c r="N85" s="180" t="s">
        <v>42</v>
      </c>
      <c r="O85" s="64"/>
      <c r="P85" s="181">
        <f t="shared" ref="P85:P92" si="1">O85*H85</f>
        <v>0</v>
      </c>
      <c r="Q85" s="181">
        <v>0</v>
      </c>
      <c r="R85" s="181">
        <f t="shared" ref="R85:R92" si="2">Q85*H85</f>
        <v>0</v>
      </c>
      <c r="S85" s="181">
        <v>0</v>
      </c>
      <c r="T85" s="182">
        <f t="shared" ref="T85:T92" si="3">S85*H85</f>
        <v>0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R85" s="183" t="s">
        <v>213</v>
      </c>
      <c r="AT85" s="183" t="s">
        <v>148</v>
      </c>
      <c r="AU85" s="183" t="s">
        <v>81</v>
      </c>
      <c r="AY85" s="18" t="s">
        <v>146</v>
      </c>
      <c r="BE85" s="184">
        <f t="shared" ref="BE85:BE92" si="4">IF(N85="základní",J85,0)</f>
        <v>0</v>
      </c>
      <c r="BF85" s="184">
        <f t="shared" ref="BF85:BF92" si="5">IF(N85="snížená",J85,0)</f>
        <v>0</v>
      </c>
      <c r="BG85" s="184">
        <f t="shared" ref="BG85:BG92" si="6">IF(N85="zákl. přenesená",J85,0)</f>
        <v>0</v>
      </c>
      <c r="BH85" s="184">
        <f t="shared" ref="BH85:BH92" si="7">IF(N85="sníž. přenesená",J85,0)</f>
        <v>0</v>
      </c>
      <c r="BI85" s="184">
        <f t="shared" ref="BI85:BI92" si="8">IF(N85="nulová",J85,0)</f>
        <v>0</v>
      </c>
      <c r="BJ85" s="18" t="s">
        <v>79</v>
      </c>
      <c r="BK85" s="184">
        <f t="shared" ref="BK85:BK92" si="9">ROUND(I85*H85,2)</f>
        <v>0</v>
      </c>
      <c r="BL85" s="18" t="s">
        <v>213</v>
      </c>
      <c r="BM85" s="183" t="s">
        <v>1443</v>
      </c>
    </row>
    <row r="86" spans="1:65" s="2" customFormat="1" ht="33" customHeight="1">
      <c r="A86" s="35"/>
      <c r="B86" s="36"/>
      <c r="C86" s="219" t="s">
        <v>81</v>
      </c>
      <c r="D86" s="219" t="s">
        <v>348</v>
      </c>
      <c r="E86" s="220" t="s">
        <v>1444</v>
      </c>
      <c r="F86" s="221" t="s">
        <v>1445</v>
      </c>
      <c r="G86" s="222" t="s">
        <v>271</v>
      </c>
      <c r="H86" s="223">
        <v>4</v>
      </c>
      <c r="I86" s="224"/>
      <c r="J86" s="225">
        <f t="shared" si="0"/>
        <v>0</v>
      </c>
      <c r="K86" s="221" t="s">
        <v>152</v>
      </c>
      <c r="L86" s="226"/>
      <c r="M86" s="227" t="s">
        <v>19</v>
      </c>
      <c r="N86" s="228" t="s">
        <v>42</v>
      </c>
      <c r="O86" s="64"/>
      <c r="P86" s="181">
        <f t="shared" si="1"/>
        <v>0</v>
      </c>
      <c r="Q86" s="181">
        <v>7.6999999999999996E-4</v>
      </c>
      <c r="R86" s="181">
        <f t="shared" si="2"/>
        <v>3.0799999999999998E-3</v>
      </c>
      <c r="S86" s="181">
        <v>0</v>
      </c>
      <c r="T86" s="182">
        <f t="shared" si="3"/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3" t="s">
        <v>295</v>
      </c>
      <c r="AT86" s="183" t="s">
        <v>348</v>
      </c>
      <c r="AU86" s="183" t="s">
        <v>81</v>
      </c>
      <c r="AY86" s="18" t="s">
        <v>146</v>
      </c>
      <c r="BE86" s="184">
        <f t="shared" si="4"/>
        <v>0</v>
      </c>
      <c r="BF86" s="184">
        <f t="shared" si="5"/>
        <v>0</v>
      </c>
      <c r="BG86" s="184">
        <f t="shared" si="6"/>
        <v>0</v>
      </c>
      <c r="BH86" s="184">
        <f t="shared" si="7"/>
        <v>0</v>
      </c>
      <c r="BI86" s="184">
        <f t="shared" si="8"/>
        <v>0</v>
      </c>
      <c r="BJ86" s="18" t="s">
        <v>79</v>
      </c>
      <c r="BK86" s="184">
        <f t="shared" si="9"/>
        <v>0</v>
      </c>
      <c r="BL86" s="18" t="s">
        <v>213</v>
      </c>
      <c r="BM86" s="183" t="s">
        <v>1446</v>
      </c>
    </row>
    <row r="87" spans="1:65" s="2" customFormat="1" ht="36">
      <c r="A87" s="35"/>
      <c r="B87" s="36"/>
      <c r="C87" s="172" t="s">
        <v>156</v>
      </c>
      <c r="D87" s="172" t="s">
        <v>148</v>
      </c>
      <c r="E87" s="173" t="s">
        <v>1447</v>
      </c>
      <c r="F87" s="174" t="s">
        <v>1448</v>
      </c>
      <c r="G87" s="175" t="s">
        <v>271</v>
      </c>
      <c r="H87" s="176">
        <v>2</v>
      </c>
      <c r="I87" s="177"/>
      <c r="J87" s="178">
        <f t="shared" si="0"/>
        <v>0</v>
      </c>
      <c r="K87" s="174" t="s">
        <v>152</v>
      </c>
      <c r="L87" s="40"/>
      <c r="M87" s="179" t="s">
        <v>19</v>
      </c>
      <c r="N87" s="180" t="s">
        <v>42</v>
      </c>
      <c r="O87" s="64"/>
      <c r="P87" s="181">
        <f t="shared" si="1"/>
        <v>0</v>
      </c>
      <c r="Q87" s="181">
        <v>0</v>
      </c>
      <c r="R87" s="181">
        <f t="shared" si="2"/>
        <v>0</v>
      </c>
      <c r="S87" s="181">
        <v>0</v>
      </c>
      <c r="T87" s="182">
        <f t="shared" si="3"/>
        <v>0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R87" s="183" t="s">
        <v>213</v>
      </c>
      <c r="AT87" s="183" t="s">
        <v>148</v>
      </c>
      <c r="AU87" s="183" t="s">
        <v>81</v>
      </c>
      <c r="AY87" s="18" t="s">
        <v>146</v>
      </c>
      <c r="BE87" s="184">
        <f t="shared" si="4"/>
        <v>0</v>
      </c>
      <c r="BF87" s="184">
        <f t="shared" si="5"/>
        <v>0</v>
      </c>
      <c r="BG87" s="184">
        <f t="shared" si="6"/>
        <v>0</v>
      </c>
      <c r="BH87" s="184">
        <f t="shared" si="7"/>
        <v>0</v>
      </c>
      <c r="BI87" s="184">
        <f t="shared" si="8"/>
        <v>0</v>
      </c>
      <c r="BJ87" s="18" t="s">
        <v>79</v>
      </c>
      <c r="BK87" s="184">
        <f t="shared" si="9"/>
        <v>0</v>
      </c>
      <c r="BL87" s="18" t="s">
        <v>213</v>
      </c>
      <c r="BM87" s="183" t="s">
        <v>1449</v>
      </c>
    </row>
    <row r="88" spans="1:65" s="2" customFormat="1" ht="16.5" customHeight="1">
      <c r="A88" s="35"/>
      <c r="B88" s="36"/>
      <c r="C88" s="219" t="s">
        <v>153</v>
      </c>
      <c r="D88" s="219" t="s">
        <v>348</v>
      </c>
      <c r="E88" s="220" t="s">
        <v>1450</v>
      </c>
      <c r="F88" s="221" t="s">
        <v>1451</v>
      </c>
      <c r="G88" s="222" t="s">
        <v>271</v>
      </c>
      <c r="H88" s="223">
        <v>2</v>
      </c>
      <c r="I88" s="224"/>
      <c r="J88" s="225">
        <f t="shared" si="0"/>
        <v>0</v>
      </c>
      <c r="K88" s="221" t="s">
        <v>152</v>
      </c>
      <c r="L88" s="226"/>
      <c r="M88" s="227" t="s">
        <v>19</v>
      </c>
      <c r="N88" s="228" t="s">
        <v>42</v>
      </c>
      <c r="O88" s="64"/>
      <c r="P88" s="181">
        <f t="shared" si="1"/>
        <v>0</v>
      </c>
      <c r="Q88" s="181">
        <v>2E-3</v>
      </c>
      <c r="R88" s="181">
        <f t="shared" si="2"/>
        <v>4.0000000000000001E-3</v>
      </c>
      <c r="S88" s="181">
        <v>0</v>
      </c>
      <c r="T88" s="182">
        <f t="shared" si="3"/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83" t="s">
        <v>295</v>
      </c>
      <c r="AT88" s="183" t="s">
        <v>348</v>
      </c>
      <c r="AU88" s="183" t="s">
        <v>81</v>
      </c>
      <c r="AY88" s="18" t="s">
        <v>146</v>
      </c>
      <c r="BE88" s="184">
        <f t="shared" si="4"/>
        <v>0</v>
      </c>
      <c r="BF88" s="184">
        <f t="shared" si="5"/>
        <v>0</v>
      </c>
      <c r="BG88" s="184">
        <f t="shared" si="6"/>
        <v>0</v>
      </c>
      <c r="BH88" s="184">
        <f t="shared" si="7"/>
        <v>0</v>
      </c>
      <c r="BI88" s="184">
        <f t="shared" si="8"/>
        <v>0</v>
      </c>
      <c r="BJ88" s="18" t="s">
        <v>79</v>
      </c>
      <c r="BK88" s="184">
        <f t="shared" si="9"/>
        <v>0</v>
      </c>
      <c r="BL88" s="18" t="s">
        <v>213</v>
      </c>
      <c r="BM88" s="183" t="s">
        <v>1452</v>
      </c>
    </row>
    <row r="89" spans="1:65" s="2" customFormat="1" ht="33" customHeight="1">
      <c r="A89" s="35"/>
      <c r="B89" s="36"/>
      <c r="C89" s="172" t="s">
        <v>164</v>
      </c>
      <c r="D89" s="172" t="s">
        <v>148</v>
      </c>
      <c r="E89" s="173" t="s">
        <v>1453</v>
      </c>
      <c r="F89" s="174" t="s">
        <v>1454</v>
      </c>
      <c r="G89" s="175" t="s">
        <v>162</v>
      </c>
      <c r="H89" s="176">
        <v>9</v>
      </c>
      <c r="I89" s="177"/>
      <c r="J89" s="178">
        <f t="shared" si="0"/>
        <v>0</v>
      </c>
      <c r="K89" s="174" t="s">
        <v>152</v>
      </c>
      <c r="L89" s="40"/>
      <c r="M89" s="179" t="s">
        <v>19</v>
      </c>
      <c r="N89" s="180" t="s">
        <v>42</v>
      </c>
      <c r="O89" s="64"/>
      <c r="P89" s="181">
        <f t="shared" si="1"/>
        <v>0</v>
      </c>
      <c r="Q89" s="181">
        <v>0</v>
      </c>
      <c r="R89" s="181">
        <f t="shared" si="2"/>
        <v>0</v>
      </c>
      <c r="S89" s="181">
        <v>0</v>
      </c>
      <c r="T89" s="182">
        <f t="shared" si="3"/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83" t="s">
        <v>213</v>
      </c>
      <c r="AT89" s="183" t="s">
        <v>148</v>
      </c>
      <c r="AU89" s="183" t="s">
        <v>81</v>
      </c>
      <c r="AY89" s="18" t="s">
        <v>146</v>
      </c>
      <c r="BE89" s="184">
        <f t="shared" si="4"/>
        <v>0</v>
      </c>
      <c r="BF89" s="184">
        <f t="shared" si="5"/>
        <v>0</v>
      </c>
      <c r="BG89" s="184">
        <f t="shared" si="6"/>
        <v>0</v>
      </c>
      <c r="BH89" s="184">
        <f t="shared" si="7"/>
        <v>0</v>
      </c>
      <c r="BI89" s="184">
        <f t="shared" si="8"/>
        <v>0</v>
      </c>
      <c r="BJ89" s="18" t="s">
        <v>79</v>
      </c>
      <c r="BK89" s="184">
        <f t="shared" si="9"/>
        <v>0</v>
      </c>
      <c r="BL89" s="18" t="s">
        <v>213</v>
      </c>
      <c r="BM89" s="183" t="s">
        <v>1455</v>
      </c>
    </row>
    <row r="90" spans="1:65" s="2" customFormat="1" ht="16.5" customHeight="1">
      <c r="A90" s="35"/>
      <c r="B90" s="36"/>
      <c r="C90" s="219" t="s">
        <v>159</v>
      </c>
      <c r="D90" s="219" t="s">
        <v>348</v>
      </c>
      <c r="E90" s="220" t="s">
        <v>1456</v>
      </c>
      <c r="F90" s="221" t="s">
        <v>1457</v>
      </c>
      <c r="G90" s="222" t="s">
        <v>162</v>
      </c>
      <c r="H90" s="223">
        <v>9</v>
      </c>
      <c r="I90" s="224"/>
      <c r="J90" s="225">
        <f t="shared" si="0"/>
        <v>0</v>
      </c>
      <c r="K90" s="221" t="s">
        <v>152</v>
      </c>
      <c r="L90" s="226"/>
      <c r="M90" s="227" t="s">
        <v>19</v>
      </c>
      <c r="N90" s="228" t="s">
        <v>42</v>
      </c>
      <c r="O90" s="64"/>
      <c r="P90" s="181">
        <f t="shared" si="1"/>
        <v>0</v>
      </c>
      <c r="Q90" s="181">
        <v>1.9E-3</v>
      </c>
      <c r="R90" s="181">
        <f t="shared" si="2"/>
        <v>1.7100000000000001E-2</v>
      </c>
      <c r="S90" s="181">
        <v>0</v>
      </c>
      <c r="T90" s="182">
        <f t="shared" si="3"/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3" t="s">
        <v>295</v>
      </c>
      <c r="AT90" s="183" t="s">
        <v>348</v>
      </c>
      <c r="AU90" s="183" t="s">
        <v>81</v>
      </c>
      <c r="AY90" s="18" t="s">
        <v>146</v>
      </c>
      <c r="BE90" s="184">
        <f t="shared" si="4"/>
        <v>0</v>
      </c>
      <c r="BF90" s="184">
        <f t="shared" si="5"/>
        <v>0</v>
      </c>
      <c r="BG90" s="184">
        <f t="shared" si="6"/>
        <v>0</v>
      </c>
      <c r="BH90" s="184">
        <f t="shared" si="7"/>
        <v>0</v>
      </c>
      <c r="BI90" s="184">
        <f t="shared" si="8"/>
        <v>0</v>
      </c>
      <c r="BJ90" s="18" t="s">
        <v>79</v>
      </c>
      <c r="BK90" s="184">
        <f t="shared" si="9"/>
        <v>0</v>
      </c>
      <c r="BL90" s="18" t="s">
        <v>213</v>
      </c>
      <c r="BM90" s="183" t="s">
        <v>1458</v>
      </c>
    </row>
    <row r="91" spans="1:65" s="2" customFormat="1" ht="48">
      <c r="A91" s="35"/>
      <c r="B91" s="36"/>
      <c r="C91" s="172" t="s">
        <v>172</v>
      </c>
      <c r="D91" s="172" t="s">
        <v>148</v>
      </c>
      <c r="E91" s="173" t="s">
        <v>1459</v>
      </c>
      <c r="F91" s="174" t="s">
        <v>1460</v>
      </c>
      <c r="G91" s="175" t="s">
        <v>199</v>
      </c>
      <c r="H91" s="176">
        <v>2.4E-2</v>
      </c>
      <c r="I91" s="177"/>
      <c r="J91" s="178">
        <f t="shared" si="0"/>
        <v>0</v>
      </c>
      <c r="K91" s="174" t="s">
        <v>152</v>
      </c>
      <c r="L91" s="40"/>
      <c r="M91" s="179" t="s">
        <v>19</v>
      </c>
      <c r="N91" s="180" t="s">
        <v>42</v>
      </c>
      <c r="O91" s="64"/>
      <c r="P91" s="181">
        <f t="shared" si="1"/>
        <v>0</v>
      </c>
      <c r="Q91" s="181">
        <v>0</v>
      </c>
      <c r="R91" s="181">
        <f t="shared" si="2"/>
        <v>0</v>
      </c>
      <c r="S91" s="181">
        <v>0</v>
      </c>
      <c r="T91" s="182">
        <f t="shared" si="3"/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83" t="s">
        <v>213</v>
      </c>
      <c r="AT91" s="183" t="s">
        <v>148</v>
      </c>
      <c r="AU91" s="183" t="s">
        <v>81</v>
      </c>
      <c r="AY91" s="18" t="s">
        <v>146</v>
      </c>
      <c r="BE91" s="184">
        <f t="shared" si="4"/>
        <v>0</v>
      </c>
      <c r="BF91" s="184">
        <f t="shared" si="5"/>
        <v>0</v>
      </c>
      <c r="BG91" s="184">
        <f t="shared" si="6"/>
        <v>0</v>
      </c>
      <c r="BH91" s="184">
        <f t="shared" si="7"/>
        <v>0</v>
      </c>
      <c r="BI91" s="184">
        <f t="shared" si="8"/>
        <v>0</v>
      </c>
      <c r="BJ91" s="18" t="s">
        <v>79</v>
      </c>
      <c r="BK91" s="184">
        <f t="shared" si="9"/>
        <v>0</v>
      </c>
      <c r="BL91" s="18" t="s">
        <v>213</v>
      </c>
      <c r="BM91" s="183" t="s">
        <v>1461</v>
      </c>
    </row>
    <row r="92" spans="1:65" s="2" customFormat="1" ht="48">
      <c r="A92" s="35"/>
      <c r="B92" s="36"/>
      <c r="C92" s="172" t="s">
        <v>163</v>
      </c>
      <c r="D92" s="172" t="s">
        <v>148</v>
      </c>
      <c r="E92" s="173" t="s">
        <v>1462</v>
      </c>
      <c r="F92" s="174" t="s">
        <v>1463</v>
      </c>
      <c r="G92" s="175" t="s">
        <v>199</v>
      </c>
      <c r="H92" s="176">
        <v>2.4E-2</v>
      </c>
      <c r="I92" s="177"/>
      <c r="J92" s="178">
        <f t="shared" si="0"/>
        <v>0</v>
      </c>
      <c r="K92" s="174" t="s">
        <v>152</v>
      </c>
      <c r="L92" s="40"/>
      <c r="M92" s="179" t="s">
        <v>19</v>
      </c>
      <c r="N92" s="180" t="s">
        <v>42</v>
      </c>
      <c r="O92" s="64"/>
      <c r="P92" s="181">
        <f t="shared" si="1"/>
        <v>0</v>
      </c>
      <c r="Q92" s="181">
        <v>0</v>
      </c>
      <c r="R92" s="181">
        <f t="shared" si="2"/>
        <v>0</v>
      </c>
      <c r="S92" s="181">
        <v>0</v>
      </c>
      <c r="T92" s="182">
        <f t="shared" si="3"/>
        <v>0</v>
      </c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R92" s="183" t="s">
        <v>213</v>
      </c>
      <c r="AT92" s="183" t="s">
        <v>148</v>
      </c>
      <c r="AU92" s="183" t="s">
        <v>81</v>
      </c>
      <c r="AY92" s="18" t="s">
        <v>146</v>
      </c>
      <c r="BE92" s="184">
        <f t="shared" si="4"/>
        <v>0</v>
      </c>
      <c r="BF92" s="184">
        <f t="shared" si="5"/>
        <v>0</v>
      </c>
      <c r="BG92" s="184">
        <f t="shared" si="6"/>
        <v>0</v>
      </c>
      <c r="BH92" s="184">
        <f t="shared" si="7"/>
        <v>0</v>
      </c>
      <c r="BI92" s="184">
        <f t="shared" si="8"/>
        <v>0</v>
      </c>
      <c r="BJ92" s="18" t="s">
        <v>79</v>
      </c>
      <c r="BK92" s="184">
        <f t="shared" si="9"/>
        <v>0</v>
      </c>
      <c r="BL92" s="18" t="s">
        <v>213</v>
      </c>
      <c r="BM92" s="183" t="s">
        <v>1464</v>
      </c>
    </row>
    <row r="93" spans="1:65" s="12" customFormat="1" ht="25.9" customHeight="1">
      <c r="B93" s="156"/>
      <c r="C93" s="157"/>
      <c r="D93" s="158" t="s">
        <v>70</v>
      </c>
      <c r="E93" s="159" t="s">
        <v>1215</v>
      </c>
      <c r="F93" s="159" t="s">
        <v>1216</v>
      </c>
      <c r="G93" s="157"/>
      <c r="H93" s="157"/>
      <c r="I93" s="160"/>
      <c r="J93" s="161">
        <f>BK93</f>
        <v>0</v>
      </c>
      <c r="K93" s="157"/>
      <c r="L93" s="162"/>
      <c r="M93" s="163"/>
      <c r="N93" s="164"/>
      <c r="O93" s="164"/>
      <c r="P93" s="165">
        <f>P94</f>
        <v>0</v>
      </c>
      <c r="Q93" s="164"/>
      <c r="R93" s="165">
        <f>R94</f>
        <v>0</v>
      </c>
      <c r="S93" s="164"/>
      <c r="T93" s="166">
        <f>T94</f>
        <v>0</v>
      </c>
      <c r="AR93" s="167" t="s">
        <v>153</v>
      </c>
      <c r="AT93" s="168" t="s">
        <v>70</v>
      </c>
      <c r="AU93" s="168" t="s">
        <v>71</v>
      </c>
      <c r="AY93" s="167" t="s">
        <v>146</v>
      </c>
      <c r="BK93" s="169">
        <f>BK94</f>
        <v>0</v>
      </c>
    </row>
    <row r="94" spans="1:65" s="2" customFormat="1" ht="33" customHeight="1">
      <c r="A94" s="35"/>
      <c r="B94" s="36"/>
      <c r="C94" s="172" t="s">
        <v>179</v>
      </c>
      <c r="D94" s="172" t="s">
        <v>148</v>
      </c>
      <c r="E94" s="173" t="s">
        <v>1465</v>
      </c>
      <c r="F94" s="174" t="s">
        <v>1466</v>
      </c>
      <c r="G94" s="175" t="s">
        <v>1219</v>
      </c>
      <c r="H94" s="176">
        <v>8</v>
      </c>
      <c r="I94" s="177"/>
      <c r="J94" s="178">
        <f>ROUND(I94*H94,2)</f>
        <v>0</v>
      </c>
      <c r="K94" s="174" t="s">
        <v>152</v>
      </c>
      <c r="L94" s="40"/>
      <c r="M94" s="233" t="s">
        <v>19</v>
      </c>
      <c r="N94" s="234" t="s">
        <v>42</v>
      </c>
      <c r="O94" s="235"/>
      <c r="P94" s="236">
        <f>O94*H94</f>
        <v>0</v>
      </c>
      <c r="Q94" s="236">
        <v>0</v>
      </c>
      <c r="R94" s="236">
        <f>Q94*H94</f>
        <v>0</v>
      </c>
      <c r="S94" s="236">
        <v>0</v>
      </c>
      <c r="T94" s="237">
        <f>S94*H94</f>
        <v>0</v>
      </c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R94" s="183" t="s">
        <v>1220</v>
      </c>
      <c r="AT94" s="183" t="s">
        <v>148</v>
      </c>
      <c r="AU94" s="183" t="s">
        <v>79</v>
      </c>
      <c r="AY94" s="18" t="s">
        <v>146</v>
      </c>
      <c r="BE94" s="184">
        <f>IF(N94="základní",J94,0)</f>
        <v>0</v>
      </c>
      <c r="BF94" s="184">
        <f>IF(N94="snížená",J94,0)</f>
        <v>0</v>
      </c>
      <c r="BG94" s="184">
        <f>IF(N94="zákl. přenesená",J94,0)</f>
        <v>0</v>
      </c>
      <c r="BH94" s="184">
        <f>IF(N94="sníž. přenesená",J94,0)</f>
        <v>0</v>
      </c>
      <c r="BI94" s="184">
        <f>IF(N94="nulová",J94,0)</f>
        <v>0</v>
      </c>
      <c r="BJ94" s="18" t="s">
        <v>79</v>
      </c>
      <c r="BK94" s="184">
        <f>ROUND(I94*H94,2)</f>
        <v>0</v>
      </c>
      <c r="BL94" s="18" t="s">
        <v>1220</v>
      </c>
      <c r="BM94" s="183" t="s">
        <v>1467</v>
      </c>
    </row>
    <row r="95" spans="1:65" s="2" customFormat="1" ht="6.95" customHeight="1">
      <c r="A95" s="35"/>
      <c r="B95" s="48"/>
      <c r="C95" s="49"/>
      <c r="D95" s="49"/>
      <c r="E95" s="49"/>
      <c r="F95" s="49"/>
      <c r="G95" s="49"/>
      <c r="H95" s="49"/>
      <c r="I95" s="49"/>
      <c r="J95" s="49"/>
      <c r="K95" s="49"/>
      <c r="L95" s="40"/>
      <c r="M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</sheetData>
  <sheetProtection formatColumns="0" formatRows="0" autoFilter="0"/>
  <autoFilter ref="C81:K94" xr:uid="{00000000-0009-0000-0000-000004000000}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92"/>
  <sheetViews>
    <sheetView showGridLines="0" topLeftCell="A83" workbookViewId="0">
      <selection activeCell="J74" sqref="J74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AT2" s="18" t="s">
        <v>93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1"/>
      <c r="AT3" s="18" t="s">
        <v>81</v>
      </c>
    </row>
    <row r="4" spans="1:46" s="1" customFormat="1" ht="24.95" customHeight="1">
      <c r="B4" s="21"/>
      <c r="D4" s="103" t="s">
        <v>94</v>
      </c>
      <c r="L4" s="21"/>
      <c r="M4" s="104" t="s">
        <v>10</v>
      </c>
      <c r="AT4" s="18" t="s">
        <v>4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105" t="s">
        <v>16</v>
      </c>
      <c r="L6" s="21"/>
    </row>
    <row r="7" spans="1:46" s="1" customFormat="1" ht="16.5" customHeight="1">
      <c r="B7" s="21"/>
      <c r="E7" s="358" t="str">
        <f>'Rekapitulace stavby'!K6</f>
        <v>Veřejná WC - Květnové náměstí - Průhonice</v>
      </c>
      <c r="F7" s="359"/>
      <c r="G7" s="359"/>
      <c r="H7" s="359"/>
      <c r="L7" s="21"/>
    </row>
    <row r="8" spans="1:46" s="2" customFormat="1" ht="12" customHeight="1">
      <c r="A8" s="35"/>
      <c r="B8" s="40"/>
      <c r="C8" s="35"/>
      <c r="D8" s="105" t="s">
        <v>95</v>
      </c>
      <c r="E8" s="35"/>
      <c r="F8" s="35"/>
      <c r="G8" s="35"/>
      <c r="H8" s="35"/>
      <c r="I8" s="35"/>
      <c r="J8" s="35"/>
      <c r="K8" s="35"/>
      <c r="L8" s="10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40"/>
      <c r="C9" s="35"/>
      <c r="D9" s="35"/>
      <c r="E9" s="360" t="s">
        <v>1468</v>
      </c>
      <c r="F9" s="361"/>
      <c r="G9" s="361"/>
      <c r="H9" s="361"/>
      <c r="I9" s="35"/>
      <c r="J9" s="35"/>
      <c r="K9" s="35"/>
      <c r="L9" s="10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 ht="11.25">
      <c r="A10" s="35"/>
      <c r="B10" s="40"/>
      <c r="C10" s="35"/>
      <c r="D10" s="35"/>
      <c r="E10" s="35"/>
      <c r="F10" s="35"/>
      <c r="G10" s="35"/>
      <c r="H10" s="35"/>
      <c r="I10" s="35"/>
      <c r="J10" s="35"/>
      <c r="K10" s="35"/>
      <c r="L10" s="10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40"/>
      <c r="C11" s="35"/>
      <c r="D11" s="105" t="s">
        <v>18</v>
      </c>
      <c r="E11" s="35"/>
      <c r="F11" s="107" t="s">
        <v>19</v>
      </c>
      <c r="G11" s="35"/>
      <c r="H11" s="35"/>
      <c r="I11" s="105" t="s">
        <v>20</v>
      </c>
      <c r="J11" s="107" t="s">
        <v>19</v>
      </c>
      <c r="K11" s="35"/>
      <c r="L11" s="10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40"/>
      <c r="C12" s="35"/>
      <c r="D12" s="105" t="s">
        <v>21</v>
      </c>
      <c r="E12" s="35"/>
      <c r="F12" s="107" t="s">
        <v>97</v>
      </c>
      <c r="G12" s="35"/>
      <c r="H12" s="35"/>
      <c r="I12" s="105" t="s">
        <v>23</v>
      </c>
      <c r="J12" s="377"/>
      <c r="K12" s="35"/>
      <c r="L12" s="10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0.9" customHeight="1">
      <c r="A13" s="35"/>
      <c r="B13" s="40"/>
      <c r="C13" s="35"/>
      <c r="D13" s="35"/>
      <c r="E13" s="35"/>
      <c r="F13" s="35"/>
      <c r="G13" s="35"/>
      <c r="H13" s="35"/>
      <c r="I13" s="35"/>
      <c r="J13" s="35"/>
      <c r="K13" s="35"/>
      <c r="L13" s="10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40"/>
      <c r="C14" s="35"/>
      <c r="D14" s="105" t="s">
        <v>24</v>
      </c>
      <c r="E14" s="35"/>
      <c r="F14" s="35"/>
      <c r="G14" s="35"/>
      <c r="H14" s="35"/>
      <c r="I14" s="105" t="s">
        <v>25</v>
      </c>
      <c r="J14" s="107" t="str">
        <f>IF('Rekapitulace stavby'!AN10="","",'Rekapitulace stavby'!AN10)</f>
        <v/>
      </c>
      <c r="K14" s="35"/>
      <c r="L14" s="10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40"/>
      <c r="C15" s="35"/>
      <c r="D15" s="35"/>
      <c r="E15" s="107" t="str">
        <f>IF('Rekapitulace stavby'!E11="","",'Rekapitulace stavby'!E11)</f>
        <v>OU Průhonice, Květnové náměstí 73</v>
      </c>
      <c r="F15" s="35"/>
      <c r="G15" s="35"/>
      <c r="H15" s="35"/>
      <c r="I15" s="105" t="s">
        <v>27</v>
      </c>
      <c r="J15" s="107" t="str">
        <f>IF('Rekapitulace stavby'!AN11="","",'Rekapitulace stavby'!AN11)</f>
        <v/>
      </c>
      <c r="K15" s="35"/>
      <c r="L15" s="10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40"/>
      <c r="C16" s="35"/>
      <c r="D16" s="35"/>
      <c r="E16" s="35"/>
      <c r="F16" s="35"/>
      <c r="G16" s="35"/>
      <c r="H16" s="35"/>
      <c r="I16" s="35"/>
      <c r="J16" s="35"/>
      <c r="K16" s="35"/>
      <c r="L16" s="10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40"/>
      <c r="C17" s="35"/>
      <c r="D17" s="105" t="s">
        <v>28</v>
      </c>
      <c r="E17" s="35"/>
      <c r="F17" s="35"/>
      <c r="G17" s="35"/>
      <c r="H17" s="35"/>
      <c r="I17" s="105" t="s">
        <v>25</v>
      </c>
      <c r="J17" s="31">
        <f>'Rekapitulace stavby'!AN13</f>
        <v>0</v>
      </c>
      <c r="K17" s="35"/>
      <c r="L17" s="10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40"/>
      <c r="C18" s="35"/>
      <c r="D18" s="35"/>
      <c r="E18" s="362">
        <f>'Rekapitulace stavby'!E14</f>
        <v>0</v>
      </c>
      <c r="F18" s="363"/>
      <c r="G18" s="363"/>
      <c r="H18" s="363"/>
      <c r="I18" s="105" t="s">
        <v>27</v>
      </c>
      <c r="J18" s="31">
        <f>'Rekapitulace stavby'!AN14</f>
        <v>0</v>
      </c>
      <c r="K18" s="35"/>
      <c r="L18" s="10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40"/>
      <c r="C19" s="35"/>
      <c r="D19" s="35"/>
      <c r="E19" s="35"/>
      <c r="F19" s="35"/>
      <c r="G19" s="35"/>
      <c r="H19" s="35"/>
      <c r="I19" s="35"/>
      <c r="J19" s="35"/>
      <c r="K19" s="35"/>
      <c r="L19" s="10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40"/>
      <c r="C20" s="35"/>
      <c r="D20" s="105" t="s">
        <v>29</v>
      </c>
      <c r="E20" s="35"/>
      <c r="F20" s="35"/>
      <c r="G20" s="35"/>
      <c r="H20" s="35"/>
      <c r="I20" s="105" t="s">
        <v>25</v>
      </c>
      <c r="J20" s="107" t="str">
        <f>IF('Rekapitulace stavby'!AN16="","",'Rekapitulace stavby'!AN16)</f>
        <v>14803089</v>
      </c>
      <c r="K20" s="35"/>
      <c r="L20" s="10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40"/>
      <c r="C21" s="35"/>
      <c r="D21" s="35"/>
      <c r="E21" s="107" t="str">
        <f>IF('Rekapitulace stavby'!E17="","",'Rekapitulace stavby'!E17)</f>
        <v>SEA Architekt s.r.o. - Ing.arch. Petr Suske</v>
      </c>
      <c r="F21" s="35"/>
      <c r="G21" s="35"/>
      <c r="H21" s="35"/>
      <c r="I21" s="105" t="s">
        <v>27</v>
      </c>
      <c r="J21" s="107" t="str">
        <f>IF('Rekapitulace stavby'!AN17="","",'Rekapitulace stavby'!AN17)</f>
        <v/>
      </c>
      <c r="K21" s="35"/>
      <c r="L21" s="10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40"/>
      <c r="C22" s="35"/>
      <c r="D22" s="35"/>
      <c r="E22" s="35"/>
      <c r="F22" s="35"/>
      <c r="G22" s="35"/>
      <c r="H22" s="35"/>
      <c r="I22" s="35"/>
      <c r="J22" s="35"/>
      <c r="K22" s="35"/>
      <c r="L22" s="10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40"/>
      <c r="C23" s="35"/>
      <c r="D23" s="105" t="s">
        <v>33</v>
      </c>
      <c r="E23" s="35"/>
      <c r="F23" s="35"/>
      <c r="G23" s="35"/>
      <c r="H23" s="35"/>
      <c r="I23" s="105" t="s">
        <v>25</v>
      </c>
      <c r="J23" s="107" t="str">
        <f>IF('Rekapitulace stavby'!AN19="","",'Rekapitulace stavby'!AN19)</f>
        <v/>
      </c>
      <c r="K23" s="35"/>
      <c r="L23" s="10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40"/>
      <c r="C24" s="35"/>
      <c r="D24" s="35"/>
      <c r="E24" s="107" t="str">
        <f>IF('Rekapitulace stavby'!E20="","",'Rekapitulace stavby'!E20)</f>
        <v>Beneš Petr</v>
      </c>
      <c r="F24" s="35"/>
      <c r="G24" s="35"/>
      <c r="H24" s="35"/>
      <c r="I24" s="105" t="s">
        <v>27</v>
      </c>
      <c r="J24" s="107" t="str">
        <f>IF('Rekapitulace stavby'!AN20="","",'Rekapitulace stavby'!AN20)</f>
        <v/>
      </c>
      <c r="K24" s="35"/>
      <c r="L24" s="10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40"/>
      <c r="C25" s="35"/>
      <c r="D25" s="35"/>
      <c r="E25" s="35"/>
      <c r="F25" s="35"/>
      <c r="G25" s="35"/>
      <c r="H25" s="35"/>
      <c r="I25" s="35"/>
      <c r="J25" s="35"/>
      <c r="K25" s="35"/>
      <c r="L25" s="10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40"/>
      <c r="C26" s="35"/>
      <c r="D26" s="105" t="s">
        <v>35</v>
      </c>
      <c r="E26" s="35"/>
      <c r="F26" s="35"/>
      <c r="G26" s="35"/>
      <c r="H26" s="35"/>
      <c r="I26" s="35"/>
      <c r="J26" s="35"/>
      <c r="K26" s="35"/>
      <c r="L26" s="10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8"/>
      <c r="B27" s="109"/>
      <c r="C27" s="108"/>
      <c r="D27" s="108"/>
      <c r="E27" s="364" t="s">
        <v>19</v>
      </c>
      <c r="F27" s="364"/>
      <c r="G27" s="364"/>
      <c r="H27" s="364"/>
      <c r="I27" s="108"/>
      <c r="J27" s="108"/>
      <c r="K27" s="108"/>
      <c r="L27" s="110"/>
      <c r="S27" s="108"/>
      <c r="T27" s="108"/>
      <c r="U27" s="108"/>
      <c r="V27" s="108"/>
      <c r="W27" s="108"/>
      <c r="X27" s="108"/>
      <c r="Y27" s="108"/>
      <c r="Z27" s="108"/>
      <c r="AA27" s="108"/>
      <c r="AB27" s="108"/>
      <c r="AC27" s="108"/>
      <c r="AD27" s="108"/>
      <c r="AE27" s="108"/>
    </row>
    <row r="28" spans="1:31" s="2" customFormat="1" ht="6.95" customHeight="1">
      <c r="A28" s="35"/>
      <c r="B28" s="40"/>
      <c r="C28" s="35"/>
      <c r="D28" s="35"/>
      <c r="E28" s="35"/>
      <c r="F28" s="35"/>
      <c r="G28" s="35"/>
      <c r="H28" s="35"/>
      <c r="I28" s="35"/>
      <c r="J28" s="35"/>
      <c r="K28" s="35"/>
      <c r="L28" s="10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40"/>
      <c r="C29" s="35"/>
      <c r="D29" s="111"/>
      <c r="E29" s="111"/>
      <c r="F29" s="111"/>
      <c r="G29" s="111"/>
      <c r="H29" s="111"/>
      <c r="I29" s="111"/>
      <c r="J29" s="111"/>
      <c r="K29" s="111"/>
      <c r="L29" s="10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25.35" customHeight="1">
      <c r="A30" s="35"/>
      <c r="B30" s="40"/>
      <c r="C30" s="35"/>
      <c r="D30" s="112" t="s">
        <v>37</v>
      </c>
      <c r="E30" s="35"/>
      <c r="F30" s="35"/>
      <c r="G30" s="35"/>
      <c r="H30" s="35"/>
      <c r="I30" s="35"/>
      <c r="J30" s="113">
        <f>ROUND(J80, 2)</f>
        <v>0</v>
      </c>
      <c r="K30" s="35"/>
      <c r="L30" s="10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6.95" customHeight="1">
      <c r="A31" s="35"/>
      <c r="B31" s="40"/>
      <c r="C31" s="35"/>
      <c r="D31" s="111"/>
      <c r="E31" s="111"/>
      <c r="F31" s="111"/>
      <c r="G31" s="111"/>
      <c r="H31" s="111"/>
      <c r="I31" s="111"/>
      <c r="J31" s="111"/>
      <c r="K31" s="111"/>
      <c r="L31" s="10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35"/>
      <c r="B32" s="40"/>
      <c r="C32" s="35"/>
      <c r="D32" s="35"/>
      <c r="E32" s="35"/>
      <c r="F32" s="114" t="s">
        <v>39</v>
      </c>
      <c r="G32" s="35"/>
      <c r="H32" s="35"/>
      <c r="I32" s="114" t="s">
        <v>38</v>
      </c>
      <c r="J32" s="114" t="s">
        <v>40</v>
      </c>
      <c r="K32" s="35"/>
      <c r="L32" s="10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pans="1:31" s="2" customFormat="1" ht="14.45" customHeight="1">
      <c r="A33" s="35"/>
      <c r="B33" s="40"/>
      <c r="C33" s="35"/>
      <c r="D33" s="115" t="s">
        <v>41</v>
      </c>
      <c r="E33" s="105" t="s">
        <v>42</v>
      </c>
      <c r="F33" s="116">
        <f>ROUND((SUM(BE80:BE91)),  2)</f>
        <v>0</v>
      </c>
      <c r="G33" s="35"/>
      <c r="H33" s="35"/>
      <c r="I33" s="117">
        <v>0.21</v>
      </c>
      <c r="J33" s="116">
        <f>ROUND(((SUM(BE80:BE91))*I33),  2)</f>
        <v>0</v>
      </c>
      <c r="K33" s="35"/>
      <c r="L33" s="10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14.45" customHeight="1">
      <c r="A34" s="35"/>
      <c r="B34" s="40"/>
      <c r="C34" s="35"/>
      <c r="D34" s="35"/>
      <c r="E34" s="105" t="s">
        <v>43</v>
      </c>
      <c r="F34" s="116">
        <f>ROUND((SUM(BF80:BF91)),  2)</f>
        <v>0</v>
      </c>
      <c r="G34" s="35"/>
      <c r="H34" s="35"/>
      <c r="I34" s="117">
        <v>0.15</v>
      </c>
      <c r="J34" s="116">
        <f>ROUND(((SUM(BF80:BF91))*I34),  2)</f>
        <v>0</v>
      </c>
      <c r="K34" s="35"/>
      <c r="L34" s="10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hidden="1" customHeight="1">
      <c r="A35" s="35"/>
      <c r="B35" s="40"/>
      <c r="C35" s="35"/>
      <c r="D35" s="35"/>
      <c r="E35" s="105" t="s">
        <v>44</v>
      </c>
      <c r="F35" s="116">
        <f>ROUND((SUM(BG80:BG91)),  2)</f>
        <v>0</v>
      </c>
      <c r="G35" s="35"/>
      <c r="H35" s="35"/>
      <c r="I35" s="117">
        <v>0.21</v>
      </c>
      <c r="J35" s="116">
        <f>0</f>
        <v>0</v>
      </c>
      <c r="K35" s="35"/>
      <c r="L35" s="10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hidden="1" customHeight="1">
      <c r="A36" s="35"/>
      <c r="B36" s="40"/>
      <c r="C36" s="35"/>
      <c r="D36" s="35"/>
      <c r="E36" s="105" t="s">
        <v>45</v>
      </c>
      <c r="F36" s="116">
        <f>ROUND((SUM(BH80:BH91)),  2)</f>
        <v>0</v>
      </c>
      <c r="G36" s="35"/>
      <c r="H36" s="35"/>
      <c r="I36" s="117">
        <v>0.15</v>
      </c>
      <c r="J36" s="116">
        <f>0</f>
        <v>0</v>
      </c>
      <c r="K36" s="35"/>
      <c r="L36" s="10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hidden="1" customHeight="1">
      <c r="A37" s="35"/>
      <c r="B37" s="40"/>
      <c r="C37" s="35"/>
      <c r="D37" s="35"/>
      <c r="E37" s="105" t="s">
        <v>46</v>
      </c>
      <c r="F37" s="116">
        <f>ROUND((SUM(BI80:BI91)),  2)</f>
        <v>0</v>
      </c>
      <c r="G37" s="35"/>
      <c r="H37" s="35"/>
      <c r="I37" s="117">
        <v>0</v>
      </c>
      <c r="J37" s="116">
        <f>0</f>
        <v>0</v>
      </c>
      <c r="K37" s="35"/>
      <c r="L37" s="10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6.95" customHeight="1">
      <c r="A38" s="35"/>
      <c r="B38" s="40"/>
      <c r="C38" s="35"/>
      <c r="D38" s="35"/>
      <c r="E38" s="35"/>
      <c r="F38" s="35"/>
      <c r="G38" s="35"/>
      <c r="H38" s="35"/>
      <c r="I38" s="35"/>
      <c r="J38" s="35"/>
      <c r="K38" s="35"/>
      <c r="L38" s="10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25.35" customHeight="1">
      <c r="A39" s="35"/>
      <c r="B39" s="40"/>
      <c r="C39" s="118"/>
      <c r="D39" s="119" t="s">
        <v>47</v>
      </c>
      <c r="E39" s="120"/>
      <c r="F39" s="120"/>
      <c r="G39" s="121" t="s">
        <v>48</v>
      </c>
      <c r="H39" s="122" t="s">
        <v>49</v>
      </c>
      <c r="I39" s="120"/>
      <c r="J39" s="123">
        <f>SUM(J30:J37)</f>
        <v>0</v>
      </c>
      <c r="K39" s="124"/>
      <c r="L39" s="10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customHeight="1">
      <c r="A40" s="35"/>
      <c r="B40" s="125"/>
      <c r="C40" s="126"/>
      <c r="D40" s="126"/>
      <c r="E40" s="126"/>
      <c r="F40" s="126"/>
      <c r="G40" s="126"/>
      <c r="H40" s="126"/>
      <c r="I40" s="126"/>
      <c r="J40" s="126"/>
      <c r="K40" s="126"/>
      <c r="L40" s="10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4" spans="1:31" s="2" customFormat="1" ht="6.95" customHeight="1">
      <c r="A44" s="35"/>
      <c r="B44" s="127"/>
      <c r="C44" s="128"/>
      <c r="D44" s="128"/>
      <c r="E44" s="128"/>
      <c r="F44" s="128"/>
      <c r="G44" s="128"/>
      <c r="H44" s="128"/>
      <c r="I44" s="128"/>
      <c r="J44" s="128"/>
      <c r="K44" s="128"/>
      <c r="L44" s="106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</row>
    <row r="45" spans="1:31" s="2" customFormat="1" ht="24.95" customHeight="1">
      <c r="A45" s="35"/>
      <c r="B45" s="36"/>
      <c r="C45" s="24" t="s">
        <v>98</v>
      </c>
      <c r="D45" s="37"/>
      <c r="E45" s="37"/>
      <c r="F45" s="37"/>
      <c r="G45" s="37"/>
      <c r="H45" s="37"/>
      <c r="I45" s="37"/>
      <c r="J45" s="37"/>
      <c r="K45" s="37"/>
      <c r="L45" s="106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</row>
    <row r="46" spans="1:31" s="2" customFormat="1" ht="6.95" customHeight="1">
      <c r="A46" s="35"/>
      <c r="B46" s="36"/>
      <c r="C46" s="37"/>
      <c r="D46" s="37"/>
      <c r="E46" s="37"/>
      <c r="F46" s="37"/>
      <c r="G46" s="37"/>
      <c r="H46" s="37"/>
      <c r="I46" s="37"/>
      <c r="J46" s="37"/>
      <c r="K46" s="37"/>
      <c r="L46" s="106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</row>
    <row r="47" spans="1:31" s="2" customFormat="1" ht="12" customHeight="1">
      <c r="A47" s="35"/>
      <c r="B47" s="36"/>
      <c r="C47" s="30" t="s">
        <v>16</v>
      </c>
      <c r="D47" s="37"/>
      <c r="E47" s="37"/>
      <c r="F47" s="37"/>
      <c r="G47" s="37"/>
      <c r="H47" s="37"/>
      <c r="I47" s="37"/>
      <c r="J47" s="37"/>
      <c r="K47" s="37"/>
      <c r="L47" s="106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</row>
    <row r="48" spans="1:31" s="2" customFormat="1" ht="16.5" customHeight="1">
      <c r="A48" s="35"/>
      <c r="B48" s="36"/>
      <c r="C48" s="37"/>
      <c r="D48" s="37"/>
      <c r="E48" s="365" t="str">
        <f>E7</f>
        <v>Veřejná WC - Květnové náměstí - Průhonice</v>
      </c>
      <c r="F48" s="366"/>
      <c r="G48" s="366"/>
      <c r="H48" s="366"/>
      <c r="I48" s="37"/>
      <c r="J48" s="37"/>
      <c r="K48" s="37"/>
      <c r="L48" s="106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</row>
    <row r="49" spans="1:47" s="2" customFormat="1" ht="12" customHeight="1">
      <c r="A49" s="35"/>
      <c r="B49" s="36"/>
      <c r="C49" s="30" t="s">
        <v>95</v>
      </c>
      <c r="D49" s="37"/>
      <c r="E49" s="37"/>
      <c r="F49" s="37"/>
      <c r="G49" s="37"/>
      <c r="H49" s="37"/>
      <c r="I49" s="37"/>
      <c r="J49" s="37"/>
      <c r="K49" s="37"/>
      <c r="L49" s="106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</row>
    <row r="50" spans="1:47" s="2" customFormat="1" ht="16.5" customHeight="1">
      <c r="A50" s="35"/>
      <c r="B50" s="36"/>
      <c r="C50" s="37"/>
      <c r="D50" s="37"/>
      <c r="E50" s="319" t="str">
        <f>E9</f>
        <v>03 - Vedlejší rozpočtové ...</v>
      </c>
      <c r="F50" s="367"/>
      <c r="G50" s="367"/>
      <c r="H50" s="367"/>
      <c r="I50" s="37"/>
      <c r="J50" s="37"/>
      <c r="K50" s="37"/>
      <c r="L50" s="106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</row>
    <row r="51" spans="1:47" s="2" customFormat="1" ht="6.95" customHeight="1">
      <c r="A51" s="35"/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106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</row>
    <row r="52" spans="1:47" s="2" customFormat="1" ht="12" customHeight="1">
      <c r="A52" s="35"/>
      <c r="B52" s="36"/>
      <c r="C52" s="30" t="s">
        <v>21</v>
      </c>
      <c r="D52" s="37"/>
      <c r="E52" s="37"/>
      <c r="F52" s="28" t="str">
        <f>F12</f>
        <v xml:space="preserve"> </v>
      </c>
      <c r="G52" s="37"/>
      <c r="H52" s="37"/>
      <c r="I52" s="30" t="s">
        <v>23</v>
      </c>
      <c r="J52" s="378" t="str">
        <f>IF(J12="","",J12)</f>
        <v/>
      </c>
      <c r="K52" s="37"/>
      <c r="L52" s="106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</row>
    <row r="53" spans="1:47" s="2" customFormat="1" ht="6.95" customHeight="1">
      <c r="A53" s="35"/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106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</row>
    <row r="54" spans="1:47" s="2" customFormat="1" ht="25.7" customHeight="1">
      <c r="A54" s="35"/>
      <c r="B54" s="36"/>
      <c r="C54" s="30" t="s">
        <v>24</v>
      </c>
      <c r="D54" s="37"/>
      <c r="E54" s="37"/>
      <c r="F54" s="28" t="str">
        <f>E15</f>
        <v>OU Průhonice, Květnové náměstí 73</v>
      </c>
      <c r="G54" s="37"/>
      <c r="H54" s="37"/>
      <c r="I54" s="30" t="s">
        <v>29</v>
      </c>
      <c r="J54" s="33" t="str">
        <f>E21</f>
        <v>SEA Architekt s.r.o. - Ing.arch. Petr Suske</v>
      </c>
      <c r="K54" s="37"/>
      <c r="L54" s="106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</row>
    <row r="55" spans="1:47" s="2" customFormat="1" ht="15.2" customHeight="1">
      <c r="A55" s="35"/>
      <c r="B55" s="36"/>
      <c r="C55" s="30" t="s">
        <v>28</v>
      </c>
      <c r="D55" s="37"/>
      <c r="E55" s="37"/>
      <c r="F55" s="28">
        <f>IF(E18="","",E18)</f>
        <v>0</v>
      </c>
      <c r="G55" s="37"/>
      <c r="H55" s="37"/>
      <c r="I55" s="30" t="s">
        <v>33</v>
      </c>
      <c r="J55" s="33" t="str">
        <f>E24</f>
        <v>Beneš Petr</v>
      </c>
      <c r="K55" s="37"/>
      <c r="L55" s="106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</row>
    <row r="56" spans="1:47" s="2" customFormat="1" ht="10.35" customHeight="1">
      <c r="A56" s="35"/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106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</row>
    <row r="57" spans="1:47" s="2" customFormat="1" ht="29.25" customHeight="1">
      <c r="A57" s="35"/>
      <c r="B57" s="36"/>
      <c r="C57" s="129" t="s">
        <v>99</v>
      </c>
      <c r="D57" s="130"/>
      <c r="E57" s="130"/>
      <c r="F57" s="130"/>
      <c r="G57" s="130"/>
      <c r="H57" s="130"/>
      <c r="I57" s="130"/>
      <c r="J57" s="131" t="s">
        <v>100</v>
      </c>
      <c r="K57" s="130"/>
      <c r="L57" s="106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</row>
    <row r="58" spans="1:47" s="2" customFormat="1" ht="10.35" customHeight="1">
      <c r="A58" s="35"/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106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</row>
    <row r="59" spans="1:47" s="2" customFormat="1" ht="22.9" customHeight="1">
      <c r="A59" s="35"/>
      <c r="B59" s="36"/>
      <c r="C59" s="132" t="s">
        <v>69</v>
      </c>
      <c r="D59" s="37"/>
      <c r="E59" s="37"/>
      <c r="F59" s="37"/>
      <c r="G59" s="37"/>
      <c r="H59" s="37"/>
      <c r="I59" s="37"/>
      <c r="J59" s="77">
        <f>J80</f>
        <v>0</v>
      </c>
      <c r="K59" s="37"/>
      <c r="L59" s="106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U59" s="18" t="s">
        <v>101</v>
      </c>
    </row>
    <row r="60" spans="1:47" s="9" customFormat="1" ht="24.95" customHeight="1">
      <c r="B60" s="133"/>
      <c r="C60" s="134"/>
      <c r="D60" s="135" t="s">
        <v>1469</v>
      </c>
      <c r="E60" s="136"/>
      <c r="F60" s="136"/>
      <c r="G60" s="136"/>
      <c r="H60" s="136"/>
      <c r="I60" s="136"/>
      <c r="J60" s="137">
        <f>J81</f>
        <v>0</v>
      </c>
      <c r="K60" s="134"/>
      <c r="L60" s="138"/>
    </row>
    <row r="61" spans="1:47" s="2" customFormat="1" ht="21.75" customHeight="1">
      <c r="A61" s="35"/>
      <c r="B61" s="36"/>
      <c r="C61" s="37"/>
      <c r="D61" s="37"/>
      <c r="E61" s="37"/>
      <c r="F61" s="37"/>
      <c r="G61" s="37"/>
      <c r="H61" s="37"/>
      <c r="I61" s="37"/>
      <c r="J61" s="37"/>
      <c r="K61" s="37"/>
      <c r="L61" s="10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 spans="1:47" s="2" customFormat="1" ht="6.95" customHeight="1">
      <c r="A62" s="35"/>
      <c r="B62" s="48"/>
      <c r="C62" s="49"/>
      <c r="D62" s="49"/>
      <c r="E62" s="49"/>
      <c r="F62" s="49"/>
      <c r="G62" s="49"/>
      <c r="H62" s="49"/>
      <c r="I62" s="49"/>
      <c r="J62" s="49"/>
      <c r="K62" s="49"/>
      <c r="L62" s="106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6" spans="1:63" s="2" customFormat="1" ht="6.95" customHeight="1">
      <c r="A66" s="35"/>
      <c r="B66" s="50"/>
      <c r="C66" s="51"/>
      <c r="D66" s="51"/>
      <c r="E66" s="51"/>
      <c r="F66" s="51"/>
      <c r="G66" s="51"/>
      <c r="H66" s="51"/>
      <c r="I66" s="51"/>
      <c r="J66" s="51"/>
      <c r="K66" s="51"/>
      <c r="L66" s="106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63" s="2" customFormat="1" ht="24.95" customHeight="1">
      <c r="A67" s="35"/>
      <c r="B67" s="36"/>
      <c r="C67" s="24" t="s">
        <v>131</v>
      </c>
      <c r="D67" s="37"/>
      <c r="E67" s="37"/>
      <c r="F67" s="37"/>
      <c r="G67" s="37"/>
      <c r="H67" s="37"/>
      <c r="I67" s="37"/>
      <c r="J67" s="37"/>
      <c r="K67" s="37"/>
      <c r="L67" s="106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</row>
    <row r="68" spans="1:63" s="2" customFormat="1" ht="6.95" customHeight="1">
      <c r="A68" s="35"/>
      <c r="B68" s="36"/>
      <c r="C68" s="37"/>
      <c r="D68" s="37"/>
      <c r="E68" s="37"/>
      <c r="F68" s="37"/>
      <c r="G68" s="37"/>
      <c r="H68" s="37"/>
      <c r="I68" s="37"/>
      <c r="J68" s="37"/>
      <c r="K68" s="37"/>
      <c r="L68" s="106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</row>
    <row r="69" spans="1:63" s="2" customFormat="1" ht="12" customHeight="1">
      <c r="A69" s="35"/>
      <c r="B69" s="36"/>
      <c r="C69" s="30" t="s">
        <v>16</v>
      </c>
      <c r="D69" s="37"/>
      <c r="E69" s="37"/>
      <c r="F69" s="37"/>
      <c r="G69" s="37"/>
      <c r="H69" s="37"/>
      <c r="I69" s="37"/>
      <c r="J69" s="37"/>
      <c r="K69" s="37"/>
      <c r="L69" s="106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</row>
    <row r="70" spans="1:63" s="2" customFormat="1" ht="16.5" customHeight="1">
      <c r="A70" s="35"/>
      <c r="B70" s="36"/>
      <c r="C70" s="37"/>
      <c r="D70" s="37"/>
      <c r="E70" s="365" t="str">
        <f>E7</f>
        <v>Veřejná WC - Květnové náměstí - Průhonice</v>
      </c>
      <c r="F70" s="366"/>
      <c r="G70" s="366"/>
      <c r="H70" s="366"/>
      <c r="I70" s="37"/>
      <c r="J70" s="37"/>
      <c r="K70" s="37"/>
      <c r="L70" s="106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</row>
    <row r="71" spans="1:63" s="2" customFormat="1" ht="12" customHeight="1">
      <c r="A71" s="35"/>
      <c r="B71" s="36"/>
      <c r="C71" s="30" t="s">
        <v>95</v>
      </c>
      <c r="D71" s="37"/>
      <c r="E71" s="37"/>
      <c r="F71" s="37"/>
      <c r="G71" s="37"/>
      <c r="H71" s="37"/>
      <c r="I71" s="37"/>
      <c r="J71" s="37"/>
      <c r="K71" s="37"/>
      <c r="L71" s="106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</row>
    <row r="72" spans="1:63" s="2" customFormat="1" ht="16.5" customHeight="1">
      <c r="A72" s="35"/>
      <c r="B72" s="36"/>
      <c r="C72" s="37"/>
      <c r="D72" s="37"/>
      <c r="E72" s="319" t="str">
        <f>E9</f>
        <v>03 - Vedlejší rozpočtové ...</v>
      </c>
      <c r="F72" s="367"/>
      <c r="G72" s="367"/>
      <c r="H72" s="367"/>
      <c r="I72" s="37"/>
      <c r="J72" s="37"/>
      <c r="K72" s="37"/>
      <c r="L72" s="106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</row>
    <row r="73" spans="1:63" s="2" customFormat="1" ht="6.95" customHeight="1">
      <c r="A73" s="35"/>
      <c r="B73" s="36"/>
      <c r="C73" s="37"/>
      <c r="D73" s="37"/>
      <c r="E73" s="37"/>
      <c r="F73" s="37"/>
      <c r="G73" s="37"/>
      <c r="H73" s="37"/>
      <c r="I73" s="37"/>
      <c r="J73" s="37"/>
      <c r="K73" s="37"/>
      <c r="L73" s="106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</row>
    <row r="74" spans="1:63" s="2" customFormat="1" ht="12" customHeight="1">
      <c r="A74" s="35"/>
      <c r="B74" s="36"/>
      <c r="C74" s="30" t="s">
        <v>21</v>
      </c>
      <c r="D74" s="37"/>
      <c r="E74" s="37"/>
      <c r="F74" s="28" t="str">
        <f>F12</f>
        <v xml:space="preserve"> </v>
      </c>
      <c r="G74" s="37"/>
      <c r="H74" s="37"/>
      <c r="I74" s="30" t="s">
        <v>23</v>
      </c>
      <c r="J74" s="378" t="str">
        <f>IF(J12="","",J12)</f>
        <v/>
      </c>
      <c r="K74" s="37"/>
      <c r="L74" s="106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</row>
    <row r="75" spans="1:63" s="2" customFormat="1" ht="6.95" customHeight="1">
      <c r="A75" s="35"/>
      <c r="B75" s="36"/>
      <c r="C75" s="37"/>
      <c r="D75" s="37"/>
      <c r="E75" s="37"/>
      <c r="F75" s="37"/>
      <c r="G75" s="37"/>
      <c r="H75" s="37"/>
      <c r="I75" s="37"/>
      <c r="J75" s="37"/>
      <c r="K75" s="37"/>
      <c r="L75" s="106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</row>
    <row r="76" spans="1:63" s="2" customFormat="1" ht="25.7" customHeight="1">
      <c r="A76" s="35"/>
      <c r="B76" s="36"/>
      <c r="C76" s="30" t="s">
        <v>24</v>
      </c>
      <c r="D76" s="37"/>
      <c r="E76" s="37"/>
      <c r="F76" s="28" t="str">
        <f>E15</f>
        <v>OU Průhonice, Květnové náměstí 73</v>
      </c>
      <c r="G76" s="37"/>
      <c r="H76" s="37"/>
      <c r="I76" s="30" t="s">
        <v>29</v>
      </c>
      <c r="J76" s="33" t="str">
        <f>E21</f>
        <v>SEA Architekt s.r.o. - Ing.arch. Petr Suske</v>
      </c>
      <c r="K76" s="37"/>
      <c r="L76" s="10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pans="1:63" s="2" customFormat="1" ht="15.2" customHeight="1">
      <c r="A77" s="35"/>
      <c r="B77" s="36"/>
      <c r="C77" s="30" t="s">
        <v>28</v>
      </c>
      <c r="D77" s="37"/>
      <c r="E77" s="37"/>
      <c r="F77" s="28">
        <f>IF(E18="","",E18)</f>
        <v>0</v>
      </c>
      <c r="G77" s="37"/>
      <c r="H77" s="37"/>
      <c r="I77" s="30" t="s">
        <v>33</v>
      </c>
      <c r="J77" s="33" t="str">
        <f>E24</f>
        <v>Beneš Petr</v>
      </c>
      <c r="K77" s="37"/>
      <c r="L77" s="10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63" s="2" customFormat="1" ht="10.35" customHeight="1">
      <c r="A78" s="35"/>
      <c r="B78" s="36"/>
      <c r="C78" s="37"/>
      <c r="D78" s="37"/>
      <c r="E78" s="37"/>
      <c r="F78" s="37"/>
      <c r="G78" s="37"/>
      <c r="H78" s="37"/>
      <c r="I78" s="37"/>
      <c r="J78" s="37"/>
      <c r="K78" s="37"/>
      <c r="L78" s="106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79" spans="1:63" s="11" customFormat="1" ht="29.25" customHeight="1">
      <c r="A79" s="145"/>
      <c r="B79" s="146"/>
      <c r="C79" s="147" t="s">
        <v>132</v>
      </c>
      <c r="D79" s="148" t="s">
        <v>56</v>
      </c>
      <c r="E79" s="148" t="s">
        <v>52</v>
      </c>
      <c r="F79" s="148" t="s">
        <v>53</v>
      </c>
      <c r="G79" s="148" t="s">
        <v>133</v>
      </c>
      <c r="H79" s="148" t="s">
        <v>134</v>
      </c>
      <c r="I79" s="148" t="s">
        <v>135</v>
      </c>
      <c r="J79" s="148" t="s">
        <v>100</v>
      </c>
      <c r="K79" s="149" t="s">
        <v>136</v>
      </c>
      <c r="L79" s="150"/>
      <c r="M79" s="68" t="s">
        <v>19</v>
      </c>
      <c r="N79" s="69" t="s">
        <v>41</v>
      </c>
      <c r="O79" s="69" t="s">
        <v>137</v>
      </c>
      <c r="P79" s="69" t="s">
        <v>138</v>
      </c>
      <c r="Q79" s="69" t="s">
        <v>139</v>
      </c>
      <c r="R79" s="69" t="s">
        <v>140</v>
      </c>
      <c r="S79" s="69" t="s">
        <v>141</v>
      </c>
      <c r="T79" s="70" t="s">
        <v>142</v>
      </c>
      <c r="U79" s="145"/>
      <c r="V79" s="145"/>
      <c r="W79" s="145"/>
      <c r="X79" s="145"/>
      <c r="Y79" s="145"/>
      <c r="Z79" s="145"/>
      <c r="AA79" s="145"/>
      <c r="AB79" s="145"/>
      <c r="AC79" s="145"/>
      <c r="AD79" s="145"/>
      <c r="AE79" s="145"/>
    </row>
    <row r="80" spans="1:63" s="2" customFormat="1" ht="22.9" customHeight="1">
      <c r="A80" s="35"/>
      <c r="B80" s="36"/>
      <c r="C80" s="75" t="s">
        <v>143</v>
      </c>
      <c r="D80" s="37"/>
      <c r="E80" s="37"/>
      <c r="F80" s="37"/>
      <c r="G80" s="37"/>
      <c r="H80" s="37"/>
      <c r="I80" s="37"/>
      <c r="J80" s="151">
        <f>BK80</f>
        <v>0</v>
      </c>
      <c r="K80" s="37"/>
      <c r="L80" s="40"/>
      <c r="M80" s="71"/>
      <c r="N80" s="152"/>
      <c r="O80" s="72"/>
      <c r="P80" s="153">
        <f>P81</f>
        <v>0</v>
      </c>
      <c r="Q80" s="72"/>
      <c r="R80" s="153">
        <f>R81</f>
        <v>0</v>
      </c>
      <c r="S80" s="72"/>
      <c r="T80" s="154">
        <f>T81</f>
        <v>0</v>
      </c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T80" s="18" t="s">
        <v>70</v>
      </c>
      <c r="AU80" s="18" t="s">
        <v>101</v>
      </c>
      <c r="BK80" s="155">
        <f>BK81</f>
        <v>0</v>
      </c>
    </row>
    <row r="81" spans="1:65" s="12" customFormat="1" ht="25.9" customHeight="1">
      <c r="B81" s="156"/>
      <c r="C81" s="157"/>
      <c r="D81" s="158" t="s">
        <v>70</v>
      </c>
      <c r="E81" s="159" t="s">
        <v>1470</v>
      </c>
      <c r="F81" s="159" t="s">
        <v>1471</v>
      </c>
      <c r="G81" s="157"/>
      <c r="H81" s="157"/>
      <c r="I81" s="160"/>
      <c r="J81" s="161">
        <f>BK81</f>
        <v>0</v>
      </c>
      <c r="K81" s="157"/>
      <c r="L81" s="162"/>
      <c r="M81" s="163"/>
      <c r="N81" s="164"/>
      <c r="O81" s="164"/>
      <c r="P81" s="165">
        <f>SUM(P82:P91)</f>
        <v>0</v>
      </c>
      <c r="Q81" s="164"/>
      <c r="R81" s="165">
        <f>SUM(R82:R91)</f>
        <v>0</v>
      </c>
      <c r="S81" s="164"/>
      <c r="T81" s="166">
        <f>SUM(T82:T91)</f>
        <v>0</v>
      </c>
      <c r="AR81" s="167" t="s">
        <v>164</v>
      </c>
      <c r="AT81" s="168" t="s">
        <v>70</v>
      </c>
      <c r="AU81" s="168" t="s">
        <v>71</v>
      </c>
      <c r="AY81" s="167" t="s">
        <v>146</v>
      </c>
      <c r="BK81" s="169">
        <f>SUM(BK82:BK91)</f>
        <v>0</v>
      </c>
    </row>
    <row r="82" spans="1:65" s="2" customFormat="1" ht="33" customHeight="1">
      <c r="A82" s="35"/>
      <c r="B82" s="36"/>
      <c r="C82" s="172" t="s">
        <v>79</v>
      </c>
      <c r="D82" s="172" t="s">
        <v>148</v>
      </c>
      <c r="E82" s="173" t="s">
        <v>1472</v>
      </c>
      <c r="F82" s="174" t="s">
        <v>1473</v>
      </c>
      <c r="G82" s="175" t="s">
        <v>1316</v>
      </c>
      <c r="H82" s="176">
        <v>1</v>
      </c>
      <c r="I82" s="177"/>
      <c r="J82" s="178">
        <f t="shared" ref="J82:J91" si="0">ROUND(I82*H82,2)</f>
        <v>0</v>
      </c>
      <c r="K82" s="174" t="s">
        <v>152</v>
      </c>
      <c r="L82" s="40"/>
      <c r="M82" s="179" t="s">
        <v>19</v>
      </c>
      <c r="N82" s="180" t="s">
        <v>42</v>
      </c>
      <c r="O82" s="64"/>
      <c r="P82" s="181">
        <f t="shared" ref="P82:P91" si="1">O82*H82</f>
        <v>0</v>
      </c>
      <c r="Q82" s="181">
        <v>0</v>
      </c>
      <c r="R82" s="181">
        <f t="shared" ref="R82:R91" si="2">Q82*H82</f>
        <v>0</v>
      </c>
      <c r="S82" s="181">
        <v>0</v>
      </c>
      <c r="T82" s="182">
        <f t="shared" ref="T82:T91" si="3">S82*H82</f>
        <v>0</v>
      </c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R82" s="183" t="s">
        <v>153</v>
      </c>
      <c r="AT82" s="183" t="s">
        <v>148</v>
      </c>
      <c r="AU82" s="183" t="s">
        <v>79</v>
      </c>
      <c r="AY82" s="18" t="s">
        <v>146</v>
      </c>
      <c r="BE82" s="184">
        <f t="shared" ref="BE82:BE91" si="4">IF(N82="základní",J82,0)</f>
        <v>0</v>
      </c>
      <c r="BF82" s="184">
        <f t="shared" ref="BF82:BF91" si="5">IF(N82="snížená",J82,0)</f>
        <v>0</v>
      </c>
      <c r="BG82" s="184">
        <f t="shared" ref="BG82:BG91" si="6">IF(N82="zákl. přenesená",J82,0)</f>
        <v>0</v>
      </c>
      <c r="BH82" s="184">
        <f t="shared" ref="BH82:BH91" si="7">IF(N82="sníž. přenesená",J82,0)</f>
        <v>0</v>
      </c>
      <c r="BI82" s="184">
        <f t="shared" ref="BI82:BI91" si="8">IF(N82="nulová",J82,0)</f>
        <v>0</v>
      </c>
      <c r="BJ82" s="18" t="s">
        <v>79</v>
      </c>
      <c r="BK82" s="184">
        <f t="shared" ref="BK82:BK91" si="9">ROUND(I82*H82,2)</f>
        <v>0</v>
      </c>
      <c r="BL82" s="18" t="s">
        <v>153</v>
      </c>
      <c r="BM82" s="183" t="s">
        <v>81</v>
      </c>
    </row>
    <row r="83" spans="1:65" s="2" customFormat="1" ht="16.5" customHeight="1">
      <c r="A83" s="35"/>
      <c r="B83" s="36"/>
      <c r="C83" s="172" t="s">
        <v>81</v>
      </c>
      <c r="D83" s="172" t="s">
        <v>148</v>
      </c>
      <c r="E83" s="173" t="s">
        <v>1474</v>
      </c>
      <c r="F83" s="174" t="s">
        <v>1475</v>
      </c>
      <c r="G83" s="175" t="s">
        <v>1316</v>
      </c>
      <c r="H83" s="176">
        <v>1</v>
      </c>
      <c r="I83" s="177"/>
      <c r="J83" s="178">
        <f t="shared" si="0"/>
        <v>0</v>
      </c>
      <c r="K83" s="174" t="s">
        <v>152</v>
      </c>
      <c r="L83" s="40"/>
      <c r="M83" s="179" t="s">
        <v>19</v>
      </c>
      <c r="N83" s="180" t="s">
        <v>42</v>
      </c>
      <c r="O83" s="64"/>
      <c r="P83" s="181">
        <f t="shared" si="1"/>
        <v>0</v>
      </c>
      <c r="Q83" s="181">
        <v>0</v>
      </c>
      <c r="R83" s="181">
        <f t="shared" si="2"/>
        <v>0</v>
      </c>
      <c r="S83" s="181">
        <v>0</v>
      </c>
      <c r="T83" s="182">
        <f t="shared" si="3"/>
        <v>0</v>
      </c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R83" s="183" t="s">
        <v>153</v>
      </c>
      <c r="AT83" s="183" t="s">
        <v>148</v>
      </c>
      <c r="AU83" s="183" t="s">
        <v>79</v>
      </c>
      <c r="AY83" s="18" t="s">
        <v>146</v>
      </c>
      <c r="BE83" s="184">
        <f t="shared" si="4"/>
        <v>0</v>
      </c>
      <c r="BF83" s="184">
        <f t="shared" si="5"/>
        <v>0</v>
      </c>
      <c r="BG83" s="184">
        <f t="shared" si="6"/>
        <v>0</v>
      </c>
      <c r="BH83" s="184">
        <f t="shared" si="7"/>
        <v>0</v>
      </c>
      <c r="BI83" s="184">
        <f t="shared" si="8"/>
        <v>0</v>
      </c>
      <c r="BJ83" s="18" t="s">
        <v>79</v>
      </c>
      <c r="BK83" s="184">
        <f t="shared" si="9"/>
        <v>0</v>
      </c>
      <c r="BL83" s="18" t="s">
        <v>153</v>
      </c>
      <c r="BM83" s="183" t="s">
        <v>153</v>
      </c>
    </row>
    <row r="84" spans="1:65" s="2" customFormat="1" ht="16.5" customHeight="1">
      <c r="A84" s="35"/>
      <c r="B84" s="36"/>
      <c r="C84" s="172" t="s">
        <v>156</v>
      </c>
      <c r="D84" s="172" t="s">
        <v>148</v>
      </c>
      <c r="E84" s="173" t="s">
        <v>1476</v>
      </c>
      <c r="F84" s="174" t="s">
        <v>1477</v>
      </c>
      <c r="G84" s="175" t="s">
        <v>1316</v>
      </c>
      <c r="H84" s="176">
        <v>1</v>
      </c>
      <c r="I84" s="177"/>
      <c r="J84" s="178">
        <f t="shared" si="0"/>
        <v>0</v>
      </c>
      <c r="K84" s="174" t="s">
        <v>152</v>
      </c>
      <c r="L84" s="40"/>
      <c r="M84" s="179" t="s">
        <v>19</v>
      </c>
      <c r="N84" s="180" t="s">
        <v>42</v>
      </c>
      <c r="O84" s="64"/>
      <c r="P84" s="181">
        <f t="shared" si="1"/>
        <v>0</v>
      </c>
      <c r="Q84" s="181">
        <v>0</v>
      </c>
      <c r="R84" s="181">
        <f t="shared" si="2"/>
        <v>0</v>
      </c>
      <c r="S84" s="181">
        <v>0</v>
      </c>
      <c r="T84" s="182">
        <f t="shared" si="3"/>
        <v>0</v>
      </c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R84" s="183" t="s">
        <v>153</v>
      </c>
      <c r="AT84" s="183" t="s">
        <v>148</v>
      </c>
      <c r="AU84" s="183" t="s">
        <v>79</v>
      </c>
      <c r="AY84" s="18" t="s">
        <v>146</v>
      </c>
      <c r="BE84" s="184">
        <f t="shared" si="4"/>
        <v>0</v>
      </c>
      <c r="BF84" s="184">
        <f t="shared" si="5"/>
        <v>0</v>
      </c>
      <c r="BG84" s="184">
        <f t="shared" si="6"/>
        <v>0</v>
      </c>
      <c r="BH84" s="184">
        <f t="shared" si="7"/>
        <v>0</v>
      </c>
      <c r="BI84" s="184">
        <f t="shared" si="8"/>
        <v>0</v>
      </c>
      <c r="BJ84" s="18" t="s">
        <v>79</v>
      </c>
      <c r="BK84" s="184">
        <f t="shared" si="9"/>
        <v>0</v>
      </c>
      <c r="BL84" s="18" t="s">
        <v>153</v>
      </c>
      <c r="BM84" s="183" t="s">
        <v>159</v>
      </c>
    </row>
    <row r="85" spans="1:65" s="2" customFormat="1" ht="16.5" customHeight="1">
      <c r="A85" s="35"/>
      <c r="B85" s="36"/>
      <c r="C85" s="172" t="s">
        <v>153</v>
      </c>
      <c r="D85" s="172" t="s">
        <v>148</v>
      </c>
      <c r="E85" s="173" t="s">
        <v>1478</v>
      </c>
      <c r="F85" s="174" t="s">
        <v>1479</v>
      </c>
      <c r="G85" s="175" t="s">
        <v>1316</v>
      </c>
      <c r="H85" s="176">
        <v>1</v>
      </c>
      <c r="I85" s="177"/>
      <c r="J85" s="178">
        <f t="shared" si="0"/>
        <v>0</v>
      </c>
      <c r="K85" s="174" t="s">
        <v>152</v>
      </c>
      <c r="L85" s="40"/>
      <c r="M85" s="179" t="s">
        <v>19</v>
      </c>
      <c r="N85" s="180" t="s">
        <v>42</v>
      </c>
      <c r="O85" s="64"/>
      <c r="P85" s="181">
        <f t="shared" si="1"/>
        <v>0</v>
      </c>
      <c r="Q85" s="181">
        <v>0</v>
      </c>
      <c r="R85" s="181">
        <f t="shared" si="2"/>
        <v>0</v>
      </c>
      <c r="S85" s="181">
        <v>0</v>
      </c>
      <c r="T85" s="182">
        <f t="shared" si="3"/>
        <v>0</v>
      </c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R85" s="183" t="s">
        <v>153</v>
      </c>
      <c r="AT85" s="183" t="s">
        <v>148</v>
      </c>
      <c r="AU85" s="183" t="s">
        <v>79</v>
      </c>
      <c r="AY85" s="18" t="s">
        <v>146</v>
      </c>
      <c r="BE85" s="184">
        <f t="shared" si="4"/>
        <v>0</v>
      </c>
      <c r="BF85" s="184">
        <f t="shared" si="5"/>
        <v>0</v>
      </c>
      <c r="BG85" s="184">
        <f t="shared" si="6"/>
        <v>0</v>
      </c>
      <c r="BH85" s="184">
        <f t="shared" si="7"/>
        <v>0</v>
      </c>
      <c r="BI85" s="184">
        <f t="shared" si="8"/>
        <v>0</v>
      </c>
      <c r="BJ85" s="18" t="s">
        <v>79</v>
      </c>
      <c r="BK85" s="184">
        <f t="shared" si="9"/>
        <v>0</v>
      </c>
      <c r="BL85" s="18" t="s">
        <v>153</v>
      </c>
      <c r="BM85" s="183" t="s">
        <v>163</v>
      </c>
    </row>
    <row r="86" spans="1:65" s="2" customFormat="1" ht="16.5" customHeight="1">
      <c r="A86" s="35"/>
      <c r="B86" s="36"/>
      <c r="C86" s="172" t="s">
        <v>164</v>
      </c>
      <c r="D86" s="172" t="s">
        <v>148</v>
      </c>
      <c r="E86" s="173" t="s">
        <v>1480</v>
      </c>
      <c r="F86" s="174" t="s">
        <v>1481</v>
      </c>
      <c r="G86" s="175" t="s">
        <v>1316</v>
      </c>
      <c r="H86" s="176">
        <v>1</v>
      </c>
      <c r="I86" s="177"/>
      <c r="J86" s="178">
        <f t="shared" si="0"/>
        <v>0</v>
      </c>
      <c r="K86" s="174" t="s">
        <v>152</v>
      </c>
      <c r="L86" s="40"/>
      <c r="M86" s="179" t="s">
        <v>19</v>
      </c>
      <c r="N86" s="180" t="s">
        <v>42</v>
      </c>
      <c r="O86" s="64"/>
      <c r="P86" s="181">
        <f t="shared" si="1"/>
        <v>0</v>
      </c>
      <c r="Q86" s="181">
        <v>0</v>
      </c>
      <c r="R86" s="181">
        <f t="shared" si="2"/>
        <v>0</v>
      </c>
      <c r="S86" s="181">
        <v>0</v>
      </c>
      <c r="T86" s="182">
        <f t="shared" si="3"/>
        <v>0</v>
      </c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R86" s="183" t="s">
        <v>153</v>
      </c>
      <c r="AT86" s="183" t="s">
        <v>148</v>
      </c>
      <c r="AU86" s="183" t="s">
        <v>79</v>
      </c>
      <c r="AY86" s="18" t="s">
        <v>146</v>
      </c>
      <c r="BE86" s="184">
        <f t="shared" si="4"/>
        <v>0</v>
      </c>
      <c r="BF86" s="184">
        <f t="shared" si="5"/>
        <v>0</v>
      </c>
      <c r="BG86" s="184">
        <f t="shared" si="6"/>
        <v>0</v>
      </c>
      <c r="BH86" s="184">
        <f t="shared" si="7"/>
        <v>0</v>
      </c>
      <c r="BI86" s="184">
        <f t="shared" si="8"/>
        <v>0</v>
      </c>
      <c r="BJ86" s="18" t="s">
        <v>79</v>
      </c>
      <c r="BK86" s="184">
        <f t="shared" si="9"/>
        <v>0</v>
      </c>
      <c r="BL86" s="18" t="s">
        <v>153</v>
      </c>
      <c r="BM86" s="183" t="s">
        <v>167</v>
      </c>
    </row>
    <row r="87" spans="1:65" s="2" customFormat="1" ht="16.5" customHeight="1">
      <c r="A87" s="35"/>
      <c r="B87" s="36"/>
      <c r="C87" s="172" t="s">
        <v>159</v>
      </c>
      <c r="D87" s="172" t="s">
        <v>148</v>
      </c>
      <c r="E87" s="173" t="s">
        <v>1482</v>
      </c>
      <c r="F87" s="174" t="s">
        <v>1483</v>
      </c>
      <c r="G87" s="175" t="s">
        <v>1316</v>
      </c>
      <c r="H87" s="176">
        <v>1</v>
      </c>
      <c r="I87" s="177"/>
      <c r="J87" s="178">
        <f t="shared" si="0"/>
        <v>0</v>
      </c>
      <c r="K87" s="174" t="s">
        <v>152</v>
      </c>
      <c r="L87" s="40"/>
      <c r="M87" s="179" t="s">
        <v>19</v>
      </c>
      <c r="N87" s="180" t="s">
        <v>42</v>
      </c>
      <c r="O87" s="64"/>
      <c r="P87" s="181">
        <f t="shared" si="1"/>
        <v>0</v>
      </c>
      <c r="Q87" s="181">
        <v>0</v>
      </c>
      <c r="R87" s="181">
        <f t="shared" si="2"/>
        <v>0</v>
      </c>
      <c r="S87" s="181">
        <v>0</v>
      </c>
      <c r="T87" s="182">
        <f t="shared" si="3"/>
        <v>0</v>
      </c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R87" s="183" t="s">
        <v>153</v>
      </c>
      <c r="AT87" s="183" t="s">
        <v>148</v>
      </c>
      <c r="AU87" s="183" t="s">
        <v>79</v>
      </c>
      <c r="AY87" s="18" t="s">
        <v>146</v>
      </c>
      <c r="BE87" s="184">
        <f t="shared" si="4"/>
        <v>0</v>
      </c>
      <c r="BF87" s="184">
        <f t="shared" si="5"/>
        <v>0</v>
      </c>
      <c r="BG87" s="184">
        <f t="shared" si="6"/>
        <v>0</v>
      </c>
      <c r="BH87" s="184">
        <f t="shared" si="7"/>
        <v>0</v>
      </c>
      <c r="BI87" s="184">
        <f t="shared" si="8"/>
        <v>0</v>
      </c>
      <c r="BJ87" s="18" t="s">
        <v>79</v>
      </c>
      <c r="BK87" s="184">
        <f t="shared" si="9"/>
        <v>0</v>
      </c>
      <c r="BL87" s="18" t="s">
        <v>153</v>
      </c>
      <c r="BM87" s="183" t="s">
        <v>192</v>
      </c>
    </row>
    <row r="88" spans="1:65" s="2" customFormat="1" ht="16.5" customHeight="1">
      <c r="A88" s="35"/>
      <c r="B88" s="36"/>
      <c r="C88" s="172" t="s">
        <v>172</v>
      </c>
      <c r="D88" s="172" t="s">
        <v>148</v>
      </c>
      <c r="E88" s="173" t="s">
        <v>1484</v>
      </c>
      <c r="F88" s="174" t="s">
        <v>1485</v>
      </c>
      <c r="G88" s="175" t="s">
        <v>1316</v>
      </c>
      <c r="H88" s="176">
        <v>1</v>
      </c>
      <c r="I88" s="177"/>
      <c r="J88" s="178">
        <f t="shared" si="0"/>
        <v>0</v>
      </c>
      <c r="K88" s="174" t="s">
        <v>152</v>
      </c>
      <c r="L88" s="40"/>
      <c r="M88" s="179" t="s">
        <v>19</v>
      </c>
      <c r="N88" s="180" t="s">
        <v>42</v>
      </c>
      <c r="O88" s="64"/>
      <c r="P88" s="181">
        <f t="shared" si="1"/>
        <v>0</v>
      </c>
      <c r="Q88" s="181">
        <v>0</v>
      </c>
      <c r="R88" s="181">
        <f t="shared" si="2"/>
        <v>0</v>
      </c>
      <c r="S88" s="181">
        <v>0</v>
      </c>
      <c r="T88" s="182">
        <f t="shared" si="3"/>
        <v>0</v>
      </c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R88" s="183" t="s">
        <v>153</v>
      </c>
      <c r="AT88" s="183" t="s">
        <v>148</v>
      </c>
      <c r="AU88" s="183" t="s">
        <v>79</v>
      </c>
      <c r="AY88" s="18" t="s">
        <v>146</v>
      </c>
      <c r="BE88" s="184">
        <f t="shared" si="4"/>
        <v>0</v>
      </c>
      <c r="BF88" s="184">
        <f t="shared" si="5"/>
        <v>0</v>
      </c>
      <c r="BG88" s="184">
        <f t="shared" si="6"/>
        <v>0</v>
      </c>
      <c r="BH88" s="184">
        <f t="shared" si="7"/>
        <v>0</v>
      </c>
      <c r="BI88" s="184">
        <f t="shared" si="8"/>
        <v>0</v>
      </c>
      <c r="BJ88" s="18" t="s">
        <v>79</v>
      </c>
      <c r="BK88" s="184">
        <f t="shared" si="9"/>
        <v>0</v>
      </c>
      <c r="BL88" s="18" t="s">
        <v>153</v>
      </c>
      <c r="BM88" s="183" t="s">
        <v>205</v>
      </c>
    </row>
    <row r="89" spans="1:65" s="2" customFormat="1" ht="16.5" customHeight="1">
      <c r="A89" s="35"/>
      <c r="B89" s="36"/>
      <c r="C89" s="172" t="s">
        <v>163</v>
      </c>
      <c r="D89" s="172" t="s">
        <v>148</v>
      </c>
      <c r="E89" s="173" t="s">
        <v>1486</v>
      </c>
      <c r="F89" s="174" t="s">
        <v>1487</v>
      </c>
      <c r="G89" s="175" t="s">
        <v>1316</v>
      </c>
      <c r="H89" s="176">
        <v>1</v>
      </c>
      <c r="I89" s="177"/>
      <c r="J89" s="178">
        <f t="shared" si="0"/>
        <v>0</v>
      </c>
      <c r="K89" s="174" t="s">
        <v>152</v>
      </c>
      <c r="L89" s="40"/>
      <c r="M89" s="179" t="s">
        <v>19</v>
      </c>
      <c r="N89" s="180" t="s">
        <v>42</v>
      </c>
      <c r="O89" s="64"/>
      <c r="P89" s="181">
        <f t="shared" si="1"/>
        <v>0</v>
      </c>
      <c r="Q89" s="181">
        <v>0</v>
      </c>
      <c r="R89" s="181">
        <f t="shared" si="2"/>
        <v>0</v>
      </c>
      <c r="S89" s="181">
        <v>0</v>
      </c>
      <c r="T89" s="182">
        <f t="shared" si="3"/>
        <v>0</v>
      </c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R89" s="183" t="s">
        <v>153</v>
      </c>
      <c r="AT89" s="183" t="s">
        <v>148</v>
      </c>
      <c r="AU89" s="183" t="s">
        <v>79</v>
      </c>
      <c r="AY89" s="18" t="s">
        <v>146</v>
      </c>
      <c r="BE89" s="184">
        <f t="shared" si="4"/>
        <v>0</v>
      </c>
      <c r="BF89" s="184">
        <f t="shared" si="5"/>
        <v>0</v>
      </c>
      <c r="BG89" s="184">
        <f t="shared" si="6"/>
        <v>0</v>
      </c>
      <c r="BH89" s="184">
        <f t="shared" si="7"/>
        <v>0</v>
      </c>
      <c r="BI89" s="184">
        <f t="shared" si="8"/>
        <v>0</v>
      </c>
      <c r="BJ89" s="18" t="s">
        <v>79</v>
      </c>
      <c r="BK89" s="184">
        <f t="shared" si="9"/>
        <v>0</v>
      </c>
      <c r="BL89" s="18" t="s">
        <v>153</v>
      </c>
      <c r="BM89" s="183" t="s">
        <v>213</v>
      </c>
    </row>
    <row r="90" spans="1:65" s="2" customFormat="1" ht="16.5" customHeight="1">
      <c r="A90" s="35"/>
      <c r="B90" s="36"/>
      <c r="C90" s="172" t="s">
        <v>179</v>
      </c>
      <c r="D90" s="172" t="s">
        <v>148</v>
      </c>
      <c r="E90" s="173" t="s">
        <v>1488</v>
      </c>
      <c r="F90" s="174" t="s">
        <v>1489</v>
      </c>
      <c r="G90" s="175" t="s">
        <v>1316</v>
      </c>
      <c r="H90" s="176">
        <v>1</v>
      </c>
      <c r="I90" s="177"/>
      <c r="J90" s="178">
        <f t="shared" si="0"/>
        <v>0</v>
      </c>
      <c r="K90" s="174" t="s">
        <v>152</v>
      </c>
      <c r="L90" s="40"/>
      <c r="M90" s="179" t="s">
        <v>19</v>
      </c>
      <c r="N90" s="180" t="s">
        <v>42</v>
      </c>
      <c r="O90" s="64"/>
      <c r="P90" s="181">
        <f t="shared" si="1"/>
        <v>0</v>
      </c>
      <c r="Q90" s="181">
        <v>0</v>
      </c>
      <c r="R90" s="181">
        <f t="shared" si="2"/>
        <v>0</v>
      </c>
      <c r="S90" s="181">
        <v>0</v>
      </c>
      <c r="T90" s="182">
        <f t="shared" si="3"/>
        <v>0</v>
      </c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R90" s="183" t="s">
        <v>153</v>
      </c>
      <c r="AT90" s="183" t="s">
        <v>148</v>
      </c>
      <c r="AU90" s="183" t="s">
        <v>79</v>
      </c>
      <c r="AY90" s="18" t="s">
        <v>146</v>
      </c>
      <c r="BE90" s="184">
        <f t="shared" si="4"/>
        <v>0</v>
      </c>
      <c r="BF90" s="184">
        <f t="shared" si="5"/>
        <v>0</v>
      </c>
      <c r="BG90" s="184">
        <f t="shared" si="6"/>
        <v>0</v>
      </c>
      <c r="BH90" s="184">
        <f t="shared" si="7"/>
        <v>0</v>
      </c>
      <c r="BI90" s="184">
        <f t="shared" si="8"/>
        <v>0</v>
      </c>
      <c r="BJ90" s="18" t="s">
        <v>79</v>
      </c>
      <c r="BK90" s="184">
        <f t="shared" si="9"/>
        <v>0</v>
      </c>
      <c r="BL90" s="18" t="s">
        <v>153</v>
      </c>
      <c r="BM90" s="183" t="s">
        <v>222</v>
      </c>
    </row>
    <row r="91" spans="1:65" s="2" customFormat="1" ht="16.5" customHeight="1">
      <c r="A91" s="35"/>
      <c r="B91" s="36"/>
      <c r="C91" s="172" t="s">
        <v>167</v>
      </c>
      <c r="D91" s="172" t="s">
        <v>148</v>
      </c>
      <c r="E91" s="173" t="s">
        <v>1490</v>
      </c>
      <c r="F91" s="174" t="s">
        <v>1491</v>
      </c>
      <c r="G91" s="175" t="s">
        <v>1316</v>
      </c>
      <c r="H91" s="176">
        <v>1</v>
      </c>
      <c r="I91" s="177"/>
      <c r="J91" s="178">
        <f t="shared" si="0"/>
        <v>0</v>
      </c>
      <c r="K91" s="174" t="s">
        <v>152</v>
      </c>
      <c r="L91" s="40"/>
      <c r="M91" s="233" t="s">
        <v>19</v>
      </c>
      <c r="N91" s="234" t="s">
        <v>42</v>
      </c>
      <c r="O91" s="235"/>
      <c r="P91" s="236">
        <f t="shared" si="1"/>
        <v>0</v>
      </c>
      <c r="Q91" s="236">
        <v>0</v>
      </c>
      <c r="R91" s="236">
        <f t="shared" si="2"/>
        <v>0</v>
      </c>
      <c r="S91" s="236">
        <v>0</v>
      </c>
      <c r="T91" s="237">
        <f t="shared" si="3"/>
        <v>0</v>
      </c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R91" s="183" t="s">
        <v>1492</v>
      </c>
      <c r="AT91" s="183" t="s">
        <v>148</v>
      </c>
      <c r="AU91" s="183" t="s">
        <v>79</v>
      </c>
      <c r="AY91" s="18" t="s">
        <v>146</v>
      </c>
      <c r="BE91" s="184">
        <f t="shared" si="4"/>
        <v>0</v>
      </c>
      <c r="BF91" s="184">
        <f t="shared" si="5"/>
        <v>0</v>
      </c>
      <c r="BG91" s="184">
        <f t="shared" si="6"/>
        <v>0</v>
      </c>
      <c r="BH91" s="184">
        <f t="shared" si="7"/>
        <v>0</v>
      </c>
      <c r="BI91" s="184">
        <f t="shared" si="8"/>
        <v>0</v>
      </c>
      <c r="BJ91" s="18" t="s">
        <v>79</v>
      </c>
      <c r="BK91" s="184">
        <f t="shared" si="9"/>
        <v>0</v>
      </c>
      <c r="BL91" s="18" t="s">
        <v>1492</v>
      </c>
      <c r="BM91" s="183" t="s">
        <v>1493</v>
      </c>
    </row>
    <row r="92" spans="1:65" s="2" customFormat="1" ht="6.95" customHeight="1">
      <c r="A92" s="35"/>
      <c r="B92" s="48"/>
      <c r="C92" s="49"/>
      <c r="D92" s="49"/>
      <c r="E92" s="49"/>
      <c r="F92" s="49"/>
      <c r="G92" s="49"/>
      <c r="H92" s="49"/>
      <c r="I92" s="49"/>
      <c r="J92" s="49"/>
      <c r="K92" s="49"/>
      <c r="L92" s="40"/>
      <c r="M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</sheetData>
  <sheetProtection formatColumns="0" formatRows="0" autoFilter="0"/>
  <autoFilter ref="C79:K91" xr:uid="{00000000-0009-0000-0000-000005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18"/>
  <sheetViews>
    <sheetView showGridLines="0" zoomScale="110" zoomScaleNormal="110" workbookViewId="0"/>
  </sheetViews>
  <sheetFormatPr defaultRowHeight="15"/>
  <cols>
    <col min="1" max="1" width="8.33203125" style="238" customWidth="1"/>
    <col min="2" max="2" width="1.6640625" style="238" customWidth="1"/>
    <col min="3" max="4" width="5" style="238" customWidth="1"/>
    <col min="5" max="5" width="11.6640625" style="238" customWidth="1"/>
    <col min="6" max="6" width="9.1640625" style="238" customWidth="1"/>
    <col min="7" max="7" width="5" style="238" customWidth="1"/>
    <col min="8" max="8" width="77.83203125" style="238" customWidth="1"/>
    <col min="9" max="10" width="20" style="238" customWidth="1"/>
    <col min="11" max="11" width="1.6640625" style="238" customWidth="1"/>
  </cols>
  <sheetData>
    <row r="1" spans="2:11" s="1" customFormat="1" ht="37.5" customHeight="1"/>
    <row r="2" spans="2:11" s="1" customFormat="1" ht="7.5" customHeight="1">
      <c r="B2" s="239"/>
      <c r="C2" s="240"/>
      <c r="D2" s="240"/>
      <c r="E2" s="240"/>
      <c r="F2" s="240"/>
      <c r="G2" s="240"/>
      <c r="H2" s="240"/>
      <c r="I2" s="240"/>
      <c r="J2" s="240"/>
      <c r="K2" s="241"/>
    </row>
    <row r="3" spans="2:11" s="16" customFormat="1" ht="45" customHeight="1">
      <c r="B3" s="242"/>
      <c r="C3" s="369" t="s">
        <v>1494</v>
      </c>
      <c r="D3" s="369"/>
      <c r="E3" s="369"/>
      <c r="F3" s="369"/>
      <c r="G3" s="369"/>
      <c r="H3" s="369"/>
      <c r="I3" s="369"/>
      <c r="J3" s="369"/>
      <c r="K3" s="243"/>
    </row>
    <row r="4" spans="2:11" s="1" customFormat="1" ht="25.5" customHeight="1">
      <c r="B4" s="244"/>
      <c r="C4" s="374" t="s">
        <v>1495</v>
      </c>
      <c r="D4" s="374"/>
      <c r="E4" s="374"/>
      <c r="F4" s="374"/>
      <c r="G4" s="374"/>
      <c r="H4" s="374"/>
      <c r="I4" s="374"/>
      <c r="J4" s="374"/>
      <c r="K4" s="245"/>
    </row>
    <row r="5" spans="2:11" s="1" customFormat="1" ht="5.25" customHeight="1">
      <c r="B5" s="244"/>
      <c r="C5" s="246"/>
      <c r="D5" s="246"/>
      <c r="E5" s="246"/>
      <c r="F5" s="246"/>
      <c r="G5" s="246"/>
      <c r="H5" s="246"/>
      <c r="I5" s="246"/>
      <c r="J5" s="246"/>
      <c r="K5" s="245"/>
    </row>
    <row r="6" spans="2:11" s="1" customFormat="1" ht="15" customHeight="1">
      <c r="B6" s="244"/>
      <c r="C6" s="373" t="s">
        <v>1496</v>
      </c>
      <c r="D6" s="373"/>
      <c r="E6" s="373"/>
      <c r="F6" s="373"/>
      <c r="G6" s="373"/>
      <c r="H6" s="373"/>
      <c r="I6" s="373"/>
      <c r="J6" s="373"/>
      <c r="K6" s="245"/>
    </row>
    <row r="7" spans="2:11" s="1" customFormat="1" ht="15" customHeight="1">
      <c r="B7" s="248"/>
      <c r="C7" s="373" t="s">
        <v>1497</v>
      </c>
      <c r="D7" s="373"/>
      <c r="E7" s="373"/>
      <c r="F7" s="373"/>
      <c r="G7" s="373"/>
      <c r="H7" s="373"/>
      <c r="I7" s="373"/>
      <c r="J7" s="373"/>
      <c r="K7" s="245"/>
    </row>
    <row r="8" spans="2:11" s="1" customFormat="1" ht="12.75" customHeight="1">
      <c r="B8" s="248"/>
      <c r="C8" s="247"/>
      <c r="D8" s="247"/>
      <c r="E8" s="247"/>
      <c r="F8" s="247"/>
      <c r="G8" s="247"/>
      <c r="H8" s="247"/>
      <c r="I8" s="247"/>
      <c r="J8" s="247"/>
      <c r="K8" s="245"/>
    </row>
    <row r="9" spans="2:11" s="1" customFormat="1" ht="15" customHeight="1">
      <c r="B9" s="248"/>
      <c r="C9" s="373" t="s">
        <v>1498</v>
      </c>
      <c r="D9" s="373"/>
      <c r="E9" s="373"/>
      <c r="F9" s="373"/>
      <c r="G9" s="373"/>
      <c r="H9" s="373"/>
      <c r="I9" s="373"/>
      <c r="J9" s="373"/>
      <c r="K9" s="245"/>
    </row>
    <row r="10" spans="2:11" s="1" customFormat="1" ht="15" customHeight="1">
      <c r="B10" s="248"/>
      <c r="C10" s="247"/>
      <c r="D10" s="373" t="s">
        <v>1499</v>
      </c>
      <c r="E10" s="373"/>
      <c r="F10" s="373"/>
      <c r="G10" s="373"/>
      <c r="H10" s="373"/>
      <c r="I10" s="373"/>
      <c r="J10" s="373"/>
      <c r="K10" s="245"/>
    </row>
    <row r="11" spans="2:11" s="1" customFormat="1" ht="15" customHeight="1">
      <c r="B11" s="248"/>
      <c r="C11" s="249"/>
      <c r="D11" s="373" t="s">
        <v>1500</v>
      </c>
      <c r="E11" s="373"/>
      <c r="F11" s="373"/>
      <c r="G11" s="373"/>
      <c r="H11" s="373"/>
      <c r="I11" s="373"/>
      <c r="J11" s="373"/>
      <c r="K11" s="245"/>
    </row>
    <row r="12" spans="2:11" s="1" customFormat="1" ht="15" customHeight="1">
      <c r="B12" s="248"/>
      <c r="C12" s="249"/>
      <c r="D12" s="247"/>
      <c r="E12" s="247"/>
      <c r="F12" s="247"/>
      <c r="G12" s="247"/>
      <c r="H12" s="247"/>
      <c r="I12" s="247"/>
      <c r="J12" s="247"/>
      <c r="K12" s="245"/>
    </row>
    <row r="13" spans="2:11" s="1" customFormat="1" ht="15" customHeight="1">
      <c r="B13" s="248"/>
      <c r="C13" s="249"/>
      <c r="D13" s="250" t="s">
        <v>1501</v>
      </c>
      <c r="E13" s="247"/>
      <c r="F13" s="247"/>
      <c r="G13" s="247"/>
      <c r="H13" s="247"/>
      <c r="I13" s="247"/>
      <c r="J13" s="247"/>
      <c r="K13" s="245"/>
    </row>
    <row r="14" spans="2:11" s="1" customFormat="1" ht="12.75" customHeight="1">
      <c r="B14" s="248"/>
      <c r="C14" s="249"/>
      <c r="D14" s="249"/>
      <c r="E14" s="249"/>
      <c r="F14" s="249"/>
      <c r="G14" s="249"/>
      <c r="H14" s="249"/>
      <c r="I14" s="249"/>
      <c r="J14" s="249"/>
      <c r="K14" s="245"/>
    </row>
    <row r="15" spans="2:11" s="1" customFormat="1" ht="15" customHeight="1">
      <c r="B15" s="248"/>
      <c r="C15" s="249"/>
      <c r="D15" s="373" t="s">
        <v>1502</v>
      </c>
      <c r="E15" s="373"/>
      <c r="F15" s="373"/>
      <c r="G15" s="373"/>
      <c r="H15" s="373"/>
      <c r="I15" s="373"/>
      <c r="J15" s="373"/>
      <c r="K15" s="245"/>
    </row>
    <row r="16" spans="2:11" s="1" customFormat="1" ht="15" customHeight="1">
      <c r="B16" s="248"/>
      <c r="C16" s="249"/>
      <c r="D16" s="373" t="s">
        <v>1503</v>
      </c>
      <c r="E16" s="373"/>
      <c r="F16" s="373"/>
      <c r="G16" s="373"/>
      <c r="H16" s="373"/>
      <c r="I16" s="373"/>
      <c r="J16" s="373"/>
      <c r="K16" s="245"/>
    </row>
    <row r="17" spans="2:11" s="1" customFormat="1" ht="15" customHeight="1">
      <c r="B17" s="248"/>
      <c r="C17" s="249"/>
      <c r="D17" s="373" t="s">
        <v>1504</v>
      </c>
      <c r="E17" s="373"/>
      <c r="F17" s="373"/>
      <c r="G17" s="373"/>
      <c r="H17" s="373"/>
      <c r="I17" s="373"/>
      <c r="J17" s="373"/>
      <c r="K17" s="245"/>
    </row>
    <row r="18" spans="2:11" s="1" customFormat="1" ht="15" customHeight="1">
      <c r="B18" s="248"/>
      <c r="C18" s="249"/>
      <c r="D18" s="249"/>
      <c r="E18" s="251" t="s">
        <v>78</v>
      </c>
      <c r="F18" s="373" t="s">
        <v>1505</v>
      </c>
      <c r="G18" s="373"/>
      <c r="H18" s="373"/>
      <c r="I18" s="373"/>
      <c r="J18" s="373"/>
      <c r="K18" s="245"/>
    </row>
    <row r="19" spans="2:11" s="1" customFormat="1" ht="15" customHeight="1">
      <c r="B19" s="248"/>
      <c r="C19" s="249"/>
      <c r="D19" s="249"/>
      <c r="E19" s="251" t="s">
        <v>1506</v>
      </c>
      <c r="F19" s="373" t="s">
        <v>1507</v>
      </c>
      <c r="G19" s="373"/>
      <c r="H19" s="373"/>
      <c r="I19" s="373"/>
      <c r="J19" s="373"/>
      <c r="K19" s="245"/>
    </row>
    <row r="20" spans="2:11" s="1" customFormat="1" ht="15" customHeight="1">
      <c r="B20" s="248"/>
      <c r="C20" s="249"/>
      <c r="D20" s="249"/>
      <c r="E20" s="251" t="s">
        <v>1508</v>
      </c>
      <c r="F20" s="373" t="s">
        <v>1509</v>
      </c>
      <c r="G20" s="373"/>
      <c r="H20" s="373"/>
      <c r="I20" s="373"/>
      <c r="J20" s="373"/>
      <c r="K20" s="245"/>
    </row>
    <row r="21" spans="2:11" s="1" customFormat="1" ht="15" customHeight="1">
      <c r="B21" s="248"/>
      <c r="C21" s="249"/>
      <c r="D21" s="249"/>
      <c r="E21" s="251" t="s">
        <v>1510</v>
      </c>
      <c r="F21" s="373" t="s">
        <v>1511</v>
      </c>
      <c r="G21" s="373"/>
      <c r="H21" s="373"/>
      <c r="I21" s="373"/>
      <c r="J21" s="373"/>
      <c r="K21" s="245"/>
    </row>
    <row r="22" spans="2:11" s="1" customFormat="1" ht="15" customHeight="1">
      <c r="B22" s="248"/>
      <c r="C22" s="249"/>
      <c r="D22" s="249"/>
      <c r="E22" s="251" t="s">
        <v>1512</v>
      </c>
      <c r="F22" s="373" t="s">
        <v>1513</v>
      </c>
      <c r="G22" s="373"/>
      <c r="H22" s="373"/>
      <c r="I22" s="373"/>
      <c r="J22" s="373"/>
      <c r="K22" s="245"/>
    </row>
    <row r="23" spans="2:11" s="1" customFormat="1" ht="15" customHeight="1">
      <c r="B23" s="248"/>
      <c r="C23" s="249"/>
      <c r="D23" s="249"/>
      <c r="E23" s="251" t="s">
        <v>1514</v>
      </c>
      <c r="F23" s="373" t="s">
        <v>1515</v>
      </c>
      <c r="G23" s="373"/>
      <c r="H23" s="373"/>
      <c r="I23" s="373"/>
      <c r="J23" s="373"/>
      <c r="K23" s="245"/>
    </row>
    <row r="24" spans="2:11" s="1" customFormat="1" ht="12.75" customHeight="1">
      <c r="B24" s="248"/>
      <c r="C24" s="249"/>
      <c r="D24" s="249"/>
      <c r="E24" s="249"/>
      <c r="F24" s="249"/>
      <c r="G24" s="249"/>
      <c r="H24" s="249"/>
      <c r="I24" s="249"/>
      <c r="J24" s="249"/>
      <c r="K24" s="245"/>
    </row>
    <row r="25" spans="2:11" s="1" customFormat="1" ht="15" customHeight="1">
      <c r="B25" s="248"/>
      <c r="C25" s="373" t="s">
        <v>1516</v>
      </c>
      <c r="D25" s="373"/>
      <c r="E25" s="373"/>
      <c r="F25" s="373"/>
      <c r="G25" s="373"/>
      <c r="H25" s="373"/>
      <c r="I25" s="373"/>
      <c r="J25" s="373"/>
      <c r="K25" s="245"/>
    </row>
    <row r="26" spans="2:11" s="1" customFormat="1" ht="15" customHeight="1">
      <c r="B26" s="248"/>
      <c r="C26" s="373" t="s">
        <v>1517</v>
      </c>
      <c r="D26" s="373"/>
      <c r="E26" s="373"/>
      <c r="F26" s="373"/>
      <c r="G26" s="373"/>
      <c r="H26" s="373"/>
      <c r="I26" s="373"/>
      <c r="J26" s="373"/>
      <c r="K26" s="245"/>
    </row>
    <row r="27" spans="2:11" s="1" customFormat="1" ht="15" customHeight="1">
      <c r="B27" s="248"/>
      <c r="C27" s="247"/>
      <c r="D27" s="373" t="s">
        <v>1518</v>
      </c>
      <c r="E27" s="373"/>
      <c r="F27" s="373"/>
      <c r="G27" s="373"/>
      <c r="H27" s="373"/>
      <c r="I27" s="373"/>
      <c r="J27" s="373"/>
      <c r="K27" s="245"/>
    </row>
    <row r="28" spans="2:11" s="1" customFormat="1" ht="15" customHeight="1">
      <c r="B28" s="248"/>
      <c r="C28" s="249"/>
      <c r="D28" s="373" t="s">
        <v>1519</v>
      </c>
      <c r="E28" s="373"/>
      <c r="F28" s="373"/>
      <c r="G28" s="373"/>
      <c r="H28" s="373"/>
      <c r="I28" s="373"/>
      <c r="J28" s="373"/>
      <c r="K28" s="245"/>
    </row>
    <row r="29" spans="2:11" s="1" customFormat="1" ht="12.75" customHeight="1">
      <c r="B29" s="248"/>
      <c r="C29" s="249"/>
      <c r="D29" s="249"/>
      <c r="E29" s="249"/>
      <c r="F29" s="249"/>
      <c r="G29" s="249"/>
      <c r="H29" s="249"/>
      <c r="I29" s="249"/>
      <c r="J29" s="249"/>
      <c r="K29" s="245"/>
    </row>
    <row r="30" spans="2:11" s="1" customFormat="1" ht="15" customHeight="1">
      <c r="B30" s="248"/>
      <c r="C30" s="249"/>
      <c r="D30" s="373" t="s">
        <v>1520</v>
      </c>
      <c r="E30" s="373"/>
      <c r="F30" s="373"/>
      <c r="G30" s="373"/>
      <c r="H30" s="373"/>
      <c r="I30" s="373"/>
      <c r="J30" s="373"/>
      <c r="K30" s="245"/>
    </row>
    <row r="31" spans="2:11" s="1" customFormat="1" ht="15" customHeight="1">
      <c r="B31" s="248"/>
      <c r="C31" s="249"/>
      <c r="D31" s="373" t="s">
        <v>1521</v>
      </c>
      <c r="E31" s="373"/>
      <c r="F31" s="373"/>
      <c r="G31" s="373"/>
      <c r="H31" s="373"/>
      <c r="I31" s="373"/>
      <c r="J31" s="373"/>
      <c r="K31" s="245"/>
    </row>
    <row r="32" spans="2:11" s="1" customFormat="1" ht="12.75" customHeight="1">
      <c r="B32" s="248"/>
      <c r="C32" s="249"/>
      <c r="D32" s="249"/>
      <c r="E32" s="249"/>
      <c r="F32" s="249"/>
      <c r="G32" s="249"/>
      <c r="H32" s="249"/>
      <c r="I32" s="249"/>
      <c r="J32" s="249"/>
      <c r="K32" s="245"/>
    </row>
    <row r="33" spans="2:11" s="1" customFormat="1" ht="15" customHeight="1">
      <c r="B33" s="248"/>
      <c r="C33" s="249"/>
      <c r="D33" s="373" t="s">
        <v>1522</v>
      </c>
      <c r="E33" s="373"/>
      <c r="F33" s="373"/>
      <c r="G33" s="373"/>
      <c r="H33" s="373"/>
      <c r="I33" s="373"/>
      <c r="J33" s="373"/>
      <c r="K33" s="245"/>
    </row>
    <row r="34" spans="2:11" s="1" customFormat="1" ht="15" customHeight="1">
      <c r="B34" s="248"/>
      <c r="C34" s="249"/>
      <c r="D34" s="373" t="s">
        <v>1523</v>
      </c>
      <c r="E34" s="373"/>
      <c r="F34" s="373"/>
      <c r="G34" s="373"/>
      <c r="H34" s="373"/>
      <c r="I34" s="373"/>
      <c r="J34" s="373"/>
      <c r="K34" s="245"/>
    </row>
    <row r="35" spans="2:11" s="1" customFormat="1" ht="15" customHeight="1">
      <c r="B35" s="248"/>
      <c r="C35" s="249"/>
      <c r="D35" s="373" t="s">
        <v>1524</v>
      </c>
      <c r="E35" s="373"/>
      <c r="F35" s="373"/>
      <c r="G35" s="373"/>
      <c r="H35" s="373"/>
      <c r="I35" s="373"/>
      <c r="J35" s="373"/>
      <c r="K35" s="245"/>
    </row>
    <row r="36" spans="2:11" s="1" customFormat="1" ht="15" customHeight="1">
      <c r="B36" s="248"/>
      <c r="C36" s="249"/>
      <c r="D36" s="247"/>
      <c r="E36" s="250" t="s">
        <v>132</v>
      </c>
      <c r="F36" s="247"/>
      <c r="G36" s="373" t="s">
        <v>1525</v>
      </c>
      <c r="H36" s="373"/>
      <c r="I36" s="373"/>
      <c r="J36" s="373"/>
      <c r="K36" s="245"/>
    </row>
    <row r="37" spans="2:11" s="1" customFormat="1" ht="30.75" customHeight="1">
      <c r="B37" s="248"/>
      <c r="C37" s="249"/>
      <c r="D37" s="247"/>
      <c r="E37" s="250" t="s">
        <v>1526</v>
      </c>
      <c r="F37" s="247"/>
      <c r="G37" s="373" t="s">
        <v>1527</v>
      </c>
      <c r="H37" s="373"/>
      <c r="I37" s="373"/>
      <c r="J37" s="373"/>
      <c r="K37" s="245"/>
    </row>
    <row r="38" spans="2:11" s="1" customFormat="1" ht="15" customHeight="1">
      <c r="B38" s="248"/>
      <c r="C38" s="249"/>
      <c r="D38" s="247"/>
      <c r="E38" s="250" t="s">
        <v>52</v>
      </c>
      <c r="F38" s="247"/>
      <c r="G38" s="373" t="s">
        <v>1528</v>
      </c>
      <c r="H38" s="373"/>
      <c r="I38" s="373"/>
      <c r="J38" s="373"/>
      <c r="K38" s="245"/>
    </row>
    <row r="39" spans="2:11" s="1" customFormat="1" ht="15" customHeight="1">
      <c r="B39" s="248"/>
      <c r="C39" s="249"/>
      <c r="D39" s="247"/>
      <c r="E39" s="250" t="s">
        <v>53</v>
      </c>
      <c r="F39" s="247"/>
      <c r="G39" s="373" t="s">
        <v>1529</v>
      </c>
      <c r="H39" s="373"/>
      <c r="I39" s="373"/>
      <c r="J39" s="373"/>
      <c r="K39" s="245"/>
    </row>
    <row r="40" spans="2:11" s="1" customFormat="1" ht="15" customHeight="1">
      <c r="B40" s="248"/>
      <c r="C40" s="249"/>
      <c r="D40" s="247"/>
      <c r="E40" s="250" t="s">
        <v>133</v>
      </c>
      <c r="F40" s="247"/>
      <c r="G40" s="373" t="s">
        <v>1530</v>
      </c>
      <c r="H40" s="373"/>
      <c r="I40" s="373"/>
      <c r="J40" s="373"/>
      <c r="K40" s="245"/>
    </row>
    <row r="41" spans="2:11" s="1" customFormat="1" ht="15" customHeight="1">
      <c r="B41" s="248"/>
      <c r="C41" s="249"/>
      <c r="D41" s="247"/>
      <c r="E41" s="250" t="s">
        <v>134</v>
      </c>
      <c r="F41" s="247"/>
      <c r="G41" s="373" t="s">
        <v>1531</v>
      </c>
      <c r="H41" s="373"/>
      <c r="I41" s="373"/>
      <c r="J41" s="373"/>
      <c r="K41" s="245"/>
    </row>
    <row r="42" spans="2:11" s="1" customFormat="1" ht="15" customHeight="1">
      <c r="B42" s="248"/>
      <c r="C42" s="249"/>
      <c r="D42" s="247"/>
      <c r="E42" s="250" t="s">
        <v>1532</v>
      </c>
      <c r="F42" s="247"/>
      <c r="G42" s="373" t="s">
        <v>1533</v>
      </c>
      <c r="H42" s="373"/>
      <c r="I42" s="373"/>
      <c r="J42" s="373"/>
      <c r="K42" s="245"/>
    </row>
    <row r="43" spans="2:11" s="1" customFormat="1" ht="15" customHeight="1">
      <c r="B43" s="248"/>
      <c r="C43" s="249"/>
      <c r="D43" s="247"/>
      <c r="E43" s="250"/>
      <c r="F43" s="247"/>
      <c r="G43" s="373" t="s">
        <v>1534</v>
      </c>
      <c r="H43" s="373"/>
      <c r="I43" s="373"/>
      <c r="J43" s="373"/>
      <c r="K43" s="245"/>
    </row>
    <row r="44" spans="2:11" s="1" customFormat="1" ht="15" customHeight="1">
      <c r="B44" s="248"/>
      <c r="C44" s="249"/>
      <c r="D44" s="247"/>
      <c r="E44" s="250" t="s">
        <v>1535</v>
      </c>
      <c r="F44" s="247"/>
      <c r="G44" s="373" t="s">
        <v>1536</v>
      </c>
      <c r="H44" s="373"/>
      <c r="I44" s="373"/>
      <c r="J44" s="373"/>
      <c r="K44" s="245"/>
    </row>
    <row r="45" spans="2:11" s="1" customFormat="1" ht="15" customHeight="1">
      <c r="B45" s="248"/>
      <c r="C45" s="249"/>
      <c r="D45" s="247"/>
      <c r="E45" s="250" t="s">
        <v>136</v>
      </c>
      <c r="F45" s="247"/>
      <c r="G45" s="373" t="s">
        <v>1537</v>
      </c>
      <c r="H45" s="373"/>
      <c r="I45" s="373"/>
      <c r="J45" s="373"/>
      <c r="K45" s="245"/>
    </row>
    <row r="46" spans="2:11" s="1" customFormat="1" ht="12.75" customHeight="1">
      <c r="B46" s="248"/>
      <c r="C46" s="249"/>
      <c r="D46" s="247"/>
      <c r="E46" s="247"/>
      <c r="F46" s="247"/>
      <c r="G46" s="247"/>
      <c r="H46" s="247"/>
      <c r="I46" s="247"/>
      <c r="J46" s="247"/>
      <c r="K46" s="245"/>
    </row>
    <row r="47" spans="2:11" s="1" customFormat="1" ht="15" customHeight="1">
      <c r="B47" s="248"/>
      <c r="C47" s="249"/>
      <c r="D47" s="373" t="s">
        <v>1538</v>
      </c>
      <c r="E47" s="373"/>
      <c r="F47" s="373"/>
      <c r="G47" s="373"/>
      <c r="H47" s="373"/>
      <c r="I47" s="373"/>
      <c r="J47" s="373"/>
      <c r="K47" s="245"/>
    </row>
    <row r="48" spans="2:11" s="1" customFormat="1" ht="15" customHeight="1">
      <c r="B48" s="248"/>
      <c r="C48" s="249"/>
      <c r="D48" s="249"/>
      <c r="E48" s="373" t="s">
        <v>1539</v>
      </c>
      <c r="F48" s="373"/>
      <c r="G48" s="373"/>
      <c r="H48" s="373"/>
      <c r="I48" s="373"/>
      <c r="J48" s="373"/>
      <c r="K48" s="245"/>
    </row>
    <row r="49" spans="2:11" s="1" customFormat="1" ht="15" customHeight="1">
      <c r="B49" s="248"/>
      <c r="C49" s="249"/>
      <c r="D49" s="249"/>
      <c r="E49" s="373" t="s">
        <v>1540</v>
      </c>
      <c r="F49" s="373"/>
      <c r="G49" s="373"/>
      <c r="H49" s="373"/>
      <c r="I49" s="373"/>
      <c r="J49" s="373"/>
      <c r="K49" s="245"/>
    </row>
    <row r="50" spans="2:11" s="1" customFormat="1" ht="15" customHeight="1">
      <c r="B50" s="248"/>
      <c r="C50" s="249"/>
      <c r="D50" s="249"/>
      <c r="E50" s="373" t="s">
        <v>1541</v>
      </c>
      <c r="F50" s="373"/>
      <c r="G50" s="373"/>
      <c r="H50" s="373"/>
      <c r="I50" s="373"/>
      <c r="J50" s="373"/>
      <c r="K50" s="245"/>
    </row>
    <row r="51" spans="2:11" s="1" customFormat="1" ht="15" customHeight="1">
      <c r="B51" s="248"/>
      <c r="C51" s="249"/>
      <c r="D51" s="373" t="s">
        <v>1542</v>
      </c>
      <c r="E51" s="373"/>
      <c r="F51" s="373"/>
      <c r="G51" s="373"/>
      <c r="H51" s="373"/>
      <c r="I51" s="373"/>
      <c r="J51" s="373"/>
      <c r="K51" s="245"/>
    </row>
    <row r="52" spans="2:11" s="1" customFormat="1" ht="25.5" customHeight="1">
      <c r="B52" s="244"/>
      <c r="C52" s="374" t="s">
        <v>1543</v>
      </c>
      <c r="D52" s="374"/>
      <c r="E52" s="374"/>
      <c r="F52" s="374"/>
      <c r="G52" s="374"/>
      <c r="H52" s="374"/>
      <c r="I52" s="374"/>
      <c r="J52" s="374"/>
      <c r="K52" s="245"/>
    </row>
    <row r="53" spans="2:11" s="1" customFormat="1" ht="5.25" customHeight="1">
      <c r="B53" s="244"/>
      <c r="C53" s="246"/>
      <c r="D53" s="246"/>
      <c r="E53" s="246"/>
      <c r="F53" s="246"/>
      <c r="G53" s="246"/>
      <c r="H53" s="246"/>
      <c r="I53" s="246"/>
      <c r="J53" s="246"/>
      <c r="K53" s="245"/>
    </row>
    <row r="54" spans="2:11" s="1" customFormat="1" ht="15" customHeight="1">
      <c r="B54" s="244"/>
      <c r="C54" s="373" t="s">
        <v>1544</v>
      </c>
      <c r="D54" s="373"/>
      <c r="E54" s="373"/>
      <c r="F54" s="373"/>
      <c r="G54" s="373"/>
      <c r="H54" s="373"/>
      <c r="I54" s="373"/>
      <c r="J54" s="373"/>
      <c r="K54" s="245"/>
    </row>
    <row r="55" spans="2:11" s="1" customFormat="1" ht="15" customHeight="1">
      <c r="B55" s="244"/>
      <c r="C55" s="373" t="s">
        <v>1545</v>
      </c>
      <c r="D55" s="373"/>
      <c r="E55" s="373"/>
      <c r="F55" s="373"/>
      <c r="G55" s="373"/>
      <c r="H55" s="373"/>
      <c r="I55" s="373"/>
      <c r="J55" s="373"/>
      <c r="K55" s="245"/>
    </row>
    <row r="56" spans="2:11" s="1" customFormat="1" ht="12.75" customHeight="1">
      <c r="B56" s="244"/>
      <c r="C56" s="247"/>
      <c r="D56" s="247"/>
      <c r="E56" s="247"/>
      <c r="F56" s="247"/>
      <c r="G56" s="247"/>
      <c r="H56" s="247"/>
      <c r="I56" s="247"/>
      <c r="J56" s="247"/>
      <c r="K56" s="245"/>
    </row>
    <row r="57" spans="2:11" s="1" customFormat="1" ht="15" customHeight="1">
      <c r="B57" s="244"/>
      <c r="C57" s="373" t="s">
        <v>1546</v>
      </c>
      <c r="D57" s="373"/>
      <c r="E57" s="373"/>
      <c r="F57" s="373"/>
      <c r="G57" s="373"/>
      <c r="H57" s="373"/>
      <c r="I57" s="373"/>
      <c r="J57" s="373"/>
      <c r="K57" s="245"/>
    </row>
    <row r="58" spans="2:11" s="1" customFormat="1" ht="15" customHeight="1">
      <c r="B58" s="244"/>
      <c r="C58" s="249"/>
      <c r="D58" s="373" t="s">
        <v>1547</v>
      </c>
      <c r="E58" s="373"/>
      <c r="F58" s="373"/>
      <c r="G58" s="373"/>
      <c r="H58" s="373"/>
      <c r="I58" s="373"/>
      <c r="J58" s="373"/>
      <c r="K58" s="245"/>
    </row>
    <row r="59" spans="2:11" s="1" customFormat="1" ht="15" customHeight="1">
      <c r="B59" s="244"/>
      <c r="C59" s="249"/>
      <c r="D59" s="373" t="s">
        <v>1548</v>
      </c>
      <c r="E59" s="373"/>
      <c r="F59" s="373"/>
      <c r="G59" s="373"/>
      <c r="H59" s="373"/>
      <c r="I59" s="373"/>
      <c r="J59" s="373"/>
      <c r="K59" s="245"/>
    </row>
    <row r="60" spans="2:11" s="1" customFormat="1" ht="15" customHeight="1">
      <c r="B60" s="244"/>
      <c r="C60" s="249"/>
      <c r="D60" s="373" t="s">
        <v>1549</v>
      </c>
      <c r="E60" s="373"/>
      <c r="F60" s="373"/>
      <c r="G60" s="373"/>
      <c r="H60" s="373"/>
      <c r="I60" s="373"/>
      <c r="J60" s="373"/>
      <c r="K60" s="245"/>
    </row>
    <row r="61" spans="2:11" s="1" customFormat="1" ht="15" customHeight="1">
      <c r="B61" s="244"/>
      <c r="C61" s="249"/>
      <c r="D61" s="373" t="s">
        <v>1550</v>
      </c>
      <c r="E61" s="373"/>
      <c r="F61" s="373"/>
      <c r="G61" s="373"/>
      <c r="H61" s="373"/>
      <c r="I61" s="373"/>
      <c r="J61" s="373"/>
      <c r="K61" s="245"/>
    </row>
    <row r="62" spans="2:11" s="1" customFormat="1" ht="15" customHeight="1">
      <c r="B62" s="244"/>
      <c r="C62" s="249"/>
      <c r="D62" s="375" t="s">
        <v>1551</v>
      </c>
      <c r="E62" s="375"/>
      <c r="F62" s="375"/>
      <c r="G62" s="375"/>
      <c r="H62" s="375"/>
      <c r="I62" s="375"/>
      <c r="J62" s="375"/>
      <c r="K62" s="245"/>
    </row>
    <row r="63" spans="2:11" s="1" customFormat="1" ht="15" customHeight="1">
      <c r="B63" s="244"/>
      <c r="C63" s="249"/>
      <c r="D63" s="373" t="s">
        <v>1552</v>
      </c>
      <c r="E63" s="373"/>
      <c r="F63" s="373"/>
      <c r="G63" s="373"/>
      <c r="H63" s="373"/>
      <c r="I63" s="373"/>
      <c r="J63" s="373"/>
      <c r="K63" s="245"/>
    </row>
    <row r="64" spans="2:11" s="1" customFormat="1" ht="12.75" customHeight="1">
      <c r="B64" s="244"/>
      <c r="C64" s="249"/>
      <c r="D64" s="249"/>
      <c r="E64" s="252"/>
      <c r="F64" s="249"/>
      <c r="G64" s="249"/>
      <c r="H64" s="249"/>
      <c r="I64" s="249"/>
      <c r="J64" s="249"/>
      <c r="K64" s="245"/>
    </row>
    <row r="65" spans="2:11" s="1" customFormat="1" ht="15" customHeight="1">
      <c r="B65" s="244"/>
      <c r="C65" s="249"/>
      <c r="D65" s="373" t="s">
        <v>1553</v>
      </c>
      <c r="E65" s="373"/>
      <c r="F65" s="373"/>
      <c r="G65" s="373"/>
      <c r="H65" s="373"/>
      <c r="I65" s="373"/>
      <c r="J65" s="373"/>
      <c r="K65" s="245"/>
    </row>
    <row r="66" spans="2:11" s="1" customFormat="1" ht="15" customHeight="1">
      <c r="B66" s="244"/>
      <c r="C66" s="249"/>
      <c r="D66" s="375" t="s">
        <v>1554</v>
      </c>
      <c r="E66" s="375"/>
      <c r="F66" s="375"/>
      <c r="G66" s="375"/>
      <c r="H66" s="375"/>
      <c r="I66" s="375"/>
      <c r="J66" s="375"/>
      <c r="K66" s="245"/>
    </row>
    <row r="67" spans="2:11" s="1" customFormat="1" ht="15" customHeight="1">
      <c r="B67" s="244"/>
      <c r="C67" s="249"/>
      <c r="D67" s="373" t="s">
        <v>1555</v>
      </c>
      <c r="E67" s="373"/>
      <c r="F67" s="373"/>
      <c r="G67" s="373"/>
      <c r="H67" s="373"/>
      <c r="I67" s="373"/>
      <c r="J67" s="373"/>
      <c r="K67" s="245"/>
    </row>
    <row r="68" spans="2:11" s="1" customFormat="1" ht="15" customHeight="1">
      <c r="B68" s="244"/>
      <c r="C68" s="249"/>
      <c r="D68" s="373" t="s">
        <v>1556</v>
      </c>
      <c r="E68" s="373"/>
      <c r="F68" s="373"/>
      <c r="G68" s="373"/>
      <c r="H68" s="373"/>
      <c r="I68" s="373"/>
      <c r="J68" s="373"/>
      <c r="K68" s="245"/>
    </row>
    <row r="69" spans="2:11" s="1" customFormat="1" ht="15" customHeight="1">
      <c r="B69" s="244"/>
      <c r="C69" s="249"/>
      <c r="D69" s="373" t="s">
        <v>1557</v>
      </c>
      <c r="E69" s="373"/>
      <c r="F69" s="373"/>
      <c r="G69" s="373"/>
      <c r="H69" s="373"/>
      <c r="I69" s="373"/>
      <c r="J69" s="373"/>
      <c r="K69" s="245"/>
    </row>
    <row r="70" spans="2:11" s="1" customFormat="1" ht="15" customHeight="1">
      <c r="B70" s="244"/>
      <c r="C70" s="249"/>
      <c r="D70" s="373" t="s">
        <v>1558</v>
      </c>
      <c r="E70" s="373"/>
      <c r="F70" s="373"/>
      <c r="G70" s="373"/>
      <c r="H70" s="373"/>
      <c r="I70" s="373"/>
      <c r="J70" s="373"/>
      <c r="K70" s="245"/>
    </row>
    <row r="71" spans="2:11" s="1" customFormat="1" ht="12.75" customHeight="1">
      <c r="B71" s="253"/>
      <c r="C71" s="254"/>
      <c r="D71" s="254"/>
      <c r="E71" s="254"/>
      <c r="F71" s="254"/>
      <c r="G71" s="254"/>
      <c r="H71" s="254"/>
      <c r="I71" s="254"/>
      <c r="J71" s="254"/>
      <c r="K71" s="255"/>
    </row>
    <row r="72" spans="2:11" s="1" customFormat="1" ht="18.75" customHeight="1">
      <c r="B72" s="256"/>
      <c r="C72" s="256"/>
      <c r="D72" s="256"/>
      <c r="E72" s="256"/>
      <c r="F72" s="256"/>
      <c r="G72" s="256"/>
      <c r="H72" s="256"/>
      <c r="I72" s="256"/>
      <c r="J72" s="256"/>
      <c r="K72" s="257"/>
    </row>
    <row r="73" spans="2:11" s="1" customFormat="1" ht="18.75" customHeight="1">
      <c r="B73" s="257"/>
      <c r="C73" s="257"/>
      <c r="D73" s="257"/>
      <c r="E73" s="257"/>
      <c r="F73" s="257"/>
      <c r="G73" s="257"/>
      <c r="H73" s="257"/>
      <c r="I73" s="257"/>
      <c r="J73" s="257"/>
      <c r="K73" s="257"/>
    </row>
    <row r="74" spans="2:11" s="1" customFormat="1" ht="7.5" customHeight="1">
      <c r="B74" s="258"/>
      <c r="C74" s="259"/>
      <c r="D74" s="259"/>
      <c r="E74" s="259"/>
      <c r="F74" s="259"/>
      <c r="G74" s="259"/>
      <c r="H74" s="259"/>
      <c r="I74" s="259"/>
      <c r="J74" s="259"/>
      <c r="K74" s="260"/>
    </row>
    <row r="75" spans="2:11" s="1" customFormat="1" ht="45" customHeight="1">
      <c r="B75" s="261"/>
      <c r="C75" s="368" t="s">
        <v>1559</v>
      </c>
      <c r="D75" s="368"/>
      <c r="E75" s="368"/>
      <c r="F75" s="368"/>
      <c r="G75" s="368"/>
      <c r="H75" s="368"/>
      <c r="I75" s="368"/>
      <c r="J75" s="368"/>
      <c r="K75" s="262"/>
    </row>
    <row r="76" spans="2:11" s="1" customFormat="1" ht="17.25" customHeight="1">
      <c r="B76" s="261"/>
      <c r="C76" s="263" t="s">
        <v>1560</v>
      </c>
      <c r="D76" s="263"/>
      <c r="E76" s="263"/>
      <c r="F76" s="263" t="s">
        <v>1561</v>
      </c>
      <c r="G76" s="264"/>
      <c r="H76" s="263" t="s">
        <v>53</v>
      </c>
      <c r="I76" s="263" t="s">
        <v>56</v>
      </c>
      <c r="J76" s="263" t="s">
        <v>1562</v>
      </c>
      <c r="K76" s="262"/>
    </row>
    <row r="77" spans="2:11" s="1" customFormat="1" ht="17.25" customHeight="1">
      <c r="B77" s="261"/>
      <c r="C77" s="265" t="s">
        <v>1563</v>
      </c>
      <c r="D77" s="265"/>
      <c r="E77" s="265"/>
      <c r="F77" s="266" t="s">
        <v>1564</v>
      </c>
      <c r="G77" s="267"/>
      <c r="H77" s="265"/>
      <c r="I77" s="265"/>
      <c r="J77" s="265" t="s">
        <v>1565</v>
      </c>
      <c r="K77" s="262"/>
    </row>
    <row r="78" spans="2:11" s="1" customFormat="1" ht="5.25" customHeight="1">
      <c r="B78" s="261"/>
      <c r="C78" s="268"/>
      <c r="D78" s="268"/>
      <c r="E78" s="268"/>
      <c r="F78" s="268"/>
      <c r="G78" s="269"/>
      <c r="H78" s="268"/>
      <c r="I78" s="268"/>
      <c r="J78" s="268"/>
      <c r="K78" s="262"/>
    </row>
    <row r="79" spans="2:11" s="1" customFormat="1" ht="15" customHeight="1">
      <c r="B79" s="261"/>
      <c r="C79" s="250" t="s">
        <v>52</v>
      </c>
      <c r="D79" s="270"/>
      <c r="E79" s="270"/>
      <c r="F79" s="271" t="s">
        <v>1566</v>
      </c>
      <c r="G79" s="272"/>
      <c r="H79" s="250" t="s">
        <v>1567</v>
      </c>
      <c r="I79" s="250" t="s">
        <v>1568</v>
      </c>
      <c r="J79" s="250">
        <v>20</v>
      </c>
      <c r="K79" s="262"/>
    </row>
    <row r="80" spans="2:11" s="1" customFormat="1" ht="15" customHeight="1">
      <c r="B80" s="261"/>
      <c r="C80" s="250" t="s">
        <v>1569</v>
      </c>
      <c r="D80" s="250"/>
      <c r="E80" s="250"/>
      <c r="F80" s="271" t="s">
        <v>1566</v>
      </c>
      <c r="G80" s="272"/>
      <c r="H80" s="250" t="s">
        <v>1570</v>
      </c>
      <c r="I80" s="250" t="s">
        <v>1568</v>
      </c>
      <c r="J80" s="250">
        <v>120</v>
      </c>
      <c r="K80" s="262"/>
    </row>
    <row r="81" spans="2:11" s="1" customFormat="1" ht="15" customHeight="1">
      <c r="B81" s="273"/>
      <c r="C81" s="250" t="s">
        <v>1571</v>
      </c>
      <c r="D81" s="250"/>
      <c r="E81" s="250"/>
      <c r="F81" s="271" t="s">
        <v>1572</v>
      </c>
      <c r="G81" s="272"/>
      <c r="H81" s="250" t="s">
        <v>1573</v>
      </c>
      <c r="I81" s="250" t="s">
        <v>1568</v>
      </c>
      <c r="J81" s="250">
        <v>50</v>
      </c>
      <c r="K81" s="262"/>
    </row>
    <row r="82" spans="2:11" s="1" customFormat="1" ht="15" customHeight="1">
      <c r="B82" s="273"/>
      <c r="C82" s="250" t="s">
        <v>1574</v>
      </c>
      <c r="D82" s="250"/>
      <c r="E82" s="250"/>
      <c r="F82" s="271" t="s">
        <v>1566</v>
      </c>
      <c r="G82" s="272"/>
      <c r="H82" s="250" t="s">
        <v>1575</v>
      </c>
      <c r="I82" s="250" t="s">
        <v>1576</v>
      </c>
      <c r="J82" s="250"/>
      <c r="K82" s="262"/>
    </row>
    <row r="83" spans="2:11" s="1" customFormat="1" ht="15" customHeight="1">
      <c r="B83" s="273"/>
      <c r="C83" s="274" t="s">
        <v>1577</v>
      </c>
      <c r="D83" s="274"/>
      <c r="E83" s="274"/>
      <c r="F83" s="275" t="s">
        <v>1572</v>
      </c>
      <c r="G83" s="274"/>
      <c r="H83" s="274" t="s">
        <v>1578</v>
      </c>
      <c r="I83" s="274" t="s">
        <v>1568</v>
      </c>
      <c r="J83" s="274">
        <v>15</v>
      </c>
      <c r="K83" s="262"/>
    </row>
    <row r="84" spans="2:11" s="1" customFormat="1" ht="15" customHeight="1">
      <c r="B84" s="273"/>
      <c r="C84" s="274" t="s">
        <v>1579</v>
      </c>
      <c r="D84" s="274"/>
      <c r="E84" s="274"/>
      <c r="F84" s="275" t="s">
        <v>1572</v>
      </c>
      <c r="G84" s="274"/>
      <c r="H84" s="274" t="s">
        <v>1580</v>
      </c>
      <c r="I84" s="274" t="s">
        <v>1568</v>
      </c>
      <c r="J84" s="274">
        <v>15</v>
      </c>
      <c r="K84" s="262"/>
    </row>
    <row r="85" spans="2:11" s="1" customFormat="1" ht="15" customHeight="1">
      <c r="B85" s="273"/>
      <c r="C85" s="274" t="s">
        <v>1581</v>
      </c>
      <c r="D85" s="274"/>
      <c r="E85" s="274"/>
      <c r="F85" s="275" t="s">
        <v>1572</v>
      </c>
      <c r="G85" s="274"/>
      <c r="H85" s="274" t="s">
        <v>1582</v>
      </c>
      <c r="I85" s="274" t="s">
        <v>1568</v>
      </c>
      <c r="J85" s="274">
        <v>20</v>
      </c>
      <c r="K85" s="262"/>
    </row>
    <row r="86" spans="2:11" s="1" customFormat="1" ht="15" customHeight="1">
      <c r="B86" s="273"/>
      <c r="C86" s="274" t="s">
        <v>1583</v>
      </c>
      <c r="D86" s="274"/>
      <c r="E86" s="274"/>
      <c r="F86" s="275" t="s">
        <v>1572</v>
      </c>
      <c r="G86" s="274"/>
      <c r="H86" s="274" t="s">
        <v>1584</v>
      </c>
      <c r="I86" s="274" t="s">
        <v>1568</v>
      </c>
      <c r="J86" s="274">
        <v>20</v>
      </c>
      <c r="K86" s="262"/>
    </row>
    <row r="87" spans="2:11" s="1" customFormat="1" ht="15" customHeight="1">
      <c r="B87" s="273"/>
      <c r="C87" s="250" t="s">
        <v>1585</v>
      </c>
      <c r="D87" s="250"/>
      <c r="E87" s="250"/>
      <c r="F87" s="271" t="s">
        <v>1572</v>
      </c>
      <c r="G87" s="272"/>
      <c r="H87" s="250" t="s">
        <v>1586</v>
      </c>
      <c r="I87" s="250" t="s">
        <v>1568</v>
      </c>
      <c r="J87" s="250">
        <v>50</v>
      </c>
      <c r="K87" s="262"/>
    </row>
    <row r="88" spans="2:11" s="1" customFormat="1" ht="15" customHeight="1">
      <c r="B88" s="273"/>
      <c r="C88" s="250" t="s">
        <v>1587</v>
      </c>
      <c r="D88" s="250"/>
      <c r="E88" s="250"/>
      <c r="F88" s="271" t="s">
        <v>1572</v>
      </c>
      <c r="G88" s="272"/>
      <c r="H88" s="250" t="s">
        <v>1588</v>
      </c>
      <c r="I88" s="250" t="s">
        <v>1568</v>
      </c>
      <c r="J88" s="250">
        <v>20</v>
      </c>
      <c r="K88" s="262"/>
    </row>
    <row r="89" spans="2:11" s="1" customFormat="1" ht="15" customHeight="1">
      <c r="B89" s="273"/>
      <c r="C89" s="250" t="s">
        <v>1589</v>
      </c>
      <c r="D89" s="250"/>
      <c r="E89" s="250"/>
      <c r="F89" s="271" t="s">
        <v>1572</v>
      </c>
      <c r="G89" s="272"/>
      <c r="H89" s="250" t="s">
        <v>1590</v>
      </c>
      <c r="I89" s="250" t="s">
        <v>1568</v>
      </c>
      <c r="J89" s="250">
        <v>20</v>
      </c>
      <c r="K89" s="262"/>
    </row>
    <row r="90" spans="2:11" s="1" customFormat="1" ht="15" customHeight="1">
      <c r="B90" s="273"/>
      <c r="C90" s="250" t="s">
        <v>1591</v>
      </c>
      <c r="D90" s="250"/>
      <c r="E90" s="250"/>
      <c r="F90" s="271" t="s">
        <v>1572</v>
      </c>
      <c r="G90" s="272"/>
      <c r="H90" s="250" t="s">
        <v>1592</v>
      </c>
      <c r="I90" s="250" t="s">
        <v>1568</v>
      </c>
      <c r="J90" s="250">
        <v>50</v>
      </c>
      <c r="K90" s="262"/>
    </row>
    <row r="91" spans="2:11" s="1" customFormat="1" ht="15" customHeight="1">
      <c r="B91" s="273"/>
      <c r="C91" s="250" t="s">
        <v>1593</v>
      </c>
      <c r="D91" s="250"/>
      <c r="E91" s="250"/>
      <c r="F91" s="271" t="s">
        <v>1572</v>
      </c>
      <c r="G91" s="272"/>
      <c r="H91" s="250" t="s">
        <v>1593</v>
      </c>
      <c r="I91" s="250" t="s">
        <v>1568</v>
      </c>
      <c r="J91" s="250">
        <v>50</v>
      </c>
      <c r="K91" s="262"/>
    </row>
    <row r="92" spans="2:11" s="1" customFormat="1" ht="15" customHeight="1">
      <c r="B92" s="273"/>
      <c r="C92" s="250" t="s">
        <v>1594</v>
      </c>
      <c r="D92" s="250"/>
      <c r="E92" s="250"/>
      <c r="F92" s="271" t="s">
        <v>1572</v>
      </c>
      <c r="G92" s="272"/>
      <c r="H92" s="250" t="s">
        <v>1595</v>
      </c>
      <c r="I92" s="250" t="s">
        <v>1568</v>
      </c>
      <c r="J92" s="250">
        <v>255</v>
      </c>
      <c r="K92" s="262"/>
    </row>
    <row r="93" spans="2:11" s="1" customFormat="1" ht="15" customHeight="1">
      <c r="B93" s="273"/>
      <c r="C93" s="250" t="s">
        <v>1596</v>
      </c>
      <c r="D93" s="250"/>
      <c r="E93" s="250"/>
      <c r="F93" s="271" t="s">
        <v>1566</v>
      </c>
      <c r="G93" s="272"/>
      <c r="H93" s="250" t="s">
        <v>1597</v>
      </c>
      <c r="I93" s="250" t="s">
        <v>1598</v>
      </c>
      <c r="J93" s="250"/>
      <c r="K93" s="262"/>
    </row>
    <row r="94" spans="2:11" s="1" customFormat="1" ht="15" customHeight="1">
      <c r="B94" s="273"/>
      <c r="C94" s="250" t="s">
        <v>1599</v>
      </c>
      <c r="D94" s="250"/>
      <c r="E94" s="250"/>
      <c r="F94" s="271" t="s">
        <v>1566</v>
      </c>
      <c r="G94" s="272"/>
      <c r="H94" s="250" t="s">
        <v>1600</v>
      </c>
      <c r="I94" s="250" t="s">
        <v>1601</v>
      </c>
      <c r="J94" s="250"/>
      <c r="K94" s="262"/>
    </row>
    <row r="95" spans="2:11" s="1" customFormat="1" ht="15" customHeight="1">
      <c r="B95" s="273"/>
      <c r="C95" s="250" t="s">
        <v>1602</v>
      </c>
      <c r="D95" s="250"/>
      <c r="E95" s="250"/>
      <c r="F95" s="271" t="s">
        <v>1566</v>
      </c>
      <c r="G95" s="272"/>
      <c r="H95" s="250" t="s">
        <v>1602</v>
      </c>
      <c r="I95" s="250" t="s">
        <v>1601</v>
      </c>
      <c r="J95" s="250"/>
      <c r="K95" s="262"/>
    </row>
    <row r="96" spans="2:11" s="1" customFormat="1" ht="15" customHeight="1">
      <c r="B96" s="273"/>
      <c r="C96" s="250" t="s">
        <v>37</v>
      </c>
      <c r="D96" s="250"/>
      <c r="E96" s="250"/>
      <c r="F96" s="271" t="s">
        <v>1566</v>
      </c>
      <c r="G96" s="272"/>
      <c r="H96" s="250" t="s">
        <v>1603</v>
      </c>
      <c r="I96" s="250" t="s">
        <v>1601</v>
      </c>
      <c r="J96" s="250"/>
      <c r="K96" s="262"/>
    </row>
    <row r="97" spans="2:11" s="1" customFormat="1" ht="15" customHeight="1">
      <c r="B97" s="273"/>
      <c r="C97" s="250" t="s">
        <v>47</v>
      </c>
      <c r="D97" s="250"/>
      <c r="E97" s="250"/>
      <c r="F97" s="271" t="s">
        <v>1566</v>
      </c>
      <c r="G97" s="272"/>
      <c r="H97" s="250" t="s">
        <v>1604</v>
      </c>
      <c r="I97" s="250" t="s">
        <v>1601</v>
      </c>
      <c r="J97" s="250"/>
      <c r="K97" s="262"/>
    </row>
    <row r="98" spans="2:11" s="1" customFormat="1" ht="15" customHeight="1">
      <c r="B98" s="276"/>
      <c r="C98" s="277"/>
      <c r="D98" s="277"/>
      <c r="E98" s="277"/>
      <c r="F98" s="277"/>
      <c r="G98" s="277"/>
      <c r="H98" s="277"/>
      <c r="I98" s="277"/>
      <c r="J98" s="277"/>
      <c r="K98" s="278"/>
    </row>
    <row r="99" spans="2:11" s="1" customFormat="1" ht="18.75" customHeight="1">
      <c r="B99" s="279"/>
      <c r="C99" s="280"/>
      <c r="D99" s="280"/>
      <c r="E99" s="280"/>
      <c r="F99" s="280"/>
      <c r="G99" s="280"/>
      <c r="H99" s="280"/>
      <c r="I99" s="280"/>
      <c r="J99" s="280"/>
      <c r="K99" s="279"/>
    </row>
    <row r="100" spans="2:11" s="1" customFormat="1" ht="18.75" customHeight="1">
      <c r="B100" s="257"/>
      <c r="C100" s="257"/>
      <c r="D100" s="257"/>
      <c r="E100" s="257"/>
      <c r="F100" s="257"/>
      <c r="G100" s="257"/>
      <c r="H100" s="257"/>
      <c r="I100" s="257"/>
      <c r="J100" s="257"/>
      <c r="K100" s="257"/>
    </row>
    <row r="101" spans="2:11" s="1" customFormat="1" ht="7.5" customHeight="1">
      <c r="B101" s="258"/>
      <c r="C101" s="259"/>
      <c r="D101" s="259"/>
      <c r="E101" s="259"/>
      <c r="F101" s="259"/>
      <c r="G101" s="259"/>
      <c r="H101" s="259"/>
      <c r="I101" s="259"/>
      <c r="J101" s="259"/>
      <c r="K101" s="260"/>
    </row>
    <row r="102" spans="2:11" s="1" customFormat="1" ht="45" customHeight="1">
      <c r="B102" s="261"/>
      <c r="C102" s="368" t="s">
        <v>1605</v>
      </c>
      <c r="D102" s="368"/>
      <c r="E102" s="368"/>
      <c r="F102" s="368"/>
      <c r="G102" s="368"/>
      <c r="H102" s="368"/>
      <c r="I102" s="368"/>
      <c r="J102" s="368"/>
      <c r="K102" s="262"/>
    </row>
    <row r="103" spans="2:11" s="1" customFormat="1" ht="17.25" customHeight="1">
      <c r="B103" s="261"/>
      <c r="C103" s="263" t="s">
        <v>1560</v>
      </c>
      <c r="D103" s="263"/>
      <c r="E103" s="263"/>
      <c r="F103" s="263" t="s">
        <v>1561</v>
      </c>
      <c r="G103" s="264"/>
      <c r="H103" s="263" t="s">
        <v>53</v>
      </c>
      <c r="I103" s="263" t="s">
        <v>56</v>
      </c>
      <c r="J103" s="263" t="s">
        <v>1562</v>
      </c>
      <c r="K103" s="262"/>
    </row>
    <row r="104" spans="2:11" s="1" customFormat="1" ht="17.25" customHeight="1">
      <c r="B104" s="261"/>
      <c r="C104" s="265" t="s">
        <v>1563</v>
      </c>
      <c r="D104" s="265"/>
      <c r="E104" s="265"/>
      <c r="F104" s="266" t="s">
        <v>1564</v>
      </c>
      <c r="G104" s="267"/>
      <c r="H104" s="265"/>
      <c r="I104" s="265"/>
      <c r="J104" s="265" t="s">
        <v>1565</v>
      </c>
      <c r="K104" s="262"/>
    </row>
    <row r="105" spans="2:11" s="1" customFormat="1" ht="5.25" customHeight="1">
      <c r="B105" s="261"/>
      <c r="C105" s="263"/>
      <c r="D105" s="263"/>
      <c r="E105" s="263"/>
      <c r="F105" s="263"/>
      <c r="G105" s="281"/>
      <c r="H105" s="263"/>
      <c r="I105" s="263"/>
      <c r="J105" s="263"/>
      <c r="K105" s="262"/>
    </row>
    <row r="106" spans="2:11" s="1" customFormat="1" ht="15" customHeight="1">
      <c r="B106" s="261"/>
      <c r="C106" s="250" t="s">
        <v>52</v>
      </c>
      <c r="D106" s="270"/>
      <c r="E106" s="270"/>
      <c r="F106" s="271" t="s">
        <v>1566</v>
      </c>
      <c r="G106" s="250"/>
      <c r="H106" s="250" t="s">
        <v>1606</v>
      </c>
      <c r="I106" s="250" t="s">
        <v>1568</v>
      </c>
      <c r="J106" s="250">
        <v>20</v>
      </c>
      <c r="K106" s="262"/>
    </row>
    <row r="107" spans="2:11" s="1" customFormat="1" ht="15" customHeight="1">
      <c r="B107" s="261"/>
      <c r="C107" s="250" t="s">
        <v>1569</v>
      </c>
      <c r="D107" s="250"/>
      <c r="E107" s="250"/>
      <c r="F107" s="271" t="s">
        <v>1566</v>
      </c>
      <c r="G107" s="250"/>
      <c r="H107" s="250" t="s">
        <v>1606</v>
      </c>
      <c r="I107" s="250" t="s">
        <v>1568</v>
      </c>
      <c r="J107" s="250">
        <v>120</v>
      </c>
      <c r="K107" s="262"/>
    </row>
    <row r="108" spans="2:11" s="1" customFormat="1" ht="15" customHeight="1">
      <c r="B108" s="273"/>
      <c r="C108" s="250" t="s">
        <v>1571</v>
      </c>
      <c r="D108" s="250"/>
      <c r="E108" s="250"/>
      <c r="F108" s="271" t="s">
        <v>1572</v>
      </c>
      <c r="G108" s="250"/>
      <c r="H108" s="250" t="s">
        <v>1606</v>
      </c>
      <c r="I108" s="250" t="s">
        <v>1568</v>
      </c>
      <c r="J108" s="250">
        <v>50</v>
      </c>
      <c r="K108" s="262"/>
    </row>
    <row r="109" spans="2:11" s="1" customFormat="1" ht="15" customHeight="1">
      <c r="B109" s="273"/>
      <c r="C109" s="250" t="s">
        <v>1574</v>
      </c>
      <c r="D109" s="250"/>
      <c r="E109" s="250"/>
      <c r="F109" s="271" t="s">
        <v>1566</v>
      </c>
      <c r="G109" s="250"/>
      <c r="H109" s="250" t="s">
        <v>1606</v>
      </c>
      <c r="I109" s="250" t="s">
        <v>1576</v>
      </c>
      <c r="J109" s="250"/>
      <c r="K109" s="262"/>
    </row>
    <row r="110" spans="2:11" s="1" customFormat="1" ht="15" customHeight="1">
      <c r="B110" s="273"/>
      <c r="C110" s="250" t="s">
        <v>1585</v>
      </c>
      <c r="D110" s="250"/>
      <c r="E110" s="250"/>
      <c r="F110" s="271" t="s">
        <v>1572</v>
      </c>
      <c r="G110" s="250"/>
      <c r="H110" s="250" t="s">
        <v>1606</v>
      </c>
      <c r="I110" s="250" t="s">
        <v>1568</v>
      </c>
      <c r="J110" s="250">
        <v>50</v>
      </c>
      <c r="K110" s="262"/>
    </row>
    <row r="111" spans="2:11" s="1" customFormat="1" ht="15" customHeight="1">
      <c r="B111" s="273"/>
      <c r="C111" s="250" t="s">
        <v>1593</v>
      </c>
      <c r="D111" s="250"/>
      <c r="E111" s="250"/>
      <c r="F111" s="271" t="s">
        <v>1572</v>
      </c>
      <c r="G111" s="250"/>
      <c r="H111" s="250" t="s">
        <v>1606</v>
      </c>
      <c r="I111" s="250" t="s">
        <v>1568</v>
      </c>
      <c r="J111" s="250">
        <v>50</v>
      </c>
      <c r="K111" s="262"/>
    </row>
    <row r="112" spans="2:11" s="1" customFormat="1" ht="15" customHeight="1">
      <c r="B112" s="273"/>
      <c r="C112" s="250" t="s">
        <v>1591</v>
      </c>
      <c r="D112" s="250"/>
      <c r="E112" s="250"/>
      <c r="F112" s="271" t="s">
        <v>1572</v>
      </c>
      <c r="G112" s="250"/>
      <c r="H112" s="250" t="s">
        <v>1606</v>
      </c>
      <c r="I112" s="250" t="s">
        <v>1568</v>
      </c>
      <c r="J112" s="250">
        <v>50</v>
      </c>
      <c r="K112" s="262"/>
    </row>
    <row r="113" spans="2:11" s="1" customFormat="1" ht="15" customHeight="1">
      <c r="B113" s="273"/>
      <c r="C113" s="250" t="s">
        <v>52</v>
      </c>
      <c r="D113" s="250"/>
      <c r="E113" s="250"/>
      <c r="F113" s="271" t="s">
        <v>1566</v>
      </c>
      <c r="G113" s="250"/>
      <c r="H113" s="250" t="s">
        <v>1607</v>
      </c>
      <c r="I113" s="250" t="s">
        <v>1568</v>
      </c>
      <c r="J113" s="250">
        <v>20</v>
      </c>
      <c r="K113" s="262"/>
    </row>
    <row r="114" spans="2:11" s="1" customFormat="1" ht="15" customHeight="1">
      <c r="B114" s="273"/>
      <c r="C114" s="250" t="s">
        <v>1608</v>
      </c>
      <c r="D114" s="250"/>
      <c r="E114" s="250"/>
      <c r="F114" s="271" t="s">
        <v>1566</v>
      </c>
      <c r="G114" s="250"/>
      <c r="H114" s="250" t="s">
        <v>1609</v>
      </c>
      <c r="I114" s="250" t="s">
        <v>1568</v>
      </c>
      <c r="J114" s="250">
        <v>120</v>
      </c>
      <c r="K114" s="262"/>
    </row>
    <row r="115" spans="2:11" s="1" customFormat="1" ht="15" customHeight="1">
      <c r="B115" s="273"/>
      <c r="C115" s="250" t="s">
        <v>37</v>
      </c>
      <c r="D115" s="250"/>
      <c r="E115" s="250"/>
      <c r="F115" s="271" t="s">
        <v>1566</v>
      </c>
      <c r="G115" s="250"/>
      <c r="H115" s="250" t="s">
        <v>1610</v>
      </c>
      <c r="I115" s="250" t="s">
        <v>1601</v>
      </c>
      <c r="J115" s="250"/>
      <c r="K115" s="262"/>
    </row>
    <row r="116" spans="2:11" s="1" customFormat="1" ht="15" customHeight="1">
      <c r="B116" s="273"/>
      <c r="C116" s="250" t="s">
        <v>47</v>
      </c>
      <c r="D116" s="250"/>
      <c r="E116" s="250"/>
      <c r="F116" s="271" t="s">
        <v>1566</v>
      </c>
      <c r="G116" s="250"/>
      <c r="H116" s="250" t="s">
        <v>1611</v>
      </c>
      <c r="I116" s="250" t="s">
        <v>1601</v>
      </c>
      <c r="J116" s="250"/>
      <c r="K116" s="262"/>
    </row>
    <row r="117" spans="2:11" s="1" customFormat="1" ht="15" customHeight="1">
      <c r="B117" s="273"/>
      <c r="C117" s="250" t="s">
        <v>56</v>
      </c>
      <c r="D117" s="250"/>
      <c r="E117" s="250"/>
      <c r="F117" s="271" t="s">
        <v>1566</v>
      </c>
      <c r="G117" s="250"/>
      <c r="H117" s="250" t="s">
        <v>1612</v>
      </c>
      <c r="I117" s="250" t="s">
        <v>1613</v>
      </c>
      <c r="J117" s="250"/>
      <c r="K117" s="262"/>
    </row>
    <row r="118" spans="2:11" s="1" customFormat="1" ht="15" customHeight="1">
      <c r="B118" s="276"/>
      <c r="C118" s="282"/>
      <c r="D118" s="282"/>
      <c r="E118" s="282"/>
      <c r="F118" s="282"/>
      <c r="G118" s="282"/>
      <c r="H118" s="282"/>
      <c r="I118" s="282"/>
      <c r="J118" s="282"/>
      <c r="K118" s="278"/>
    </row>
    <row r="119" spans="2:11" s="1" customFormat="1" ht="18.75" customHeight="1">
      <c r="B119" s="283"/>
      <c r="C119" s="284"/>
      <c r="D119" s="284"/>
      <c r="E119" s="284"/>
      <c r="F119" s="285"/>
      <c r="G119" s="284"/>
      <c r="H119" s="284"/>
      <c r="I119" s="284"/>
      <c r="J119" s="284"/>
      <c r="K119" s="283"/>
    </row>
    <row r="120" spans="2:11" s="1" customFormat="1" ht="18.75" customHeight="1">
      <c r="B120" s="257"/>
      <c r="C120" s="257"/>
      <c r="D120" s="257"/>
      <c r="E120" s="257"/>
      <c r="F120" s="257"/>
      <c r="G120" s="257"/>
      <c r="H120" s="257"/>
      <c r="I120" s="257"/>
      <c r="J120" s="257"/>
      <c r="K120" s="257"/>
    </row>
    <row r="121" spans="2:11" s="1" customFormat="1" ht="7.5" customHeight="1">
      <c r="B121" s="286"/>
      <c r="C121" s="287"/>
      <c r="D121" s="287"/>
      <c r="E121" s="287"/>
      <c r="F121" s="287"/>
      <c r="G121" s="287"/>
      <c r="H121" s="287"/>
      <c r="I121" s="287"/>
      <c r="J121" s="287"/>
      <c r="K121" s="288"/>
    </row>
    <row r="122" spans="2:11" s="1" customFormat="1" ht="45" customHeight="1">
      <c r="B122" s="289"/>
      <c r="C122" s="369" t="s">
        <v>1614</v>
      </c>
      <c r="D122" s="369"/>
      <c r="E122" s="369"/>
      <c r="F122" s="369"/>
      <c r="G122" s="369"/>
      <c r="H122" s="369"/>
      <c r="I122" s="369"/>
      <c r="J122" s="369"/>
      <c r="K122" s="290"/>
    </row>
    <row r="123" spans="2:11" s="1" customFormat="1" ht="17.25" customHeight="1">
      <c r="B123" s="291"/>
      <c r="C123" s="263" t="s">
        <v>1560</v>
      </c>
      <c r="D123" s="263"/>
      <c r="E123" s="263"/>
      <c r="F123" s="263" t="s">
        <v>1561</v>
      </c>
      <c r="G123" s="264"/>
      <c r="H123" s="263" t="s">
        <v>53</v>
      </c>
      <c r="I123" s="263" t="s">
        <v>56</v>
      </c>
      <c r="J123" s="263" t="s">
        <v>1562</v>
      </c>
      <c r="K123" s="292"/>
    </row>
    <row r="124" spans="2:11" s="1" customFormat="1" ht="17.25" customHeight="1">
      <c r="B124" s="291"/>
      <c r="C124" s="265" t="s">
        <v>1563</v>
      </c>
      <c r="D124" s="265"/>
      <c r="E124" s="265"/>
      <c r="F124" s="266" t="s">
        <v>1564</v>
      </c>
      <c r="G124" s="267"/>
      <c r="H124" s="265"/>
      <c r="I124" s="265"/>
      <c r="J124" s="265" t="s">
        <v>1565</v>
      </c>
      <c r="K124" s="292"/>
    </row>
    <row r="125" spans="2:11" s="1" customFormat="1" ht="5.25" customHeight="1">
      <c r="B125" s="293"/>
      <c r="C125" s="268"/>
      <c r="D125" s="268"/>
      <c r="E125" s="268"/>
      <c r="F125" s="268"/>
      <c r="G125" s="294"/>
      <c r="H125" s="268"/>
      <c r="I125" s="268"/>
      <c r="J125" s="268"/>
      <c r="K125" s="295"/>
    </row>
    <row r="126" spans="2:11" s="1" customFormat="1" ht="15" customHeight="1">
      <c r="B126" s="293"/>
      <c r="C126" s="250" t="s">
        <v>1569</v>
      </c>
      <c r="D126" s="270"/>
      <c r="E126" s="270"/>
      <c r="F126" s="271" t="s">
        <v>1566</v>
      </c>
      <c r="G126" s="250"/>
      <c r="H126" s="250" t="s">
        <v>1606</v>
      </c>
      <c r="I126" s="250" t="s">
        <v>1568</v>
      </c>
      <c r="J126" s="250">
        <v>120</v>
      </c>
      <c r="K126" s="296"/>
    </row>
    <row r="127" spans="2:11" s="1" customFormat="1" ht="15" customHeight="1">
      <c r="B127" s="293"/>
      <c r="C127" s="250" t="s">
        <v>1615</v>
      </c>
      <c r="D127" s="250"/>
      <c r="E127" s="250"/>
      <c r="F127" s="271" t="s">
        <v>1566</v>
      </c>
      <c r="G127" s="250"/>
      <c r="H127" s="250" t="s">
        <v>1616</v>
      </c>
      <c r="I127" s="250" t="s">
        <v>1568</v>
      </c>
      <c r="J127" s="250" t="s">
        <v>1617</v>
      </c>
      <c r="K127" s="296"/>
    </row>
    <row r="128" spans="2:11" s="1" customFormat="1" ht="15" customHeight="1">
      <c r="B128" s="293"/>
      <c r="C128" s="250" t="s">
        <v>1514</v>
      </c>
      <c r="D128" s="250"/>
      <c r="E128" s="250"/>
      <c r="F128" s="271" t="s">
        <v>1566</v>
      </c>
      <c r="G128" s="250"/>
      <c r="H128" s="250" t="s">
        <v>1618</v>
      </c>
      <c r="I128" s="250" t="s">
        <v>1568</v>
      </c>
      <c r="J128" s="250" t="s">
        <v>1617</v>
      </c>
      <c r="K128" s="296"/>
    </row>
    <row r="129" spans="2:11" s="1" customFormat="1" ht="15" customHeight="1">
      <c r="B129" s="293"/>
      <c r="C129" s="250" t="s">
        <v>1577</v>
      </c>
      <c r="D129" s="250"/>
      <c r="E129" s="250"/>
      <c r="F129" s="271" t="s">
        <v>1572</v>
      </c>
      <c r="G129" s="250"/>
      <c r="H129" s="250" t="s">
        <v>1578</v>
      </c>
      <c r="I129" s="250" t="s">
        <v>1568</v>
      </c>
      <c r="J129" s="250">
        <v>15</v>
      </c>
      <c r="K129" s="296"/>
    </row>
    <row r="130" spans="2:11" s="1" customFormat="1" ht="15" customHeight="1">
      <c r="B130" s="293"/>
      <c r="C130" s="274" t="s">
        <v>1579</v>
      </c>
      <c r="D130" s="274"/>
      <c r="E130" s="274"/>
      <c r="F130" s="275" t="s">
        <v>1572</v>
      </c>
      <c r="G130" s="274"/>
      <c r="H130" s="274" t="s">
        <v>1580</v>
      </c>
      <c r="I130" s="274" t="s">
        <v>1568</v>
      </c>
      <c r="J130" s="274">
        <v>15</v>
      </c>
      <c r="K130" s="296"/>
    </row>
    <row r="131" spans="2:11" s="1" customFormat="1" ht="15" customHeight="1">
      <c r="B131" s="293"/>
      <c r="C131" s="274" t="s">
        <v>1581</v>
      </c>
      <c r="D131" s="274"/>
      <c r="E131" s="274"/>
      <c r="F131" s="275" t="s">
        <v>1572</v>
      </c>
      <c r="G131" s="274"/>
      <c r="H131" s="274" t="s">
        <v>1582</v>
      </c>
      <c r="I131" s="274" t="s">
        <v>1568</v>
      </c>
      <c r="J131" s="274">
        <v>20</v>
      </c>
      <c r="K131" s="296"/>
    </row>
    <row r="132" spans="2:11" s="1" customFormat="1" ht="15" customHeight="1">
      <c r="B132" s="293"/>
      <c r="C132" s="274" t="s">
        <v>1583</v>
      </c>
      <c r="D132" s="274"/>
      <c r="E132" s="274"/>
      <c r="F132" s="275" t="s">
        <v>1572</v>
      </c>
      <c r="G132" s="274"/>
      <c r="H132" s="274" t="s">
        <v>1584</v>
      </c>
      <c r="I132" s="274" t="s">
        <v>1568</v>
      </c>
      <c r="J132" s="274">
        <v>20</v>
      </c>
      <c r="K132" s="296"/>
    </row>
    <row r="133" spans="2:11" s="1" customFormat="1" ht="15" customHeight="1">
      <c r="B133" s="293"/>
      <c r="C133" s="250" t="s">
        <v>1571</v>
      </c>
      <c r="D133" s="250"/>
      <c r="E133" s="250"/>
      <c r="F133" s="271" t="s">
        <v>1572</v>
      </c>
      <c r="G133" s="250"/>
      <c r="H133" s="250" t="s">
        <v>1606</v>
      </c>
      <c r="I133" s="250" t="s">
        <v>1568</v>
      </c>
      <c r="J133" s="250">
        <v>50</v>
      </c>
      <c r="K133" s="296"/>
    </row>
    <row r="134" spans="2:11" s="1" customFormat="1" ht="15" customHeight="1">
      <c r="B134" s="293"/>
      <c r="C134" s="250" t="s">
        <v>1585</v>
      </c>
      <c r="D134" s="250"/>
      <c r="E134" s="250"/>
      <c r="F134" s="271" t="s">
        <v>1572</v>
      </c>
      <c r="G134" s="250"/>
      <c r="H134" s="250" t="s">
        <v>1606</v>
      </c>
      <c r="I134" s="250" t="s">
        <v>1568</v>
      </c>
      <c r="J134" s="250">
        <v>50</v>
      </c>
      <c r="K134" s="296"/>
    </row>
    <row r="135" spans="2:11" s="1" customFormat="1" ht="15" customHeight="1">
      <c r="B135" s="293"/>
      <c r="C135" s="250" t="s">
        <v>1591</v>
      </c>
      <c r="D135" s="250"/>
      <c r="E135" s="250"/>
      <c r="F135" s="271" t="s">
        <v>1572</v>
      </c>
      <c r="G135" s="250"/>
      <c r="H135" s="250" t="s">
        <v>1606</v>
      </c>
      <c r="I135" s="250" t="s">
        <v>1568</v>
      </c>
      <c r="J135" s="250">
        <v>50</v>
      </c>
      <c r="K135" s="296"/>
    </row>
    <row r="136" spans="2:11" s="1" customFormat="1" ht="15" customHeight="1">
      <c r="B136" s="293"/>
      <c r="C136" s="250" t="s">
        <v>1593</v>
      </c>
      <c r="D136" s="250"/>
      <c r="E136" s="250"/>
      <c r="F136" s="271" t="s">
        <v>1572</v>
      </c>
      <c r="G136" s="250"/>
      <c r="H136" s="250" t="s">
        <v>1606</v>
      </c>
      <c r="I136" s="250" t="s">
        <v>1568</v>
      </c>
      <c r="J136" s="250">
        <v>50</v>
      </c>
      <c r="K136" s="296"/>
    </row>
    <row r="137" spans="2:11" s="1" customFormat="1" ht="15" customHeight="1">
      <c r="B137" s="293"/>
      <c r="C137" s="250" t="s">
        <v>1594</v>
      </c>
      <c r="D137" s="250"/>
      <c r="E137" s="250"/>
      <c r="F137" s="271" t="s">
        <v>1572</v>
      </c>
      <c r="G137" s="250"/>
      <c r="H137" s="250" t="s">
        <v>1619</v>
      </c>
      <c r="I137" s="250" t="s">
        <v>1568</v>
      </c>
      <c r="J137" s="250">
        <v>255</v>
      </c>
      <c r="K137" s="296"/>
    </row>
    <row r="138" spans="2:11" s="1" customFormat="1" ht="15" customHeight="1">
      <c r="B138" s="293"/>
      <c r="C138" s="250" t="s">
        <v>1596</v>
      </c>
      <c r="D138" s="250"/>
      <c r="E138" s="250"/>
      <c r="F138" s="271" t="s">
        <v>1566</v>
      </c>
      <c r="G138" s="250"/>
      <c r="H138" s="250" t="s">
        <v>1620</v>
      </c>
      <c r="I138" s="250" t="s">
        <v>1598</v>
      </c>
      <c r="J138" s="250"/>
      <c r="K138" s="296"/>
    </row>
    <row r="139" spans="2:11" s="1" customFormat="1" ht="15" customHeight="1">
      <c r="B139" s="293"/>
      <c r="C139" s="250" t="s">
        <v>1599</v>
      </c>
      <c r="D139" s="250"/>
      <c r="E139" s="250"/>
      <c r="F139" s="271" t="s">
        <v>1566</v>
      </c>
      <c r="G139" s="250"/>
      <c r="H139" s="250" t="s">
        <v>1621</v>
      </c>
      <c r="I139" s="250" t="s">
        <v>1601</v>
      </c>
      <c r="J139" s="250"/>
      <c r="K139" s="296"/>
    </row>
    <row r="140" spans="2:11" s="1" customFormat="1" ht="15" customHeight="1">
      <c r="B140" s="293"/>
      <c r="C140" s="250" t="s">
        <v>1602</v>
      </c>
      <c r="D140" s="250"/>
      <c r="E140" s="250"/>
      <c r="F140" s="271" t="s">
        <v>1566</v>
      </c>
      <c r="G140" s="250"/>
      <c r="H140" s="250" t="s">
        <v>1602</v>
      </c>
      <c r="I140" s="250" t="s">
        <v>1601</v>
      </c>
      <c r="J140" s="250"/>
      <c r="K140" s="296"/>
    </row>
    <row r="141" spans="2:11" s="1" customFormat="1" ht="15" customHeight="1">
      <c r="B141" s="293"/>
      <c r="C141" s="250" t="s">
        <v>37</v>
      </c>
      <c r="D141" s="250"/>
      <c r="E141" s="250"/>
      <c r="F141" s="271" t="s">
        <v>1566</v>
      </c>
      <c r="G141" s="250"/>
      <c r="H141" s="250" t="s">
        <v>1622</v>
      </c>
      <c r="I141" s="250" t="s">
        <v>1601</v>
      </c>
      <c r="J141" s="250"/>
      <c r="K141" s="296"/>
    </row>
    <row r="142" spans="2:11" s="1" customFormat="1" ht="15" customHeight="1">
      <c r="B142" s="293"/>
      <c r="C142" s="250" t="s">
        <v>1623</v>
      </c>
      <c r="D142" s="250"/>
      <c r="E142" s="250"/>
      <c r="F142" s="271" t="s">
        <v>1566</v>
      </c>
      <c r="G142" s="250"/>
      <c r="H142" s="250" t="s">
        <v>1624</v>
      </c>
      <c r="I142" s="250" t="s">
        <v>1601</v>
      </c>
      <c r="J142" s="250"/>
      <c r="K142" s="296"/>
    </row>
    <row r="143" spans="2:11" s="1" customFormat="1" ht="15" customHeight="1">
      <c r="B143" s="297"/>
      <c r="C143" s="298"/>
      <c r="D143" s="298"/>
      <c r="E143" s="298"/>
      <c r="F143" s="298"/>
      <c r="G143" s="298"/>
      <c r="H143" s="298"/>
      <c r="I143" s="298"/>
      <c r="J143" s="298"/>
      <c r="K143" s="299"/>
    </row>
    <row r="144" spans="2:11" s="1" customFormat="1" ht="18.75" customHeight="1">
      <c r="B144" s="284"/>
      <c r="C144" s="284"/>
      <c r="D144" s="284"/>
      <c r="E144" s="284"/>
      <c r="F144" s="285"/>
      <c r="G144" s="284"/>
      <c r="H144" s="284"/>
      <c r="I144" s="284"/>
      <c r="J144" s="284"/>
      <c r="K144" s="284"/>
    </row>
    <row r="145" spans="2:11" s="1" customFormat="1" ht="18.75" customHeight="1">
      <c r="B145" s="257"/>
      <c r="C145" s="257"/>
      <c r="D145" s="257"/>
      <c r="E145" s="257"/>
      <c r="F145" s="257"/>
      <c r="G145" s="257"/>
      <c r="H145" s="257"/>
      <c r="I145" s="257"/>
      <c r="J145" s="257"/>
      <c r="K145" s="257"/>
    </row>
    <row r="146" spans="2:11" s="1" customFormat="1" ht="7.5" customHeight="1">
      <c r="B146" s="258"/>
      <c r="C146" s="259"/>
      <c r="D146" s="259"/>
      <c r="E146" s="259"/>
      <c r="F146" s="259"/>
      <c r="G146" s="259"/>
      <c r="H146" s="259"/>
      <c r="I146" s="259"/>
      <c r="J146" s="259"/>
      <c r="K146" s="260"/>
    </row>
    <row r="147" spans="2:11" s="1" customFormat="1" ht="45" customHeight="1">
      <c r="B147" s="261"/>
      <c r="C147" s="368" t="s">
        <v>1625</v>
      </c>
      <c r="D147" s="368"/>
      <c r="E147" s="368"/>
      <c r="F147" s="368"/>
      <c r="G147" s="368"/>
      <c r="H147" s="368"/>
      <c r="I147" s="368"/>
      <c r="J147" s="368"/>
      <c r="K147" s="262"/>
    </row>
    <row r="148" spans="2:11" s="1" customFormat="1" ht="17.25" customHeight="1">
      <c r="B148" s="261"/>
      <c r="C148" s="263" t="s">
        <v>1560</v>
      </c>
      <c r="D148" s="263"/>
      <c r="E148" s="263"/>
      <c r="F148" s="263" t="s">
        <v>1561</v>
      </c>
      <c r="G148" s="264"/>
      <c r="H148" s="263" t="s">
        <v>53</v>
      </c>
      <c r="I148" s="263" t="s">
        <v>56</v>
      </c>
      <c r="J148" s="263" t="s">
        <v>1562</v>
      </c>
      <c r="K148" s="262"/>
    </row>
    <row r="149" spans="2:11" s="1" customFormat="1" ht="17.25" customHeight="1">
      <c r="B149" s="261"/>
      <c r="C149" s="265" t="s">
        <v>1563</v>
      </c>
      <c r="D149" s="265"/>
      <c r="E149" s="265"/>
      <c r="F149" s="266" t="s">
        <v>1564</v>
      </c>
      <c r="G149" s="267"/>
      <c r="H149" s="265"/>
      <c r="I149" s="265"/>
      <c r="J149" s="265" t="s">
        <v>1565</v>
      </c>
      <c r="K149" s="262"/>
    </row>
    <row r="150" spans="2:11" s="1" customFormat="1" ht="5.25" customHeight="1">
      <c r="B150" s="273"/>
      <c r="C150" s="268"/>
      <c r="D150" s="268"/>
      <c r="E150" s="268"/>
      <c r="F150" s="268"/>
      <c r="G150" s="269"/>
      <c r="H150" s="268"/>
      <c r="I150" s="268"/>
      <c r="J150" s="268"/>
      <c r="K150" s="296"/>
    </row>
    <row r="151" spans="2:11" s="1" customFormat="1" ht="15" customHeight="1">
      <c r="B151" s="273"/>
      <c r="C151" s="300" t="s">
        <v>1569</v>
      </c>
      <c r="D151" s="250"/>
      <c r="E151" s="250"/>
      <c r="F151" s="301" t="s">
        <v>1566</v>
      </c>
      <c r="G151" s="250"/>
      <c r="H151" s="300" t="s">
        <v>1606</v>
      </c>
      <c r="I151" s="300" t="s">
        <v>1568</v>
      </c>
      <c r="J151" s="300">
        <v>120</v>
      </c>
      <c r="K151" s="296"/>
    </row>
    <row r="152" spans="2:11" s="1" customFormat="1" ht="15" customHeight="1">
      <c r="B152" s="273"/>
      <c r="C152" s="300" t="s">
        <v>1615</v>
      </c>
      <c r="D152" s="250"/>
      <c r="E152" s="250"/>
      <c r="F152" s="301" t="s">
        <v>1566</v>
      </c>
      <c r="G152" s="250"/>
      <c r="H152" s="300" t="s">
        <v>1626</v>
      </c>
      <c r="I152" s="300" t="s">
        <v>1568</v>
      </c>
      <c r="J152" s="300" t="s">
        <v>1617</v>
      </c>
      <c r="K152" s="296"/>
    </row>
    <row r="153" spans="2:11" s="1" customFormat="1" ht="15" customHeight="1">
      <c r="B153" s="273"/>
      <c r="C153" s="300" t="s">
        <v>1514</v>
      </c>
      <c r="D153" s="250"/>
      <c r="E153" s="250"/>
      <c r="F153" s="301" t="s">
        <v>1566</v>
      </c>
      <c r="G153" s="250"/>
      <c r="H153" s="300" t="s">
        <v>1627</v>
      </c>
      <c r="I153" s="300" t="s">
        <v>1568</v>
      </c>
      <c r="J153" s="300" t="s">
        <v>1617</v>
      </c>
      <c r="K153" s="296"/>
    </row>
    <row r="154" spans="2:11" s="1" customFormat="1" ht="15" customHeight="1">
      <c r="B154" s="273"/>
      <c r="C154" s="300" t="s">
        <v>1571</v>
      </c>
      <c r="D154" s="250"/>
      <c r="E154" s="250"/>
      <c r="F154" s="301" t="s">
        <v>1572</v>
      </c>
      <c r="G154" s="250"/>
      <c r="H154" s="300" t="s">
        <v>1606</v>
      </c>
      <c r="I154" s="300" t="s">
        <v>1568</v>
      </c>
      <c r="J154" s="300">
        <v>50</v>
      </c>
      <c r="K154" s="296"/>
    </row>
    <row r="155" spans="2:11" s="1" customFormat="1" ht="15" customHeight="1">
      <c r="B155" s="273"/>
      <c r="C155" s="300" t="s">
        <v>1574</v>
      </c>
      <c r="D155" s="250"/>
      <c r="E155" s="250"/>
      <c r="F155" s="301" t="s">
        <v>1566</v>
      </c>
      <c r="G155" s="250"/>
      <c r="H155" s="300" t="s">
        <v>1606</v>
      </c>
      <c r="I155" s="300" t="s">
        <v>1576</v>
      </c>
      <c r="J155" s="300"/>
      <c r="K155" s="296"/>
    </row>
    <row r="156" spans="2:11" s="1" customFormat="1" ht="15" customHeight="1">
      <c r="B156" s="273"/>
      <c r="C156" s="300" t="s">
        <v>1585</v>
      </c>
      <c r="D156" s="250"/>
      <c r="E156" s="250"/>
      <c r="F156" s="301" t="s">
        <v>1572</v>
      </c>
      <c r="G156" s="250"/>
      <c r="H156" s="300" t="s">
        <v>1606</v>
      </c>
      <c r="I156" s="300" t="s">
        <v>1568</v>
      </c>
      <c r="J156" s="300">
        <v>50</v>
      </c>
      <c r="K156" s="296"/>
    </row>
    <row r="157" spans="2:11" s="1" customFormat="1" ht="15" customHeight="1">
      <c r="B157" s="273"/>
      <c r="C157" s="300" t="s">
        <v>1593</v>
      </c>
      <c r="D157" s="250"/>
      <c r="E157" s="250"/>
      <c r="F157" s="301" t="s">
        <v>1572</v>
      </c>
      <c r="G157" s="250"/>
      <c r="H157" s="300" t="s">
        <v>1606</v>
      </c>
      <c r="I157" s="300" t="s">
        <v>1568</v>
      </c>
      <c r="J157" s="300">
        <v>50</v>
      </c>
      <c r="K157" s="296"/>
    </row>
    <row r="158" spans="2:11" s="1" customFormat="1" ht="15" customHeight="1">
      <c r="B158" s="273"/>
      <c r="C158" s="300" t="s">
        <v>1591</v>
      </c>
      <c r="D158" s="250"/>
      <c r="E158" s="250"/>
      <c r="F158" s="301" t="s">
        <v>1572</v>
      </c>
      <c r="G158" s="250"/>
      <c r="H158" s="300" t="s">
        <v>1606</v>
      </c>
      <c r="I158" s="300" t="s">
        <v>1568</v>
      </c>
      <c r="J158" s="300">
        <v>50</v>
      </c>
      <c r="K158" s="296"/>
    </row>
    <row r="159" spans="2:11" s="1" customFormat="1" ht="15" customHeight="1">
      <c r="B159" s="273"/>
      <c r="C159" s="300" t="s">
        <v>99</v>
      </c>
      <c r="D159" s="250"/>
      <c r="E159" s="250"/>
      <c r="F159" s="301" t="s">
        <v>1566</v>
      </c>
      <c r="G159" s="250"/>
      <c r="H159" s="300" t="s">
        <v>1628</v>
      </c>
      <c r="I159" s="300" t="s">
        <v>1568</v>
      </c>
      <c r="J159" s="300" t="s">
        <v>1629</v>
      </c>
      <c r="K159" s="296"/>
    </row>
    <row r="160" spans="2:11" s="1" customFormat="1" ht="15" customHeight="1">
      <c r="B160" s="273"/>
      <c r="C160" s="300" t="s">
        <v>1630</v>
      </c>
      <c r="D160" s="250"/>
      <c r="E160" s="250"/>
      <c r="F160" s="301" t="s">
        <v>1566</v>
      </c>
      <c r="G160" s="250"/>
      <c r="H160" s="300" t="s">
        <v>1631</v>
      </c>
      <c r="I160" s="300" t="s">
        <v>1601</v>
      </c>
      <c r="J160" s="300"/>
      <c r="K160" s="296"/>
    </row>
    <row r="161" spans="2:11" s="1" customFormat="1" ht="15" customHeight="1">
      <c r="B161" s="302"/>
      <c r="C161" s="282"/>
      <c r="D161" s="282"/>
      <c r="E161" s="282"/>
      <c r="F161" s="282"/>
      <c r="G161" s="282"/>
      <c r="H161" s="282"/>
      <c r="I161" s="282"/>
      <c r="J161" s="282"/>
      <c r="K161" s="303"/>
    </row>
    <row r="162" spans="2:11" s="1" customFormat="1" ht="18.75" customHeight="1">
      <c r="B162" s="284"/>
      <c r="C162" s="294"/>
      <c r="D162" s="294"/>
      <c r="E162" s="294"/>
      <c r="F162" s="304"/>
      <c r="G162" s="294"/>
      <c r="H162" s="294"/>
      <c r="I162" s="294"/>
      <c r="J162" s="294"/>
      <c r="K162" s="284"/>
    </row>
    <row r="163" spans="2:11" s="1" customFormat="1" ht="18.75" customHeight="1">
      <c r="B163" s="257"/>
      <c r="C163" s="257"/>
      <c r="D163" s="257"/>
      <c r="E163" s="257"/>
      <c r="F163" s="257"/>
      <c r="G163" s="257"/>
      <c r="H163" s="257"/>
      <c r="I163" s="257"/>
      <c r="J163" s="257"/>
      <c r="K163" s="257"/>
    </row>
    <row r="164" spans="2:11" s="1" customFormat="1" ht="7.5" customHeight="1">
      <c r="B164" s="239"/>
      <c r="C164" s="240"/>
      <c r="D164" s="240"/>
      <c r="E164" s="240"/>
      <c r="F164" s="240"/>
      <c r="G164" s="240"/>
      <c r="H164" s="240"/>
      <c r="I164" s="240"/>
      <c r="J164" s="240"/>
      <c r="K164" s="241"/>
    </row>
    <row r="165" spans="2:11" s="1" customFormat="1" ht="45" customHeight="1">
      <c r="B165" s="242"/>
      <c r="C165" s="369" t="s">
        <v>1632</v>
      </c>
      <c r="D165" s="369"/>
      <c r="E165" s="369"/>
      <c r="F165" s="369"/>
      <c r="G165" s="369"/>
      <c r="H165" s="369"/>
      <c r="I165" s="369"/>
      <c r="J165" s="369"/>
      <c r="K165" s="243"/>
    </row>
    <row r="166" spans="2:11" s="1" customFormat="1" ht="17.25" customHeight="1">
      <c r="B166" s="242"/>
      <c r="C166" s="263" t="s">
        <v>1560</v>
      </c>
      <c r="D166" s="263"/>
      <c r="E166" s="263"/>
      <c r="F166" s="263" t="s">
        <v>1561</v>
      </c>
      <c r="G166" s="305"/>
      <c r="H166" s="306" t="s">
        <v>53</v>
      </c>
      <c r="I166" s="306" t="s">
        <v>56</v>
      </c>
      <c r="J166" s="263" t="s">
        <v>1562</v>
      </c>
      <c r="K166" s="243"/>
    </row>
    <row r="167" spans="2:11" s="1" customFormat="1" ht="17.25" customHeight="1">
      <c r="B167" s="244"/>
      <c r="C167" s="265" t="s">
        <v>1563</v>
      </c>
      <c r="D167" s="265"/>
      <c r="E167" s="265"/>
      <c r="F167" s="266" t="s">
        <v>1564</v>
      </c>
      <c r="G167" s="307"/>
      <c r="H167" s="308"/>
      <c r="I167" s="308"/>
      <c r="J167" s="265" t="s">
        <v>1565</v>
      </c>
      <c r="K167" s="245"/>
    </row>
    <row r="168" spans="2:11" s="1" customFormat="1" ht="5.25" customHeight="1">
      <c r="B168" s="273"/>
      <c r="C168" s="268"/>
      <c r="D168" s="268"/>
      <c r="E168" s="268"/>
      <c r="F168" s="268"/>
      <c r="G168" s="269"/>
      <c r="H168" s="268"/>
      <c r="I168" s="268"/>
      <c r="J168" s="268"/>
      <c r="K168" s="296"/>
    </row>
    <row r="169" spans="2:11" s="1" customFormat="1" ht="15" customHeight="1">
      <c r="B169" s="273"/>
      <c r="C169" s="250" t="s">
        <v>1569</v>
      </c>
      <c r="D169" s="250"/>
      <c r="E169" s="250"/>
      <c r="F169" s="271" t="s">
        <v>1566</v>
      </c>
      <c r="G169" s="250"/>
      <c r="H169" s="250" t="s">
        <v>1606</v>
      </c>
      <c r="I169" s="250" t="s">
        <v>1568</v>
      </c>
      <c r="J169" s="250">
        <v>120</v>
      </c>
      <c r="K169" s="296"/>
    </row>
    <row r="170" spans="2:11" s="1" customFormat="1" ht="15" customHeight="1">
      <c r="B170" s="273"/>
      <c r="C170" s="250" t="s">
        <v>1615</v>
      </c>
      <c r="D170" s="250"/>
      <c r="E170" s="250"/>
      <c r="F170" s="271" t="s">
        <v>1566</v>
      </c>
      <c r="G170" s="250"/>
      <c r="H170" s="250" t="s">
        <v>1616</v>
      </c>
      <c r="I170" s="250" t="s">
        <v>1568</v>
      </c>
      <c r="J170" s="250" t="s">
        <v>1617</v>
      </c>
      <c r="K170" s="296"/>
    </row>
    <row r="171" spans="2:11" s="1" customFormat="1" ht="15" customHeight="1">
      <c r="B171" s="273"/>
      <c r="C171" s="250" t="s">
        <v>1514</v>
      </c>
      <c r="D171" s="250"/>
      <c r="E171" s="250"/>
      <c r="F171" s="271" t="s">
        <v>1566</v>
      </c>
      <c r="G171" s="250"/>
      <c r="H171" s="250" t="s">
        <v>1633</v>
      </c>
      <c r="I171" s="250" t="s">
        <v>1568</v>
      </c>
      <c r="J171" s="250" t="s">
        <v>1617</v>
      </c>
      <c r="K171" s="296"/>
    </row>
    <row r="172" spans="2:11" s="1" customFormat="1" ht="15" customHeight="1">
      <c r="B172" s="273"/>
      <c r="C172" s="250" t="s">
        <v>1571</v>
      </c>
      <c r="D172" s="250"/>
      <c r="E172" s="250"/>
      <c r="F172" s="271" t="s">
        <v>1572</v>
      </c>
      <c r="G172" s="250"/>
      <c r="H172" s="250" t="s">
        <v>1633</v>
      </c>
      <c r="I172" s="250" t="s">
        <v>1568</v>
      </c>
      <c r="J172" s="250">
        <v>50</v>
      </c>
      <c r="K172" s="296"/>
    </row>
    <row r="173" spans="2:11" s="1" customFormat="1" ht="15" customHeight="1">
      <c r="B173" s="273"/>
      <c r="C173" s="250" t="s">
        <v>1574</v>
      </c>
      <c r="D173" s="250"/>
      <c r="E173" s="250"/>
      <c r="F173" s="271" t="s">
        <v>1566</v>
      </c>
      <c r="G173" s="250"/>
      <c r="H173" s="250" t="s">
        <v>1633</v>
      </c>
      <c r="I173" s="250" t="s">
        <v>1576</v>
      </c>
      <c r="J173" s="250"/>
      <c r="K173" s="296"/>
    </row>
    <row r="174" spans="2:11" s="1" customFormat="1" ht="15" customHeight="1">
      <c r="B174" s="273"/>
      <c r="C174" s="250" t="s">
        <v>1585</v>
      </c>
      <c r="D174" s="250"/>
      <c r="E174" s="250"/>
      <c r="F174" s="271" t="s">
        <v>1572</v>
      </c>
      <c r="G174" s="250"/>
      <c r="H174" s="250" t="s">
        <v>1633</v>
      </c>
      <c r="I174" s="250" t="s">
        <v>1568</v>
      </c>
      <c r="J174" s="250">
        <v>50</v>
      </c>
      <c r="K174" s="296"/>
    </row>
    <row r="175" spans="2:11" s="1" customFormat="1" ht="15" customHeight="1">
      <c r="B175" s="273"/>
      <c r="C175" s="250" t="s">
        <v>1593</v>
      </c>
      <c r="D175" s="250"/>
      <c r="E175" s="250"/>
      <c r="F175" s="271" t="s">
        <v>1572</v>
      </c>
      <c r="G175" s="250"/>
      <c r="H175" s="250" t="s">
        <v>1633</v>
      </c>
      <c r="I175" s="250" t="s">
        <v>1568</v>
      </c>
      <c r="J175" s="250">
        <v>50</v>
      </c>
      <c r="K175" s="296"/>
    </row>
    <row r="176" spans="2:11" s="1" customFormat="1" ht="15" customHeight="1">
      <c r="B176" s="273"/>
      <c r="C176" s="250" t="s">
        <v>1591</v>
      </c>
      <c r="D176" s="250"/>
      <c r="E176" s="250"/>
      <c r="F176" s="271" t="s">
        <v>1572</v>
      </c>
      <c r="G176" s="250"/>
      <c r="H176" s="250" t="s">
        <v>1633</v>
      </c>
      <c r="I176" s="250" t="s">
        <v>1568</v>
      </c>
      <c r="J176" s="250">
        <v>50</v>
      </c>
      <c r="K176" s="296"/>
    </row>
    <row r="177" spans="2:11" s="1" customFormat="1" ht="15" customHeight="1">
      <c r="B177" s="273"/>
      <c r="C177" s="250" t="s">
        <v>132</v>
      </c>
      <c r="D177" s="250"/>
      <c r="E177" s="250"/>
      <c r="F177" s="271" t="s">
        <v>1566</v>
      </c>
      <c r="G177" s="250"/>
      <c r="H177" s="250" t="s">
        <v>1634</v>
      </c>
      <c r="I177" s="250" t="s">
        <v>1635</v>
      </c>
      <c r="J177" s="250"/>
      <c r="K177" s="296"/>
    </row>
    <row r="178" spans="2:11" s="1" customFormat="1" ht="15" customHeight="1">
      <c r="B178" s="273"/>
      <c r="C178" s="250" t="s">
        <v>56</v>
      </c>
      <c r="D178" s="250"/>
      <c r="E178" s="250"/>
      <c r="F178" s="271" t="s">
        <v>1566</v>
      </c>
      <c r="G178" s="250"/>
      <c r="H178" s="250" t="s">
        <v>1636</v>
      </c>
      <c r="I178" s="250" t="s">
        <v>1637</v>
      </c>
      <c r="J178" s="250">
        <v>1</v>
      </c>
      <c r="K178" s="296"/>
    </row>
    <row r="179" spans="2:11" s="1" customFormat="1" ht="15" customHeight="1">
      <c r="B179" s="273"/>
      <c r="C179" s="250" t="s">
        <v>52</v>
      </c>
      <c r="D179" s="250"/>
      <c r="E179" s="250"/>
      <c r="F179" s="271" t="s">
        <v>1566</v>
      </c>
      <c r="G179" s="250"/>
      <c r="H179" s="250" t="s">
        <v>1638</v>
      </c>
      <c r="I179" s="250" t="s">
        <v>1568</v>
      </c>
      <c r="J179" s="250">
        <v>20</v>
      </c>
      <c r="K179" s="296"/>
    </row>
    <row r="180" spans="2:11" s="1" customFormat="1" ht="15" customHeight="1">
      <c r="B180" s="273"/>
      <c r="C180" s="250" t="s">
        <v>53</v>
      </c>
      <c r="D180" s="250"/>
      <c r="E180" s="250"/>
      <c r="F180" s="271" t="s">
        <v>1566</v>
      </c>
      <c r="G180" s="250"/>
      <c r="H180" s="250" t="s">
        <v>1639</v>
      </c>
      <c r="I180" s="250" t="s">
        <v>1568</v>
      </c>
      <c r="J180" s="250">
        <v>255</v>
      </c>
      <c r="K180" s="296"/>
    </row>
    <row r="181" spans="2:11" s="1" customFormat="1" ht="15" customHeight="1">
      <c r="B181" s="273"/>
      <c r="C181" s="250" t="s">
        <v>133</v>
      </c>
      <c r="D181" s="250"/>
      <c r="E181" s="250"/>
      <c r="F181" s="271" t="s">
        <v>1566</v>
      </c>
      <c r="G181" s="250"/>
      <c r="H181" s="250" t="s">
        <v>1530</v>
      </c>
      <c r="I181" s="250" t="s">
        <v>1568</v>
      </c>
      <c r="J181" s="250">
        <v>10</v>
      </c>
      <c r="K181" s="296"/>
    </row>
    <row r="182" spans="2:11" s="1" customFormat="1" ht="15" customHeight="1">
      <c r="B182" s="273"/>
      <c r="C182" s="250" t="s">
        <v>134</v>
      </c>
      <c r="D182" s="250"/>
      <c r="E182" s="250"/>
      <c r="F182" s="271" t="s">
        <v>1566</v>
      </c>
      <c r="G182" s="250"/>
      <c r="H182" s="250" t="s">
        <v>1640</v>
      </c>
      <c r="I182" s="250" t="s">
        <v>1601</v>
      </c>
      <c r="J182" s="250"/>
      <c r="K182" s="296"/>
    </row>
    <row r="183" spans="2:11" s="1" customFormat="1" ht="15" customHeight="1">
      <c r="B183" s="273"/>
      <c r="C183" s="250" t="s">
        <v>1641</v>
      </c>
      <c r="D183" s="250"/>
      <c r="E183" s="250"/>
      <c r="F183" s="271" t="s">
        <v>1566</v>
      </c>
      <c r="G183" s="250"/>
      <c r="H183" s="250" t="s">
        <v>1642</v>
      </c>
      <c r="I183" s="250" t="s">
        <v>1601</v>
      </c>
      <c r="J183" s="250"/>
      <c r="K183" s="296"/>
    </row>
    <row r="184" spans="2:11" s="1" customFormat="1" ht="15" customHeight="1">
      <c r="B184" s="273"/>
      <c r="C184" s="250" t="s">
        <v>1630</v>
      </c>
      <c r="D184" s="250"/>
      <c r="E184" s="250"/>
      <c r="F184" s="271" t="s">
        <v>1566</v>
      </c>
      <c r="G184" s="250"/>
      <c r="H184" s="250" t="s">
        <v>1643</v>
      </c>
      <c r="I184" s="250" t="s">
        <v>1601</v>
      </c>
      <c r="J184" s="250"/>
      <c r="K184" s="296"/>
    </row>
    <row r="185" spans="2:11" s="1" customFormat="1" ht="15" customHeight="1">
      <c r="B185" s="273"/>
      <c r="C185" s="250" t="s">
        <v>136</v>
      </c>
      <c r="D185" s="250"/>
      <c r="E185" s="250"/>
      <c r="F185" s="271" t="s">
        <v>1572</v>
      </c>
      <c r="G185" s="250"/>
      <c r="H185" s="250" t="s">
        <v>1644</v>
      </c>
      <c r="I185" s="250" t="s">
        <v>1568</v>
      </c>
      <c r="J185" s="250">
        <v>50</v>
      </c>
      <c r="K185" s="296"/>
    </row>
    <row r="186" spans="2:11" s="1" customFormat="1" ht="15" customHeight="1">
      <c r="B186" s="273"/>
      <c r="C186" s="250" t="s">
        <v>1645</v>
      </c>
      <c r="D186" s="250"/>
      <c r="E186" s="250"/>
      <c r="F186" s="271" t="s">
        <v>1572</v>
      </c>
      <c r="G186" s="250"/>
      <c r="H186" s="250" t="s">
        <v>1646</v>
      </c>
      <c r="I186" s="250" t="s">
        <v>1647</v>
      </c>
      <c r="J186" s="250"/>
      <c r="K186" s="296"/>
    </row>
    <row r="187" spans="2:11" s="1" customFormat="1" ht="15" customHeight="1">
      <c r="B187" s="273"/>
      <c r="C187" s="250" t="s">
        <v>1648</v>
      </c>
      <c r="D187" s="250"/>
      <c r="E187" s="250"/>
      <c r="F187" s="271" t="s">
        <v>1572</v>
      </c>
      <c r="G187" s="250"/>
      <c r="H187" s="250" t="s">
        <v>1649</v>
      </c>
      <c r="I187" s="250" t="s">
        <v>1647</v>
      </c>
      <c r="J187" s="250"/>
      <c r="K187" s="296"/>
    </row>
    <row r="188" spans="2:11" s="1" customFormat="1" ht="15" customHeight="1">
      <c r="B188" s="273"/>
      <c r="C188" s="250" t="s">
        <v>1650</v>
      </c>
      <c r="D188" s="250"/>
      <c r="E188" s="250"/>
      <c r="F188" s="271" t="s">
        <v>1572</v>
      </c>
      <c r="G188" s="250"/>
      <c r="H188" s="250" t="s">
        <v>1651</v>
      </c>
      <c r="I188" s="250" t="s">
        <v>1647</v>
      </c>
      <c r="J188" s="250"/>
      <c r="K188" s="296"/>
    </row>
    <row r="189" spans="2:11" s="1" customFormat="1" ht="15" customHeight="1">
      <c r="B189" s="273"/>
      <c r="C189" s="309" t="s">
        <v>1652</v>
      </c>
      <c r="D189" s="250"/>
      <c r="E189" s="250"/>
      <c r="F189" s="271" t="s">
        <v>1572</v>
      </c>
      <c r="G189" s="250"/>
      <c r="H189" s="250" t="s">
        <v>1653</v>
      </c>
      <c r="I189" s="250" t="s">
        <v>1654</v>
      </c>
      <c r="J189" s="310" t="s">
        <v>1655</v>
      </c>
      <c r="K189" s="296"/>
    </row>
    <row r="190" spans="2:11" s="1" customFormat="1" ht="15" customHeight="1">
      <c r="B190" s="273"/>
      <c r="C190" s="309" t="s">
        <v>41</v>
      </c>
      <c r="D190" s="250"/>
      <c r="E190" s="250"/>
      <c r="F190" s="271" t="s">
        <v>1566</v>
      </c>
      <c r="G190" s="250"/>
      <c r="H190" s="247" t="s">
        <v>1656</v>
      </c>
      <c r="I190" s="250" t="s">
        <v>1657</v>
      </c>
      <c r="J190" s="250"/>
      <c r="K190" s="296"/>
    </row>
    <row r="191" spans="2:11" s="1" customFormat="1" ht="15" customHeight="1">
      <c r="B191" s="273"/>
      <c r="C191" s="309" t="s">
        <v>1658</v>
      </c>
      <c r="D191" s="250"/>
      <c r="E191" s="250"/>
      <c r="F191" s="271" t="s">
        <v>1566</v>
      </c>
      <c r="G191" s="250"/>
      <c r="H191" s="250" t="s">
        <v>1659</v>
      </c>
      <c r="I191" s="250" t="s">
        <v>1601</v>
      </c>
      <c r="J191" s="250"/>
      <c r="K191" s="296"/>
    </row>
    <row r="192" spans="2:11" s="1" customFormat="1" ht="15" customHeight="1">
      <c r="B192" s="273"/>
      <c r="C192" s="309" t="s">
        <v>1660</v>
      </c>
      <c r="D192" s="250"/>
      <c r="E192" s="250"/>
      <c r="F192" s="271" t="s">
        <v>1566</v>
      </c>
      <c r="G192" s="250"/>
      <c r="H192" s="250" t="s">
        <v>1661</v>
      </c>
      <c r="I192" s="250" t="s">
        <v>1601</v>
      </c>
      <c r="J192" s="250"/>
      <c r="K192" s="296"/>
    </row>
    <row r="193" spans="2:11" s="1" customFormat="1" ht="15" customHeight="1">
      <c r="B193" s="273"/>
      <c r="C193" s="309" t="s">
        <v>1662</v>
      </c>
      <c r="D193" s="250"/>
      <c r="E193" s="250"/>
      <c r="F193" s="271" t="s">
        <v>1572</v>
      </c>
      <c r="G193" s="250"/>
      <c r="H193" s="250" t="s">
        <v>1663</v>
      </c>
      <c r="I193" s="250" t="s">
        <v>1601</v>
      </c>
      <c r="J193" s="250"/>
      <c r="K193" s="296"/>
    </row>
    <row r="194" spans="2:11" s="1" customFormat="1" ht="15" customHeight="1">
      <c r="B194" s="302"/>
      <c r="C194" s="311"/>
      <c r="D194" s="282"/>
      <c r="E194" s="282"/>
      <c r="F194" s="282"/>
      <c r="G194" s="282"/>
      <c r="H194" s="282"/>
      <c r="I194" s="282"/>
      <c r="J194" s="282"/>
      <c r="K194" s="303"/>
    </row>
    <row r="195" spans="2:11" s="1" customFormat="1" ht="18.75" customHeight="1">
      <c r="B195" s="284"/>
      <c r="C195" s="294"/>
      <c r="D195" s="294"/>
      <c r="E195" s="294"/>
      <c r="F195" s="304"/>
      <c r="G195" s="294"/>
      <c r="H195" s="294"/>
      <c r="I195" s="294"/>
      <c r="J195" s="294"/>
      <c r="K195" s="284"/>
    </row>
    <row r="196" spans="2:11" s="1" customFormat="1" ht="18.75" customHeight="1">
      <c r="B196" s="284"/>
      <c r="C196" s="294"/>
      <c r="D196" s="294"/>
      <c r="E196" s="294"/>
      <c r="F196" s="304"/>
      <c r="G196" s="294"/>
      <c r="H196" s="294"/>
      <c r="I196" s="294"/>
      <c r="J196" s="294"/>
      <c r="K196" s="284"/>
    </row>
    <row r="197" spans="2:11" s="1" customFormat="1" ht="18.75" customHeight="1">
      <c r="B197" s="257"/>
      <c r="C197" s="257"/>
      <c r="D197" s="257"/>
      <c r="E197" s="257"/>
      <c r="F197" s="257"/>
      <c r="G197" s="257"/>
      <c r="H197" s="257"/>
      <c r="I197" s="257"/>
      <c r="J197" s="257"/>
      <c r="K197" s="257"/>
    </row>
    <row r="198" spans="2:11" s="1" customFormat="1" ht="13.5">
      <c r="B198" s="239"/>
      <c r="C198" s="240"/>
      <c r="D198" s="240"/>
      <c r="E198" s="240"/>
      <c r="F198" s="240"/>
      <c r="G198" s="240"/>
      <c r="H198" s="240"/>
      <c r="I198" s="240"/>
      <c r="J198" s="240"/>
      <c r="K198" s="241"/>
    </row>
    <row r="199" spans="2:11" s="1" customFormat="1" ht="21">
      <c r="B199" s="242"/>
      <c r="C199" s="369" t="s">
        <v>1664</v>
      </c>
      <c r="D199" s="369"/>
      <c r="E199" s="369"/>
      <c r="F199" s="369"/>
      <c r="G199" s="369"/>
      <c r="H199" s="369"/>
      <c r="I199" s="369"/>
      <c r="J199" s="369"/>
      <c r="K199" s="243"/>
    </row>
    <row r="200" spans="2:11" s="1" customFormat="1" ht="25.5" customHeight="1">
      <c r="B200" s="242"/>
      <c r="C200" s="312" t="s">
        <v>1665</v>
      </c>
      <c r="D200" s="312"/>
      <c r="E200" s="312"/>
      <c r="F200" s="312" t="s">
        <v>1666</v>
      </c>
      <c r="G200" s="313"/>
      <c r="H200" s="370" t="s">
        <v>1667</v>
      </c>
      <c r="I200" s="370"/>
      <c r="J200" s="370"/>
      <c r="K200" s="243"/>
    </row>
    <row r="201" spans="2:11" s="1" customFormat="1" ht="5.25" customHeight="1">
      <c r="B201" s="273"/>
      <c r="C201" s="268"/>
      <c r="D201" s="268"/>
      <c r="E201" s="268"/>
      <c r="F201" s="268"/>
      <c r="G201" s="294"/>
      <c r="H201" s="268"/>
      <c r="I201" s="268"/>
      <c r="J201" s="268"/>
      <c r="K201" s="296"/>
    </row>
    <row r="202" spans="2:11" s="1" customFormat="1" ht="15" customHeight="1">
      <c r="B202" s="273"/>
      <c r="C202" s="250" t="s">
        <v>1657</v>
      </c>
      <c r="D202" s="250"/>
      <c r="E202" s="250"/>
      <c r="F202" s="271" t="s">
        <v>42</v>
      </c>
      <c r="G202" s="250"/>
      <c r="H202" s="371" t="s">
        <v>1668</v>
      </c>
      <c r="I202" s="371"/>
      <c r="J202" s="371"/>
      <c r="K202" s="296"/>
    </row>
    <row r="203" spans="2:11" s="1" customFormat="1" ht="15" customHeight="1">
      <c r="B203" s="273"/>
      <c r="C203" s="250"/>
      <c r="D203" s="250"/>
      <c r="E203" s="250"/>
      <c r="F203" s="271" t="s">
        <v>43</v>
      </c>
      <c r="G203" s="250"/>
      <c r="H203" s="371" t="s">
        <v>1669</v>
      </c>
      <c r="I203" s="371"/>
      <c r="J203" s="371"/>
      <c r="K203" s="296"/>
    </row>
    <row r="204" spans="2:11" s="1" customFormat="1" ht="15" customHeight="1">
      <c r="B204" s="273"/>
      <c r="C204" s="250"/>
      <c r="D204" s="250"/>
      <c r="E204" s="250"/>
      <c r="F204" s="271" t="s">
        <v>46</v>
      </c>
      <c r="G204" s="250"/>
      <c r="H204" s="371" t="s">
        <v>1670</v>
      </c>
      <c r="I204" s="371"/>
      <c r="J204" s="371"/>
      <c r="K204" s="296"/>
    </row>
    <row r="205" spans="2:11" s="1" customFormat="1" ht="15" customHeight="1">
      <c r="B205" s="273"/>
      <c r="C205" s="250"/>
      <c r="D205" s="250"/>
      <c r="E205" s="250"/>
      <c r="F205" s="271" t="s">
        <v>44</v>
      </c>
      <c r="G205" s="250"/>
      <c r="H205" s="371" t="s">
        <v>1671</v>
      </c>
      <c r="I205" s="371"/>
      <c r="J205" s="371"/>
      <c r="K205" s="296"/>
    </row>
    <row r="206" spans="2:11" s="1" customFormat="1" ht="15" customHeight="1">
      <c r="B206" s="273"/>
      <c r="C206" s="250"/>
      <c r="D206" s="250"/>
      <c r="E206" s="250"/>
      <c r="F206" s="271" t="s">
        <v>45</v>
      </c>
      <c r="G206" s="250"/>
      <c r="H206" s="371" t="s">
        <v>1672</v>
      </c>
      <c r="I206" s="371"/>
      <c r="J206" s="371"/>
      <c r="K206" s="296"/>
    </row>
    <row r="207" spans="2:11" s="1" customFormat="1" ht="15" customHeight="1">
      <c r="B207" s="273"/>
      <c r="C207" s="250"/>
      <c r="D207" s="250"/>
      <c r="E207" s="250"/>
      <c r="F207" s="271"/>
      <c r="G207" s="250"/>
      <c r="H207" s="250"/>
      <c r="I207" s="250"/>
      <c r="J207" s="250"/>
      <c r="K207" s="296"/>
    </row>
    <row r="208" spans="2:11" s="1" customFormat="1" ht="15" customHeight="1">
      <c r="B208" s="273"/>
      <c r="C208" s="250" t="s">
        <v>1613</v>
      </c>
      <c r="D208" s="250"/>
      <c r="E208" s="250"/>
      <c r="F208" s="271" t="s">
        <v>78</v>
      </c>
      <c r="G208" s="250"/>
      <c r="H208" s="371" t="s">
        <v>1673</v>
      </c>
      <c r="I208" s="371"/>
      <c r="J208" s="371"/>
      <c r="K208" s="296"/>
    </row>
    <row r="209" spans="2:11" s="1" customFormat="1" ht="15" customHeight="1">
      <c r="B209" s="273"/>
      <c r="C209" s="250"/>
      <c r="D209" s="250"/>
      <c r="E209" s="250"/>
      <c r="F209" s="271" t="s">
        <v>1508</v>
      </c>
      <c r="G209" s="250"/>
      <c r="H209" s="371" t="s">
        <v>1509</v>
      </c>
      <c r="I209" s="371"/>
      <c r="J209" s="371"/>
      <c r="K209" s="296"/>
    </row>
    <row r="210" spans="2:11" s="1" customFormat="1" ht="15" customHeight="1">
      <c r="B210" s="273"/>
      <c r="C210" s="250"/>
      <c r="D210" s="250"/>
      <c r="E210" s="250"/>
      <c r="F210" s="271" t="s">
        <v>1506</v>
      </c>
      <c r="G210" s="250"/>
      <c r="H210" s="371" t="s">
        <v>1674</v>
      </c>
      <c r="I210" s="371"/>
      <c r="J210" s="371"/>
      <c r="K210" s="296"/>
    </row>
    <row r="211" spans="2:11" s="1" customFormat="1" ht="15" customHeight="1">
      <c r="B211" s="314"/>
      <c r="C211" s="250"/>
      <c r="D211" s="250"/>
      <c r="E211" s="250"/>
      <c r="F211" s="271" t="s">
        <v>1510</v>
      </c>
      <c r="G211" s="309"/>
      <c r="H211" s="372" t="s">
        <v>1511</v>
      </c>
      <c r="I211" s="372"/>
      <c r="J211" s="372"/>
      <c r="K211" s="315"/>
    </row>
    <row r="212" spans="2:11" s="1" customFormat="1" ht="15" customHeight="1">
      <c r="B212" s="314"/>
      <c r="C212" s="250"/>
      <c r="D212" s="250"/>
      <c r="E212" s="250"/>
      <c r="F212" s="271" t="s">
        <v>1512</v>
      </c>
      <c r="G212" s="309"/>
      <c r="H212" s="372" t="s">
        <v>1675</v>
      </c>
      <c r="I212" s="372"/>
      <c r="J212" s="372"/>
      <c r="K212" s="315"/>
    </row>
    <row r="213" spans="2:11" s="1" customFormat="1" ht="15" customHeight="1">
      <c r="B213" s="314"/>
      <c r="C213" s="250"/>
      <c r="D213" s="250"/>
      <c r="E213" s="250"/>
      <c r="F213" s="271"/>
      <c r="G213" s="309"/>
      <c r="H213" s="300"/>
      <c r="I213" s="300"/>
      <c r="J213" s="300"/>
      <c r="K213" s="315"/>
    </row>
    <row r="214" spans="2:11" s="1" customFormat="1" ht="15" customHeight="1">
      <c r="B214" s="314"/>
      <c r="C214" s="250" t="s">
        <v>1637</v>
      </c>
      <c r="D214" s="250"/>
      <c r="E214" s="250"/>
      <c r="F214" s="271">
        <v>1</v>
      </c>
      <c r="G214" s="309"/>
      <c r="H214" s="372" t="s">
        <v>1676</v>
      </c>
      <c r="I214" s="372"/>
      <c r="J214" s="372"/>
      <c r="K214" s="315"/>
    </row>
    <row r="215" spans="2:11" s="1" customFormat="1" ht="15" customHeight="1">
      <c r="B215" s="314"/>
      <c r="C215" s="250"/>
      <c r="D215" s="250"/>
      <c r="E215" s="250"/>
      <c r="F215" s="271">
        <v>2</v>
      </c>
      <c r="G215" s="309"/>
      <c r="H215" s="372" t="s">
        <v>1677</v>
      </c>
      <c r="I215" s="372"/>
      <c r="J215" s="372"/>
      <c r="K215" s="315"/>
    </row>
    <row r="216" spans="2:11" s="1" customFormat="1" ht="15" customHeight="1">
      <c r="B216" s="314"/>
      <c r="C216" s="250"/>
      <c r="D216" s="250"/>
      <c r="E216" s="250"/>
      <c r="F216" s="271">
        <v>3</v>
      </c>
      <c r="G216" s="309"/>
      <c r="H216" s="372" t="s">
        <v>1678</v>
      </c>
      <c r="I216" s="372"/>
      <c r="J216" s="372"/>
      <c r="K216" s="315"/>
    </row>
    <row r="217" spans="2:11" s="1" customFormat="1" ht="15" customHeight="1">
      <c r="B217" s="314"/>
      <c r="C217" s="250"/>
      <c r="D217" s="250"/>
      <c r="E217" s="250"/>
      <c r="F217" s="271">
        <v>4</v>
      </c>
      <c r="G217" s="309"/>
      <c r="H217" s="372" t="s">
        <v>1679</v>
      </c>
      <c r="I217" s="372"/>
      <c r="J217" s="372"/>
      <c r="K217" s="315"/>
    </row>
    <row r="218" spans="2:11" s="1" customFormat="1" ht="12.75" customHeight="1">
      <c r="B218" s="316"/>
      <c r="C218" s="317"/>
      <c r="D218" s="317"/>
      <c r="E218" s="317"/>
      <c r="F218" s="317"/>
      <c r="G218" s="317"/>
      <c r="H218" s="317"/>
      <c r="I218" s="317"/>
      <c r="J218" s="317"/>
      <c r="K218" s="318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Rekapitulace stavby</vt:lpstr>
      <vt:lpstr>01 - Architektonicko-stav...</vt:lpstr>
      <vt:lpstr>021 - Zdravotechnika</vt:lpstr>
      <vt:lpstr>022 - Elektroinstalace</vt:lpstr>
      <vt:lpstr>023 - Vzduchotechnika</vt:lpstr>
      <vt:lpstr>03 - Vedlejší rozpočtové ...</vt:lpstr>
      <vt:lpstr>Pokyny pro vyplnění</vt:lpstr>
      <vt:lpstr>'01 - Architektonicko-stav...'!Názvy_tisku</vt:lpstr>
      <vt:lpstr>'021 - Zdravotechnika'!Názvy_tisku</vt:lpstr>
      <vt:lpstr>'022 - Elektroinstalace'!Názvy_tisku</vt:lpstr>
      <vt:lpstr>'023 - Vzduchotechnika'!Názvy_tisku</vt:lpstr>
      <vt:lpstr>'03 - Vedlejší rozpočtové ...'!Názvy_tisku</vt:lpstr>
      <vt:lpstr>'Rekapitulace stavby'!Názvy_tisku</vt:lpstr>
      <vt:lpstr>'01 - Architektonicko-stav...'!Oblast_tisku</vt:lpstr>
      <vt:lpstr>'021 - Zdravotechnika'!Oblast_tisku</vt:lpstr>
      <vt:lpstr>'022 - Elektroinstalace'!Oblast_tisku</vt:lpstr>
      <vt:lpstr>'023 - Vzduchotechnika'!Oblast_tisku</vt:lpstr>
      <vt:lpstr>'03 - Vedlejší rozpočtové 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DESKTOP-K7KKSBJ\Kateřina</dc:creator>
  <cp:lastModifiedBy>Lenka Koberova</cp:lastModifiedBy>
  <dcterms:created xsi:type="dcterms:W3CDTF">2021-05-13T12:13:40Z</dcterms:created>
  <dcterms:modified xsi:type="dcterms:W3CDTF">2021-05-14T12:20:53Z</dcterms:modified>
</cp:coreProperties>
</file>