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80" yWindow="2304" windowWidth="17256" windowHeight="7992"/>
  </bookViews>
  <sheets>
    <sheet name="Rozpočet" sheetId="2" r:id="rId1"/>
  </sheets>
  <definedNames>
    <definedName name="_xlnm.Print_Titles" localSheetId="0">Rozpočet!$120:$120</definedName>
    <definedName name="_xlnm.Print_Area" localSheetId="0">Rozpočet!$C$4:$Q$70,Rozpočet!$C$76:$Q$105,Rozpočet!$C$111:$Q$244</definedName>
  </definedNames>
  <calcPr calcId="145621"/>
</workbook>
</file>

<file path=xl/calcChain.xml><?xml version="1.0" encoding="utf-8"?>
<calcChain xmlns="http://schemas.openxmlformats.org/spreadsheetml/2006/main">
  <c r="N195" i="2" l="1"/>
  <c r="N218" i="2"/>
  <c r="N242" i="2"/>
  <c r="N238" i="2" s="1"/>
  <c r="N239" i="2" l="1"/>
  <c r="N241" i="2"/>
  <c r="N243" i="2"/>
  <c r="N244" i="2"/>
  <c r="N231" i="2"/>
  <c r="N229" i="2" l="1"/>
  <c r="N230" i="2"/>
  <c r="N144" i="2" l="1"/>
  <c r="N142" i="2"/>
  <c r="N143" i="2"/>
  <c r="N187" i="2" l="1"/>
  <c r="N169" i="2"/>
  <c r="K167" i="2" l="1"/>
  <c r="K153" i="2"/>
  <c r="N235" i="2" l="1"/>
  <c r="AE175" i="2"/>
  <c r="N185" i="2"/>
  <c r="N184" i="2"/>
  <c r="N183" i="2"/>
  <c r="N182" i="2"/>
  <c r="N223" i="2" l="1"/>
  <c r="N224" i="2"/>
  <c r="N225" i="2"/>
  <c r="N222" i="2"/>
  <c r="N232" i="2"/>
  <c r="N228" i="2" s="1"/>
  <c r="W232" i="2"/>
  <c r="Y232" i="2"/>
  <c r="AA232" i="2"/>
  <c r="BF232" i="2"/>
  <c r="BG232" i="2"/>
  <c r="BH232" i="2"/>
  <c r="BI232" i="2"/>
  <c r="BK232" i="2"/>
  <c r="K199" i="2"/>
  <c r="K196" i="2"/>
  <c r="N186" i="2"/>
  <c r="N181" i="2"/>
  <c r="N180" i="2"/>
  <c r="N176" i="2"/>
  <c r="N177" i="2"/>
  <c r="N175" i="2"/>
  <c r="N172" i="2"/>
  <c r="N171" i="2"/>
  <c r="K164" i="2"/>
  <c r="K162" i="2"/>
  <c r="K156" i="2"/>
  <c r="K126" i="2"/>
  <c r="BI237" i="2" l="1"/>
  <c r="BH237" i="2"/>
  <c r="BG237" i="2"/>
  <c r="BF237" i="2"/>
  <c r="AA237" i="2"/>
  <c r="Y237" i="2"/>
  <c r="W237" i="2"/>
  <c r="BK237" i="2"/>
  <c r="BE237" i="2"/>
  <c r="BI236" i="2"/>
  <c r="BH236" i="2"/>
  <c r="BG236" i="2"/>
  <c r="BF236" i="2"/>
  <c r="AA236" i="2"/>
  <c r="Y236" i="2"/>
  <c r="W236" i="2"/>
  <c r="BK236" i="2"/>
  <c r="BE236" i="2"/>
  <c r="BI234" i="2"/>
  <c r="BH234" i="2"/>
  <c r="BG234" i="2"/>
  <c r="BF234" i="2"/>
  <c r="AA234" i="2"/>
  <c r="Y234" i="2"/>
  <c r="W234" i="2"/>
  <c r="BK234" i="2"/>
  <c r="BE234" i="2"/>
  <c r="BI233" i="2"/>
  <c r="BH233" i="2"/>
  <c r="BG233" i="2"/>
  <c r="BF233" i="2"/>
  <c r="AA233" i="2"/>
  <c r="Y233" i="2"/>
  <c r="W233" i="2"/>
  <c r="BK233" i="2"/>
  <c r="BE233" i="2"/>
  <c r="BE232" i="2"/>
  <c r="BI226" i="2"/>
  <c r="BH226" i="2"/>
  <c r="BG226" i="2"/>
  <c r="BF226" i="2"/>
  <c r="AA226" i="2"/>
  <c r="Y226" i="2"/>
  <c r="W226" i="2"/>
  <c r="BK226" i="2"/>
  <c r="N236" i="2"/>
  <c r="BE226" i="2" s="1"/>
  <c r="BI221" i="2"/>
  <c r="BH221" i="2"/>
  <c r="BG221" i="2"/>
  <c r="BF221" i="2"/>
  <c r="AA221" i="2"/>
  <c r="Y221" i="2"/>
  <c r="W221" i="2"/>
  <c r="BK221" i="2"/>
  <c r="N234" i="2"/>
  <c r="N233" i="2" s="1"/>
  <c r="BI219" i="2"/>
  <c r="BH219" i="2"/>
  <c r="BG219" i="2"/>
  <c r="BF219" i="2"/>
  <c r="AA219" i="2"/>
  <c r="Y219" i="2"/>
  <c r="W219" i="2"/>
  <c r="BK219" i="2"/>
  <c r="BE219" i="2"/>
  <c r="BI218" i="2"/>
  <c r="BH218" i="2"/>
  <c r="BG218" i="2"/>
  <c r="BF218" i="2"/>
  <c r="AA218" i="2"/>
  <c r="Y218" i="2"/>
  <c r="W218" i="2"/>
  <c r="BK218" i="2"/>
  <c r="BE218" i="2"/>
  <c r="BI216" i="2"/>
  <c r="BH216" i="2"/>
  <c r="BG216" i="2"/>
  <c r="BF216" i="2"/>
  <c r="AA216" i="2"/>
  <c r="Y216" i="2"/>
  <c r="W216" i="2"/>
  <c r="BK216" i="2"/>
  <c r="N227" i="2"/>
  <c r="BE216" i="2" s="1"/>
  <c r="BI215" i="2"/>
  <c r="BH215" i="2"/>
  <c r="BG215" i="2"/>
  <c r="BF215" i="2"/>
  <c r="AA215" i="2"/>
  <c r="Y215" i="2"/>
  <c r="W215" i="2"/>
  <c r="BK215" i="2"/>
  <c r="N226" i="2"/>
  <c r="BE215" i="2" s="1"/>
  <c r="BI214" i="2"/>
  <c r="BH214" i="2"/>
  <c r="BG214" i="2"/>
  <c r="BF214" i="2"/>
  <c r="AA214" i="2"/>
  <c r="Y214" i="2"/>
  <c r="W214" i="2"/>
  <c r="BK214" i="2"/>
  <c r="N221" i="2"/>
  <c r="BE214" i="2" s="1"/>
  <c r="BI213" i="2"/>
  <c r="BH213" i="2"/>
  <c r="BG213" i="2"/>
  <c r="BF213" i="2"/>
  <c r="AA213" i="2"/>
  <c r="Y213" i="2"/>
  <c r="W213" i="2"/>
  <c r="BK213" i="2"/>
  <c r="N220" i="2"/>
  <c r="BE213" i="2" s="1"/>
  <c r="BI212" i="2"/>
  <c r="BH212" i="2"/>
  <c r="BG212" i="2"/>
  <c r="BF212" i="2"/>
  <c r="AA212" i="2"/>
  <c r="Y212" i="2"/>
  <c r="W212" i="2"/>
  <c r="BK212" i="2"/>
  <c r="N219" i="2"/>
  <c r="BI210" i="2"/>
  <c r="BH210" i="2"/>
  <c r="BG210" i="2"/>
  <c r="BF210" i="2"/>
  <c r="AA210" i="2"/>
  <c r="Y210" i="2"/>
  <c r="W210" i="2"/>
  <c r="BK210" i="2"/>
  <c r="N217" i="2"/>
  <c r="BE210" i="2" s="1"/>
  <c r="BI209" i="2"/>
  <c r="BH209" i="2"/>
  <c r="BG209" i="2"/>
  <c r="BF209" i="2"/>
  <c r="AA209" i="2"/>
  <c r="Y209" i="2"/>
  <c r="W209" i="2"/>
  <c r="BK209" i="2"/>
  <c r="N216" i="2"/>
  <c r="BE209" i="2" s="1"/>
  <c r="BI208" i="2"/>
  <c r="BH208" i="2"/>
  <c r="BG208" i="2"/>
  <c r="BF208" i="2"/>
  <c r="AA208" i="2"/>
  <c r="Y208" i="2"/>
  <c r="W208" i="2"/>
  <c r="BK208" i="2"/>
  <c r="N215" i="2"/>
  <c r="BE208" i="2" s="1"/>
  <c r="BI207" i="2"/>
  <c r="BH207" i="2"/>
  <c r="BG207" i="2"/>
  <c r="BF207" i="2"/>
  <c r="AA207" i="2"/>
  <c r="Y207" i="2"/>
  <c r="W207" i="2"/>
  <c r="BK207" i="2"/>
  <c r="N214" i="2"/>
  <c r="BE207" i="2" s="1"/>
  <c r="BI206" i="2"/>
  <c r="BH206" i="2"/>
  <c r="BG206" i="2"/>
  <c r="BF206" i="2"/>
  <c r="AA206" i="2"/>
  <c r="Y206" i="2"/>
  <c r="W206" i="2"/>
  <c r="BK206" i="2"/>
  <c r="N213" i="2"/>
  <c r="N211" i="2"/>
  <c r="N210" i="2"/>
  <c r="N209" i="2"/>
  <c r="BI204" i="2"/>
  <c r="BH204" i="2"/>
  <c r="BG204" i="2"/>
  <c r="BF204" i="2"/>
  <c r="AA204" i="2"/>
  <c r="Y204" i="2"/>
  <c r="W204" i="2"/>
  <c r="BK204" i="2"/>
  <c r="N208" i="2"/>
  <c r="BE204" i="2" s="1"/>
  <c r="BI202" i="2"/>
  <c r="BH202" i="2"/>
  <c r="BG202" i="2"/>
  <c r="BF202" i="2"/>
  <c r="AA202" i="2"/>
  <c r="Y202" i="2"/>
  <c r="W202" i="2"/>
  <c r="BK202" i="2"/>
  <c r="N206" i="2"/>
  <c r="BE202" i="2" s="1"/>
  <c r="BI201" i="2"/>
  <c r="BH201" i="2"/>
  <c r="BG201" i="2"/>
  <c r="BF201" i="2"/>
  <c r="AA201" i="2"/>
  <c r="Y201" i="2"/>
  <c r="W201" i="2"/>
  <c r="BK201" i="2"/>
  <c r="N205" i="2"/>
  <c r="BE201" i="2" s="1"/>
  <c r="BI197" i="2"/>
  <c r="BH197" i="2"/>
  <c r="BG197" i="2"/>
  <c r="BF197" i="2"/>
  <c r="AA197" i="2"/>
  <c r="Y197" i="2"/>
  <c r="W197" i="2"/>
  <c r="BK197" i="2"/>
  <c r="N204" i="2"/>
  <c r="BE197" i="2" s="1"/>
  <c r="BI196" i="2"/>
  <c r="BH196" i="2"/>
  <c r="BG196" i="2"/>
  <c r="BF196" i="2"/>
  <c r="AA196" i="2"/>
  <c r="Y196" i="2"/>
  <c r="W196" i="2"/>
  <c r="BK196" i="2"/>
  <c r="N203" i="2"/>
  <c r="BE196" i="2" s="1"/>
  <c r="BI194" i="2"/>
  <c r="BH194" i="2"/>
  <c r="BG194" i="2"/>
  <c r="BF194" i="2"/>
  <c r="AA194" i="2"/>
  <c r="Y194" i="2"/>
  <c r="W194" i="2"/>
  <c r="BK194" i="2"/>
  <c r="N201" i="2"/>
  <c r="BE194" i="2" s="1"/>
  <c r="BI192" i="2"/>
  <c r="BH192" i="2"/>
  <c r="BG192" i="2"/>
  <c r="BF192" i="2"/>
  <c r="AA192" i="2"/>
  <c r="Y192" i="2"/>
  <c r="W192" i="2"/>
  <c r="BK192" i="2"/>
  <c r="N199" i="2"/>
  <c r="BE192" i="2" s="1"/>
  <c r="BI191" i="2"/>
  <c r="BH191" i="2"/>
  <c r="BG191" i="2"/>
  <c r="BF191" i="2"/>
  <c r="AA191" i="2"/>
  <c r="Y191" i="2"/>
  <c r="W191" i="2"/>
  <c r="BK191" i="2"/>
  <c r="N198" i="2"/>
  <c r="BE191" i="2" s="1"/>
  <c r="BI189" i="2"/>
  <c r="BH189" i="2"/>
  <c r="BG189" i="2"/>
  <c r="BF189" i="2"/>
  <c r="AA189" i="2"/>
  <c r="Y189" i="2"/>
  <c r="W189" i="2"/>
  <c r="BK189" i="2"/>
  <c r="N196" i="2"/>
  <c r="N193" i="2"/>
  <c r="N192" i="2"/>
  <c r="N191" i="2"/>
  <c r="N190" i="2"/>
  <c r="BI186" i="2"/>
  <c r="BH186" i="2"/>
  <c r="BG186" i="2"/>
  <c r="BF186" i="2"/>
  <c r="AA186" i="2"/>
  <c r="Y186" i="2"/>
  <c r="W186" i="2"/>
  <c r="BK186" i="2"/>
  <c r="BE186" i="2"/>
  <c r="BI181" i="2"/>
  <c r="BH181" i="2"/>
  <c r="BG181" i="2"/>
  <c r="BF181" i="2"/>
  <c r="AA181" i="2"/>
  <c r="Y181" i="2"/>
  <c r="W181" i="2"/>
  <c r="BK181" i="2"/>
  <c r="BE181" i="2"/>
  <c r="BI179" i="2"/>
  <c r="BH179" i="2"/>
  <c r="BG179" i="2"/>
  <c r="BF179" i="2"/>
  <c r="AA179" i="2"/>
  <c r="Y179" i="2"/>
  <c r="W179" i="2"/>
  <c r="BK179" i="2"/>
  <c r="BE179" i="2"/>
  <c r="BI178" i="2"/>
  <c r="BH178" i="2"/>
  <c r="BG178" i="2"/>
  <c r="BF178" i="2"/>
  <c r="AA178" i="2"/>
  <c r="Y178" i="2"/>
  <c r="W178" i="2"/>
  <c r="BK178" i="2"/>
  <c r="BE178" i="2"/>
  <c r="BI176" i="2"/>
  <c r="BH176" i="2"/>
  <c r="BG176" i="2"/>
  <c r="BF176" i="2"/>
  <c r="AA176" i="2"/>
  <c r="Y176" i="2"/>
  <c r="W176" i="2"/>
  <c r="BK176" i="2"/>
  <c r="N188" i="2"/>
  <c r="BE176" i="2" s="1"/>
  <c r="BI175" i="2"/>
  <c r="BH175" i="2"/>
  <c r="BG175" i="2"/>
  <c r="BF175" i="2"/>
  <c r="AA175" i="2"/>
  <c r="Y175" i="2"/>
  <c r="W175" i="2"/>
  <c r="BK175" i="2"/>
  <c r="N179" i="2"/>
  <c r="BE175" i="2" s="1"/>
  <c r="BI173" i="2"/>
  <c r="BH173" i="2"/>
  <c r="BG173" i="2"/>
  <c r="BF173" i="2"/>
  <c r="AA173" i="2"/>
  <c r="Y173" i="2"/>
  <c r="W173" i="2"/>
  <c r="BK173" i="2"/>
  <c r="N174" i="2"/>
  <c r="BE173" i="2" s="1"/>
  <c r="BI172" i="2"/>
  <c r="BH172" i="2"/>
  <c r="BG172" i="2"/>
  <c r="BF172" i="2"/>
  <c r="AA172" i="2"/>
  <c r="Y172" i="2"/>
  <c r="W172" i="2"/>
  <c r="BK172" i="2"/>
  <c r="N173" i="2"/>
  <c r="BE172" i="2" s="1"/>
  <c r="BI170" i="2"/>
  <c r="BH170" i="2"/>
  <c r="BG170" i="2"/>
  <c r="BF170" i="2"/>
  <c r="AA170" i="2"/>
  <c r="Y170" i="2"/>
  <c r="W170" i="2"/>
  <c r="BK170" i="2"/>
  <c r="N170" i="2"/>
  <c r="BE170" i="2" s="1"/>
  <c r="BI167" i="2"/>
  <c r="BH167" i="2"/>
  <c r="BG167" i="2"/>
  <c r="BF167" i="2"/>
  <c r="AA167" i="2"/>
  <c r="Y167" i="2"/>
  <c r="W167" i="2"/>
  <c r="BK167" i="2"/>
  <c r="N167" i="2"/>
  <c r="BE167" i="2" s="1"/>
  <c r="BI166" i="2"/>
  <c r="BH166" i="2"/>
  <c r="BG166" i="2"/>
  <c r="BF166" i="2"/>
  <c r="AA166" i="2"/>
  <c r="Y166" i="2"/>
  <c r="W166" i="2"/>
  <c r="BK166" i="2"/>
  <c r="N166" i="2"/>
  <c r="BI164" i="2"/>
  <c r="BH164" i="2"/>
  <c r="BG164" i="2"/>
  <c r="BF164" i="2"/>
  <c r="AA164" i="2"/>
  <c r="Y164" i="2"/>
  <c r="W164" i="2"/>
  <c r="BK164" i="2"/>
  <c r="N164" i="2"/>
  <c r="BE164" i="2" s="1"/>
  <c r="BI163" i="2"/>
  <c r="BH163" i="2"/>
  <c r="BG163" i="2"/>
  <c r="BF163" i="2"/>
  <c r="AA163" i="2"/>
  <c r="Y163" i="2"/>
  <c r="W163" i="2"/>
  <c r="BK163" i="2"/>
  <c r="N163" i="2"/>
  <c r="BE163" i="2" s="1"/>
  <c r="BI161" i="2"/>
  <c r="BH161" i="2"/>
  <c r="BG161" i="2"/>
  <c r="BF161" i="2"/>
  <c r="AA161" i="2"/>
  <c r="Y161" i="2"/>
  <c r="W161" i="2"/>
  <c r="BK161" i="2"/>
  <c r="N161" i="2"/>
  <c r="BE161" i="2" s="1"/>
  <c r="BI160" i="2"/>
  <c r="BH160" i="2"/>
  <c r="BG160" i="2"/>
  <c r="BF160" i="2"/>
  <c r="AA160" i="2"/>
  <c r="Y160" i="2"/>
  <c r="W160" i="2"/>
  <c r="BK160" i="2"/>
  <c r="N160" i="2"/>
  <c r="BE160" i="2" s="1"/>
  <c r="BI159" i="2"/>
  <c r="BH159" i="2"/>
  <c r="BG159" i="2"/>
  <c r="BF159" i="2"/>
  <c r="AA159" i="2"/>
  <c r="Y159" i="2"/>
  <c r="W159" i="2"/>
  <c r="BK159" i="2"/>
  <c r="N159" i="2"/>
  <c r="BE159" i="2" s="1"/>
  <c r="BI158" i="2"/>
  <c r="BH158" i="2"/>
  <c r="BG158" i="2"/>
  <c r="BF158" i="2"/>
  <c r="AA158" i="2"/>
  <c r="Y158" i="2"/>
  <c r="W158" i="2"/>
  <c r="BK158" i="2"/>
  <c r="N158" i="2"/>
  <c r="BE158" i="2" s="1"/>
  <c r="BI157" i="2"/>
  <c r="BH157" i="2"/>
  <c r="BG157" i="2"/>
  <c r="BF157" i="2"/>
  <c r="AA157" i="2"/>
  <c r="Y157" i="2"/>
  <c r="W157" i="2"/>
  <c r="BK157" i="2"/>
  <c r="N157" i="2"/>
  <c r="BE157" i="2" s="1"/>
  <c r="BI156" i="2"/>
  <c r="BH156" i="2"/>
  <c r="BG156" i="2"/>
  <c r="BF156" i="2"/>
  <c r="AA156" i="2"/>
  <c r="Y156" i="2"/>
  <c r="W156" i="2"/>
  <c r="BK156" i="2"/>
  <c r="N156" i="2"/>
  <c r="BE156" i="2" s="1"/>
  <c r="BI155" i="2"/>
  <c r="BH155" i="2"/>
  <c r="BG155" i="2"/>
  <c r="BF155" i="2"/>
  <c r="AA155" i="2"/>
  <c r="Y155" i="2"/>
  <c r="W155" i="2"/>
  <c r="BK155" i="2"/>
  <c r="N155" i="2"/>
  <c r="BI153" i="2"/>
  <c r="BH153" i="2"/>
  <c r="BG153" i="2"/>
  <c r="BF153" i="2"/>
  <c r="AA153" i="2"/>
  <c r="Y153" i="2"/>
  <c r="W153" i="2"/>
  <c r="BK153" i="2"/>
  <c r="N153" i="2"/>
  <c r="BE153" i="2" s="1"/>
  <c r="BI152" i="2"/>
  <c r="BH152" i="2"/>
  <c r="BG152" i="2"/>
  <c r="BF152" i="2"/>
  <c r="AA152" i="2"/>
  <c r="Y152" i="2"/>
  <c r="W152" i="2"/>
  <c r="BK152" i="2"/>
  <c r="N152" i="2"/>
  <c r="BE152" i="2" s="1"/>
  <c r="BI151" i="2"/>
  <c r="BH151" i="2"/>
  <c r="BG151" i="2"/>
  <c r="BF151" i="2"/>
  <c r="AA151" i="2"/>
  <c r="Y151" i="2"/>
  <c r="W151" i="2"/>
  <c r="BK151" i="2"/>
  <c r="N151" i="2"/>
  <c r="BE151" i="2" s="1"/>
  <c r="BI150" i="2"/>
  <c r="BH150" i="2"/>
  <c r="BG150" i="2"/>
  <c r="BF150" i="2"/>
  <c r="AA150" i="2"/>
  <c r="Y150" i="2"/>
  <c r="W150" i="2"/>
  <c r="BK150" i="2"/>
  <c r="N150" i="2"/>
  <c r="BE150" i="2" s="1"/>
  <c r="BI149" i="2"/>
  <c r="BH149" i="2"/>
  <c r="BG149" i="2"/>
  <c r="BF149" i="2"/>
  <c r="AA149" i="2"/>
  <c r="Y149" i="2"/>
  <c r="W149" i="2"/>
  <c r="BK149" i="2"/>
  <c r="N149" i="2"/>
  <c r="BE149" i="2" s="1"/>
  <c r="BI148" i="2"/>
  <c r="BH148" i="2"/>
  <c r="BG148" i="2"/>
  <c r="BF148" i="2"/>
  <c r="AA148" i="2"/>
  <c r="Y148" i="2"/>
  <c r="W148" i="2"/>
  <c r="BK148" i="2"/>
  <c r="N148" i="2"/>
  <c r="BE148" i="2" s="1"/>
  <c r="BI147" i="2"/>
  <c r="BH147" i="2"/>
  <c r="BG147" i="2"/>
  <c r="BF147" i="2"/>
  <c r="AA147" i="2"/>
  <c r="Y147" i="2"/>
  <c r="W147" i="2"/>
  <c r="BK147" i="2"/>
  <c r="N147" i="2"/>
  <c r="BE147" i="2" s="1"/>
  <c r="BI146" i="2"/>
  <c r="BH146" i="2"/>
  <c r="BG146" i="2"/>
  <c r="BF146" i="2"/>
  <c r="AA146" i="2"/>
  <c r="Y146" i="2"/>
  <c r="W146" i="2"/>
  <c r="BK146" i="2"/>
  <c r="N146" i="2"/>
  <c r="BE146" i="2" s="1"/>
  <c r="BI145" i="2"/>
  <c r="BH145" i="2"/>
  <c r="BG145" i="2"/>
  <c r="BF145" i="2"/>
  <c r="AA145" i="2"/>
  <c r="Y145" i="2"/>
  <c r="W145" i="2"/>
  <c r="BK145" i="2"/>
  <c r="N145" i="2"/>
  <c r="N141" i="2" s="1"/>
  <c r="BI140" i="2"/>
  <c r="BH140" i="2"/>
  <c r="BG140" i="2"/>
  <c r="BF140" i="2"/>
  <c r="AA140" i="2"/>
  <c r="Y140" i="2"/>
  <c r="W140" i="2"/>
  <c r="BK140" i="2"/>
  <c r="N140" i="2"/>
  <c r="BE140" i="2" s="1"/>
  <c r="BI139" i="2"/>
  <c r="BH139" i="2"/>
  <c r="BG139" i="2"/>
  <c r="BF139" i="2"/>
  <c r="AA139" i="2"/>
  <c r="Y139" i="2"/>
  <c r="W139" i="2"/>
  <c r="BK139" i="2"/>
  <c r="N139" i="2"/>
  <c r="BI137" i="2"/>
  <c r="BH137" i="2"/>
  <c r="BG137" i="2"/>
  <c r="BF137" i="2"/>
  <c r="AA137" i="2"/>
  <c r="Y137" i="2"/>
  <c r="W137" i="2"/>
  <c r="BK137" i="2"/>
  <c r="N137" i="2"/>
  <c r="BE137" i="2" s="1"/>
  <c r="BI136" i="2"/>
  <c r="BH136" i="2"/>
  <c r="BG136" i="2"/>
  <c r="BF136" i="2"/>
  <c r="AA136" i="2"/>
  <c r="Y136" i="2"/>
  <c r="W136" i="2"/>
  <c r="BK136" i="2"/>
  <c r="N136" i="2"/>
  <c r="BE136" i="2" s="1"/>
  <c r="BI135" i="2"/>
  <c r="BH135" i="2"/>
  <c r="BG135" i="2"/>
  <c r="BF135" i="2"/>
  <c r="AA135" i="2"/>
  <c r="Y135" i="2"/>
  <c r="W135" i="2"/>
  <c r="BK135" i="2"/>
  <c r="N135" i="2"/>
  <c r="BE135" i="2" s="1"/>
  <c r="BI134" i="2"/>
  <c r="BH134" i="2"/>
  <c r="BG134" i="2"/>
  <c r="BF134" i="2"/>
  <c r="AA134" i="2"/>
  <c r="Y134" i="2"/>
  <c r="W134" i="2"/>
  <c r="BK134" i="2"/>
  <c r="N134" i="2"/>
  <c r="N133" i="2" s="1"/>
  <c r="BI132" i="2"/>
  <c r="BH132" i="2"/>
  <c r="BG132" i="2"/>
  <c r="BF132" i="2"/>
  <c r="AA132" i="2"/>
  <c r="Y132" i="2"/>
  <c r="W132" i="2"/>
  <c r="BK132" i="2"/>
  <c r="N132" i="2"/>
  <c r="BE132" i="2" s="1"/>
  <c r="BI131" i="2"/>
  <c r="BH131" i="2"/>
  <c r="BG131" i="2"/>
  <c r="BF131" i="2"/>
  <c r="AA131" i="2"/>
  <c r="Y131" i="2"/>
  <c r="W131" i="2"/>
  <c r="BK131" i="2"/>
  <c r="N131" i="2"/>
  <c r="BE131" i="2" s="1"/>
  <c r="BI130" i="2"/>
  <c r="BH130" i="2"/>
  <c r="BG130" i="2"/>
  <c r="BF130" i="2"/>
  <c r="AA130" i="2"/>
  <c r="Y130" i="2"/>
  <c r="W130" i="2"/>
  <c r="BK130" i="2"/>
  <c r="N130" i="2"/>
  <c r="BE130" i="2" s="1"/>
  <c r="BI129" i="2"/>
  <c r="BH129" i="2"/>
  <c r="BG129" i="2"/>
  <c r="BF129" i="2"/>
  <c r="AA129" i="2"/>
  <c r="Y129" i="2"/>
  <c r="W129" i="2"/>
  <c r="BK129" i="2"/>
  <c r="N129" i="2"/>
  <c r="BE129" i="2" s="1"/>
  <c r="BI128" i="2"/>
  <c r="BH128" i="2"/>
  <c r="BG128" i="2"/>
  <c r="BF128" i="2"/>
  <c r="AA128" i="2"/>
  <c r="Y128" i="2"/>
  <c r="W128" i="2"/>
  <c r="BK128" i="2"/>
  <c r="N128" i="2"/>
  <c r="BE128" i="2" s="1"/>
  <c r="BI127" i="2"/>
  <c r="BH127" i="2"/>
  <c r="BG127" i="2"/>
  <c r="BF127" i="2"/>
  <c r="AA127" i="2"/>
  <c r="Y127" i="2"/>
  <c r="W127" i="2"/>
  <c r="BK127" i="2"/>
  <c r="N127" i="2"/>
  <c r="BE127" i="2" s="1"/>
  <c r="BI126" i="2"/>
  <c r="BH126" i="2"/>
  <c r="BG126" i="2"/>
  <c r="BF126" i="2"/>
  <c r="AA126" i="2"/>
  <c r="Y126" i="2"/>
  <c r="W126" i="2"/>
  <c r="BK126" i="2"/>
  <c r="N126" i="2"/>
  <c r="BE126" i="2" s="1"/>
  <c r="BI125" i="2"/>
  <c r="BH125" i="2"/>
  <c r="BG125" i="2"/>
  <c r="BF125" i="2"/>
  <c r="AA125" i="2"/>
  <c r="Y125" i="2"/>
  <c r="W125" i="2"/>
  <c r="BK125" i="2"/>
  <c r="N125" i="2"/>
  <c r="BE125" i="2" s="1"/>
  <c r="BI124" i="2"/>
  <c r="BH124" i="2"/>
  <c r="BG124" i="2"/>
  <c r="BF124" i="2"/>
  <c r="AA124" i="2"/>
  <c r="Y124" i="2"/>
  <c r="W124" i="2"/>
  <c r="BK124" i="2"/>
  <c r="N124" i="2"/>
  <c r="F115" i="2"/>
  <c r="F113" i="2"/>
  <c r="M27" i="2"/>
  <c r="F80" i="2"/>
  <c r="F78" i="2"/>
  <c r="M82" i="2"/>
  <c r="N212" i="2" l="1"/>
  <c r="N138" i="2"/>
  <c r="N165" i="2"/>
  <c r="N123" i="2"/>
  <c r="N154" i="2"/>
  <c r="N189" i="2"/>
  <c r="BE206" i="2"/>
  <c r="BE145" i="2"/>
  <c r="BE155" i="2"/>
  <c r="BE189" i="2"/>
  <c r="BE221" i="2"/>
  <c r="BE124" i="2"/>
  <c r="BE134" i="2"/>
  <c r="BE166" i="2"/>
  <c r="BE212" i="2"/>
  <c r="BE139" i="2"/>
  <c r="BK217" i="2"/>
  <c r="Y220" i="2"/>
  <c r="Y217" i="2"/>
  <c r="BK220" i="2"/>
  <c r="N99" i="2"/>
  <c r="BK228" i="2"/>
  <c r="N101" i="2" s="1"/>
  <c r="AA133" i="2"/>
  <c r="AA138" i="2"/>
  <c r="BK188" i="2"/>
  <c r="AA205" i="2"/>
  <c r="Y211" i="2"/>
  <c r="W205" i="2"/>
  <c r="W177" i="2"/>
  <c r="BK138" i="2"/>
  <c r="AA165" i="2"/>
  <c r="BK177" i="2"/>
  <c r="AA188" i="2"/>
  <c r="BK205" i="2"/>
  <c r="AA211" i="2"/>
  <c r="W217" i="2"/>
  <c r="AA220" i="2"/>
  <c r="W228" i="2"/>
  <c r="W165" i="2"/>
  <c r="Y177" i="2"/>
  <c r="Y205" i="2"/>
  <c r="W211" i="2"/>
  <c r="AA217" i="2"/>
  <c r="W220" i="2"/>
  <c r="AA228" i="2"/>
  <c r="AA177" i="2"/>
  <c r="Y188" i="2"/>
  <c r="W123" i="2"/>
  <c r="Y165" i="2"/>
  <c r="W188" i="2"/>
  <c r="Y228" i="2"/>
  <c r="M80" i="2"/>
  <c r="BK211" i="2"/>
  <c r="BK165" i="2"/>
  <c r="Y154" i="2"/>
  <c r="BK154" i="2"/>
  <c r="AA154" i="2"/>
  <c r="W154" i="2"/>
  <c r="W141" i="2"/>
  <c r="Y141" i="2"/>
  <c r="BK141" i="2"/>
  <c r="N92" i="2" s="1"/>
  <c r="AA141" i="2"/>
  <c r="W138" i="2"/>
  <c r="Y138" i="2"/>
  <c r="BK133" i="2"/>
  <c r="Y133" i="2"/>
  <c r="W133" i="2"/>
  <c r="AA123" i="2"/>
  <c r="H33" i="2"/>
  <c r="H35" i="2"/>
  <c r="H34" i="2"/>
  <c r="M32" i="2"/>
  <c r="Y123" i="2"/>
  <c r="BK123" i="2"/>
  <c r="F82" i="2"/>
  <c r="H32" i="2"/>
  <c r="N122" i="2" l="1"/>
  <c r="N97" i="2"/>
  <c r="N95" i="2"/>
  <c r="N91" i="2"/>
  <c r="N100" i="2"/>
  <c r="N98" i="2"/>
  <c r="N94" i="2"/>
  <c r="N121" i="2"/>
  <c r="N96" i="2"/>
  <c r="N90" i="2"/>
  <c r="N93" i="2"/>
  <c r="W122" i="2"/>
  <c r="W121" i="2" s="1"/>
  <c r="Y122" i="2"/>
  <c r="Y121" i="2" s="1"/>
  <c r="BK122" i="2"/>
  <c r="BK121" i="2" s="1"/>
  <c r="AA122" i="2"/>
  <c r="AA121" i="2" s="1"/>
  <c r="N89" i="2"/>
  <c r="N88" i="2" s="1"/>
  <c r="N87" i="2" l="1"/>
  <c r="L105" i="2" s="1"/>
  <c r="M26" i="2" l="1"/>
  <c r="M29" i="2" s="1"/>
  <c r="M31" i="2" s="1"/>
  <c r="L37" i="2" l="1"/>
</calcChain>
</file>

<file path=xl/sharedStrings.xml><?xml version="1.0" encoding="utf-8"?>
<sst xmlns="http://schemas.openxmlformats.org/spreadsheetml/2006/main" count="1348" uniqueCount="362">
  <si>
    <t>List obsahuje:</t>
  </si>
  <si>
    <t/>
  </si>
  <si>
    <t>False</t>
  </si>
  <si>
    <t>optimalizováno pro tisk sestav ve formátu A4 - na výšku</t>
  </si>
  <si>
    <t>&gt;&gt;  skryté sloupce  &lt;&lt;</t>
  </si>
  <si>
    <t>15</t>
  </si>
  <si>
    <t>v ---  níže se nacházejí doplnkové a pomocné údaje k sestavám  --- v</t>
  </si>
  <si>
    <t>Stavba:</t>
  </si>
  <si>
    <t>JKSO:</t>
  </si>
  <si>
    <t>CC-CZ:</t>
  </si>
  <si>
    <t>1</t>
  </si>
  <si>
    <t>Místo:</t>
  </si>
  <si>
    <t>Datum:</t>
  </si>
  <si>
    <t>10</t>
  </si>
  <si>
    <t>Objednatel:</t>
  </si>
  <si>
    <t>IČ:</t>
  </si>
  <si>
    <t>DIČ:</t>
  </si>
  <si>
    <t>Zhotovitel:</t>
  </si>
  <si>
    <t>Projektant:</t>
  </si>
  <si>
    <t>True</t>
  </si>
  <si>
    <t>Zpracovatel:</t>
  </si>
  <si>
    <t>Ing.Hynek Seiner</t>
  </si>
  <si>
    <t>Poznámka: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</si>
  <si>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</si>
  <si>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</si>
  <si>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</si>
  <si>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</si>
  <si>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</si>
  <si>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</si>
  <si>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</si>
  <si>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</si>
  <si>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</si>
  <si>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</si>
  <si>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</si>
  <si>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</si>
  <si>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</si>
  <si>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</si>
  <si>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</si>
  <si>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</si>
  <si>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</si>
  <si>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Kód</t>
  </si>
  <si>
    <t>D</t>
  </si>
  <si>
    <t>0</t>
  </si>
  <si>
    <t>{3496b4ce-12a4-498e-b0b0-80e2d54745e3}</t>
  </si>
  <si>
    <t>Celkové náklady za stavbu 1) + 2)</t>
  </si>
  <si>
    <t>Zpět na list:</t>
  </si>
  <si>
    <t>2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</si>
  <si>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</si>
  <si>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</si>
  <si>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</si>
  <si>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</si>
  <si>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</si>
  <si>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</si>
  <si>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>-1</t>
  </si>
  <si>
    <t>HSV - HSV</t>
  </si>
  <si>
    <t xml:space="preserve">    1 - Zemní práce pro komunikace</t>
  </si>
  <si>
    <t xml:space="preserve">    183 - Ohumusovaní + osetí</t>
  </si>
  <si>
    <t xml:space="preserve">    505 - Komunikace asfaltová </t>
  </si>
  <si>
    <t xml:space="preserve">    504 - Vjezdy </t>
  </si>
  <si>
    <t xml:space="preserve">    938 - Příkopy</t>
  </si>
  <si>
    <t xml:space="preserve">    871 - Kanalizační přípojky</t>
  </si>
  <si>
    <t xml:space="preserve">    894 - Uliční vpustě</t>
  </si>
  <si>
    <t xml:space="preserve">    91 - Dopravní značení</t>
  </si>
  <si>
    <t>VRN - Vedlejší rozpočtové náklady</t>
  </si>
  <si>
    <t>2) Ostatní náklady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</si>
  <si>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</si>
  <si>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</si>
  <si>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</si>
  <si>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</si>
  <si>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</si>
  <si>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</si>
  <si>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</si>
  <si>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</si>
  <si>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</si>
  <si>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</si>
  <si>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</si>
  <si>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</si>
  <si>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</si>
  <si>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</si>
  <si>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</si>
  <si>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</si>
  <si>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111301111</t>
  </si>
  <si>
    <t>Sejmutí drnu tl do 100 mm s přemístěním do 50 m nebo naložením na dopravní prostředek</t>
  </si>
  <si>
    <t>m2</t>
  </si>
  <si>
    <t>4</t>
  </si>
  <si>
    <t>1224019840</t>
  </si>
  <si>
    <t>162302111</t>
  </si>
  <si>
    <t>Vodorovné přemístění drnu bez naložení se složením do 1000 m</t>
  </si>
  <si>
    <t>-161952226</t>
  </si>
  <si>
    <t>3</t>
  </si>
  <si>
    <t>122201102</t>
  </si>
  <si>
    <t>Odkopávky a prokopávky nezapažené v hornině tř. 3 objem do 1000 m3 s naložením</t>
  </si>
  <si>
    <t>m3</t>
  </si>
  <si>
    <t>-1710543233</t>
  </si>
  <si>
    <t>122201109</t>
  </si>
  <si>
    <t>Příplatek za lepivost u odkopávek v hornině tř. 1 až 3</t>
  </si>
  <si>
    <t>-1294110164</t>
  </si>
  <si>
    <t>5</t>
  </si>
  <si>
    <t>162301102</t>
  </si>
  <si>
    <t>Vodorovné přemístění do 1000 m výkopku/sypaniny z horniny tř. 1 až 4</t>
  </si>
  <si>
    <t>1054382325</t>
  </si>
  <si>
    <t>6</t>
  </si>
  <si>
    <t>171203111</t>
  </si>
  <si>
    <t>Uložení a hrubé rozhrnutí výkopku bez zhutnění v rovině a ve svahu do 1:5</t>
  </si>
  <si>
    <t>1209052354</t>
  </si>
  <si>
    <t>7</t>
  </si>
  <si>
    <t>181951102</t>
  </si>
  <si>
    <t>Úprava pláně v hornině tř. 1 až 4 se zhutněním</t>
  </si>
  <si>
    <t>-319833895</t>
  </si>
  <si>
    <t>8</t>
  </si>
  <si>
    <t>635312112</t>
  </si>
  <si>
    <t>Násyp ze zeminy upravené vápnem se zhutněním v tl.do 5 cm</t>
  </si>
  <si>
    <t>1363095238</t>
  </si>
  <si>
    <t>9</t>
  </si>
  <si>
    <t>998225111</t>
  </si>
  <si>
    <t>Přesun hmot pro pozemní komunikace s krytem z kameniva, monolitickým betonovým nebo živičným</t>
  </si>
  <si>
    <t>t</t>
  </si>
  <si>
    <t>-127817025</t>
  </si>
  <si>
    <t>183405211</t>
  </si>
  <si>
    <t>Výsev trávníku hydroosevem na ornici</t>
  </si>
  <si>
    <t>715790492</t>
  </si>
  <si>
    <t>11</t>
  </si>
  <si>
    <t>M</t>
  </si>
  <si>
    <t>005724100</t>
  </si>
  <si>
    <t>osivo směs travní parková</t>
  </si>
  <si>
    <t>kg</t>
  </si>
  <si>
    <t>591233857</t>
  </si>
  <si>
    <t>12</t>
  </si>
  <si>
    <t>181301101</t>
  </si>
  <si>
    <t>Rozprostření ornice tl vrstvy do 100 mm pl do 500 m2 v rovině nebo ve svahu do 1:5</t>
  </si>
  <si>
    <t>950782616</t>
  </si>
  <si>
    <t>13</t>
  </si>
  <si>
    <t>677146828</t>
  </si>
  <si>
    <t>14</t>
  </si>
  <si>
    <t>569831111</t>
  </si>
  <si>
    <t>2033736058</t>
  </si>
  <si>
    <t>-2052050700</t>
  </si>
  <si>
    <t>16</t>
  </si>
  <si>
    <t>-342612609</t>
  </si>
  <si>
    <t>573211111</t>
  </si>
  <si>
    <t>Postřik živičný spojovací z asfaltu v množství do 0,70 kg/m2</t>
  </si>
  <si>
    <t>203257058</t>
  </si>
  <si>
    <t>565145111</t>
  </si>
  <si>
    <t>Asfaltový beton vrstva podkladní ACP 16 (obalované kamenivo OKS) tl 60 mm š do 3 m</t>
  </si>
  <si>
    <t>-72689752</t>
  </si>
  <si>
    <t>573111112</t>
  </si>
  <si>
    <t>Postřik živičný infiltrační s posypem z asfaltu množství 1 kg/m2</t>
  </si>
  <si>
    <t>1862237148</t>
  </si>
  <si>
    <t>564952111</t>
  </si>
  <si>
    <t>Podklad z mechanicky zpevněného kameniva MZK tl 150 mm</t>
  </si>
  <si>
    <t>958254719</t>
  </si>
  <si>
    <t>564861111</t>
  </si>
  <si>
    <t>Podklad ze štěrkodrtě ŠD tl 200 mm</t>
  </si>
  <si>
    <t>-687972783</t>
  </si>
  <si>
    <t>213141111</t>
  </si>
  <si>
    <t>Zřízení vrstvy z geotextilie v rovině nebo ve sklonu do 1:5 š do 3 m</t>
  </si>
  <si>
    <t>121314985</t>
  </si>
  <si>
    <t>693110010</t>
  </si>
  <si>
    <t>geotextilie tkaná (polypropylen) PK-TEX PP 15 100 g/m2</t>
  </si>
  <si>
    <t>-36846351</t>
  </si>
  <si>
    <t>-283466009</t>
  </si>
  <si>
    <t>596211212</t>
  </si>
  <si>
    <t>Kladení zámkové dlažby komunikací pro pěší tl 80 mm skupiny A pl do 300 m2</t>
  </si>
  <si>
    <t>999314887</t>
  </si>
  <si>
    <t>592451090</t>
  </si>
  <si>
    <t>-2093089889</t>
  </si>
  <si>
    <t>564801112</t>
  </si>
  <si>
    <t>Podklad ze štěrkodrtě ŠD tl 40 mm</t>
  </si>
  <si>
    <t>2037428210</t>
  </si>
  <si>
    <t>-1091675076</t>
  </si>
  <si>
    <t>-853563234</t>
  </si>
  <si>
    <t>916231213</t>
  </si>
  <si>
    <t>Osazení chodníkového obrubníku betonového stojatého s boční opěrou do lože z betonu prostého</t>
  </si>
  <si>
    <t>m</t>
  </si>
  <si>
    <t>1162461494</t>
  </si>
  <si>
    <t>592175090</t>
  </si>
  <si>
    <t>obrubník  50x8x25 cm, přírodní</t>
  </si>
  <si>
    <t>kus</t>
  </si>
  <si>
    <t>1605353553</t>
  </si>
  <si>
    <t>250*2*1,01</t>
  </si>
  <si>
    <t>VV</t>
  </si>
  <si>
    <t>919731112</t>
  </si>
  <si>
    <t>Zarovnání styčné plochy podkladu nebo krytu z betonu tl do 150 mm</t>
  </si>
  <si>
    <t>1786942281</t>
  </si>
  <si>
    <t>998223011</t>
  </si>
  <si>
    <t>Přesun hmot pro pozemní komunikace s krytem dlážděným</t>
  </si>
  <si>
    <t>36778611</t>
  </si>
  <si>
    <t>-1211255214</t>
  </si>
  <si>
    <t>-701484275</t>
  </si>
  <si>
    <t>522443177</t>
  </si>
  <si>
    <t>-2053812080</t>
  </si>
  <si>
    <t>1318247389</t>
  </si>
  <si>
    <t>-1926634757</t>
  </si>
  <si>
    <t>1313168805</t>
  </si>
  <si>
    <t>-1248256380</t>
  </si>
  <si>
    <t>226990387</t>
  </si>
  <si>
    <t>919731121</t>
  </si>
  <si>
    <t>Zarovnání styčné plochy podkladu nebo krytu živičného tl do 50 mm</t>
  </si>
  <si>
    <t>109715364</t>
  </si>
  <si>
    <t>-77055549</t>
  </si>
  <si>
    <t>938902113</t>
  </si>
  <si>
    <t>Čištění příkopů komunikací příkopovým rypadlem objem nánosu do 0,5 m3/m</t>
  </si>
  <si>
    <t>182101101</t>
  </si>
  <si>
    <t>Svahování v zářezech v hornině tř. 1 až 4(reprofilace příkopů)</t>
  </si>
  <si>
    <t>5*1,5</t>
  </si>
  <si>
    <t>132201101</t>
  </si>
  <si>
    <t>Hloubení rýh š do 600 mm v hornině tř. 3 objemu do 100 m3</t>
  </si>
  <si>
    <t>-1471942648</t>
  </si>
  <si>
    <t>132201109</t>
  </si>
  <si>
    <t>Příplatek za lepivost k hloubení rýh š do 600 mm v hornině tř. 3</t>
  </si>
  <si>
    <t>-1993683180</t>
  </si>
  <si>
    <t>174101101</t>
  </si>
  <si>
    <t>Zásyp jam, šachet rýh nebo kolem objektů sypaninou se zhutněním</t>
  </si>
  <si>
    <t>-2046879526</t>
  </si>
  <si>
    <t>42*0,5*1,0</t>
  </si>
  <si>
    <t>-1056582316</t>
  </si>
  <si>
    <t>42*0,5*0,5</t>
  </si>
  <si>
    <t>-1449724242</t>
  </si>
  <si>
    <t>175101101</t>
  </si>
  <si>
    <t>Obsypání potrubí bez prohození sypaniny z hornin tř. 1 až 4 uloženým do 3 m od kraje výkopu</t>
  </si>
  <si>
    <t>2055596767</t>
  </si>
  <si>
    <t>583312000</t>
  </si>
  <si>
    <t>štěrkopísek (Bratčice) netříděný zásypový materiál</t>
  </si>
  <si>
    <t>594399026</t>
  </si>
  <si>
    <t>4515731111</t>
  </si>
  <si>
    <t>Lože pod potrubí otevřený výkop ze štěrkopísku</t>
  </si>
  <si>
    <t>-1510910030</t>
  </si>
  <si>
    <t>42*0,5*0,1</t>
  </si>
  <si>
    <t>871355221</t>
  </si>
  <si>
    <t>1202900116</t>
  </si>
  <si>
    <t>721171908</t>
  </si>
  <si>
    <t>721171918</t>
  </si>
  <si>
    <t>321212445</t>
  </si>
  <si>
    <t>soubor</t>
  </si>
  <si>
    <t>-772485854</t>
  </si>
  <si>
    <t>899311114</t>
  </si>
  <si>
    <t>Osazení poklopů s rámem hmotnosti nad 150 kg</t>
  </si>
  <si>
    <t>-2022977655</t>
  </si>
  <si>
    <t>592246600</t>
  </si>
  <si>
    <t>poklop šachtový D2 /betonová výplň+ litina/ D 400 - BEGU-B-1, bez odvětrání</t>
  </si>
  <si>
    <t>-1560086994</t>
  </si>
  <si>
    <t>919441211</t>
  </si>
  <si>
    <t>-1062496738</t>
  </si>
  <si>
    <t>-1658796166</t>
  </si>
  <si>
    <t>894416111</t>
  </si>
  <si>
    <t>montáž uličních vpustí třídílných</t>
  </si>
  <si>
    <t>602740391</t>
  </si>
  <si>
    <t>592238740</t>
  </si>
  <si>
    <t>koš pozink. C3 DIN 4052, vysoký, pro rám 500/300</t>
  </si>
  <si>
    <t>160408044</t>
  </si>
  <si>
    <t>592238760</t>
  </si>
  <si>
    <t>rám zabetonovaný DIN 19583-9 500/500 mm</t>
  </si>
  <si>
    <t>-802630033</t>
  </si>
  <si>
    <t>592238780</t>
  </si>
  <si>
    <t>mříž M1 D400 DIN 19583-13, 500/500 mm</t>
  </si>
  <si>
    <t>-1664800067</t>
  </si>
  <si>
    <t>998274101</t>
  </si>
  <si>
    <t>Přesun hmot pro trubní vedení z trub betonových otevřený výkop</t>
  </si>
  <si>
    <t>-957163498</t>
  </si>
  <si>
    <t>-276707860</t>
  </si>
  <si>
    <t>-1659312559</t>
  </si>
  <si>
    <t>913121111</t>
  </si>
  <si>
    <t>Montáž a demontáž dočasné dopravní značky kompletní základní vč.podstavce</t>
  </si>
  <si>
    <t>-255354945</t>
  </si>
  <si>
    <t>913121211</t>
  </si>
  <si>
    <t>Příplatek k dočasné dopravní značce kompletní základní za první a ZKD den použití</t>
  </si>
  <si>
    <t>50153034</t>
  </si>
  <si>
    <t>4*60</t>
  </si>
  <si>
    <t>012103000</t>
  </si>
  <si>
    <t>Geodetické práce před výstavbou</t>
  </si>
  <si>
    <t>1024</t>
  </si>
  <si>
    <t>917246383</t>
  </si>
  <si>
    <t>730+250+196+42+18</t>
  </si>
  <si>
    <t>012303000</t>
  </si>
  <si>
    <t>Geodetické práce po výstavbě</t>
  </si>
  <si>
    <t>344017480</t>
  </si>
  <si>
    <t>618359692</t>
  </si>
  <si>
    <t>030001000</t>
  </si>
  <si>
    <t>Zařízení staveniště</t>
  </si>
  <si>
    <t>%</t>
  </si>
  <si>
    <t>-2050163746</t>
  </si>
  <si>
    <t>070001000</t>
  </si>
  <si>
    <t>provozní vlivy</t>
  </si>
  <si>
    <t>-1733637883</t>
  </si>
  <si>
    <t>2) Rekapitulace rozpočtu</t>
  </si>
  <si>
    <t>3) Rozpočet</t>
  </si>
  <si>
    <t>Rekapitulace stavby</t>
  </si>
  <si>
    <t>596211113</t>
  </si>
  <si>
    <t>592452180</t>
  </si>
  <si>
    <t>596211110</t>
  </si>
  <si>
    <t>Kladení zámkové dlažby komunikací pro pěší tl 60 mm skupiny A pl do 50 m2</t>
  </si>
  <si>
    <t>592451190</t>
  </si>
  <si>
    <t>916231113</t>
  </si>
  <si>
    <t>592174600</t>
  </si>
  <si>
    <t>obrubník betonový chodníkový ABO 2-15 100x15x25 cm</t>
  </si>
  <si>
    <t>Osazení silničního obrubníku betonového ležatého s boční opěrou do lože z betonu prostého</t>
  </si>
  <si>
    <t>916131113</t>
  </si>
  <si>
    <t>592174650</t>
  </si>
  <si>
    <t>obrubník betonový silniční Standard 100x15x25 cm</t>
  </si>
  <si>
    <t>919731122</t>
  </si>
  <si>
    <t>Zarovnání styčné plochy podkladu nebo krytu živičného tl do 100 mm</t>
  </si>
  <si>
    <t>Osazení silničního obrubníku Csbeton HK</t>
  </si>
  <si>
    <t>60*0,5*1,5</t>
  </si>
  <si>
    <t>kpl</t>
  </si>
  <si>
    <t xml:space="preserve">    503 - Chodník / nástupiště</t>
  </si>
  <si>
    <t>Kanalizační potrubí z tvrdého PVC-systém KG tuhost třídy SN8 DN300</t>
  </si>
  <si>
    <t>Potrubí z PVC vsazení odbočky do hrdla DN300</t>
  </si>
  <si>
    <t>Potrubí z PVC propojení potrubí DN300</t>
  </si>
  <si>
    <t>592238760b</t>
  </si>
  <si>
    <t>Skruž vpusti horní 450/195</t>
  </si>
  <si>
    <t>592238760c</t>
  </si>
  <si>
    <t>592238760d</t>
  </si>
  <si>
    <t xml:space="preserve">Spodní díl uliční vpusti s otvorem DN150 450/330 </t>
  </si>
  <si>
    <t>Skruž vpusti středová 450/195</t>
  </si>
  <si>
    <t>Kanalizační potrubí KG SN8 DN160 (dodávka+montáž)</t>
  </si>
  <si>
    <t>Osazení chodníkového obrubníku betonového ležatého s boční opěrou do lože z betonu prostého +16 cm</t>
  </si>
  <si>
    <t>592174501</t>
  </si>
  <si>
    <t>zastávková obruba HK 400/330/1000 přímý</t>
  </si>
  <si>
    <t>592174502</t>
  </si>
  <si>
    <t>zastávková obruba HK 400/310 - 250/1000 náběhový L P</t>
  </si>
  <si>
    <t>30 x 1,01</t>
  </si>
  <si>
    <t>915231116</t>
  </si>
  <si>
    <t>Kanalizační šachta prefabrikovaná beonová - dle tabulky šachet</t>
  </si>
  <si>
    <t xml:space="preserve">Navrtání potrubí přípojky </t>
  </si>
  <si>
    <t>Obec Chleby</t>
  </si>
  <si>
    <t>Ing. Hynek Seiner</t>
  </si>
  <si>
    <t>Revitalizace autobusové zastávky a výstavba chodníku v ulici Dražská, Chleby</t>
  </si>
  <si>
    <t>Chleby okr. Nymburk</t>
  </si>
  <si>
    <t>dlažba  skladebná Klasiko 20x10x8 cm povrch standart, barva hnědá</t>
  </si>
  <si>
    <t xml:space="preserve">dlažba zámková slepecká Klasiko 20x10x6 cm povrch standart, barva černá </t>
  </si>
  <si>
    <t>dlažba zámková Klasiko 20x10x6 cm povrch standart, barva přírodní</t>
  </si>
  <si>
    <t>Kladení zámkové dlažby komunikací pro pěší tl 60 mm skupiny A pl do 300 m2</t>
  </si>
  <si>
    <t>165*4*1,01</t>
  </si>
  <si>
    <t xml:space="preserve">    5 - Krajnice -štěrk</t>
  </si>
  <si>
    <t>Zpevnění krajnic štěrkodrtí tl 100 mm dodávka a montáž</t>
  </si>
  <si>
    <t xml:space="preserve">    919 - Revizní šachty</t>
  </si>
  <si>
    <t xml:space="preserve">    919 - Revizní šachty </t>
  </si>
  <si>
    <t>631571005</t>
  </si>
  <si>
    <t>919735112</t>
  </si>
  <si>
    <t>Řezání živič krytu tl. 5-10cm</t>
  </si>
  <si>
    <t>113107242</t>
  </si>
  <si>
    <t>Odstranění podkladu do 200m2 - živič tl. 10cm</t>
  </si>
  <si>
    <t>572141112</t>
  </si>
  <si>
    <t>Vyrovnání povrchu dosavadních krytů s rozprostřením hmot a zhutněním asfaltovým betonem ACO tl. Přes 40 do 60 mm</t>
  </si>
  <si>
    <t>Vodorovné dopravní značení přechody pro chodce, šipky, symboly retroreflexní optická psychologická brzda Bus+přechod</t>
  </si>
  <si>
    <t>Hloubení nezapaž.rýh šířky do 60cm v hornině 1-4 naložení, odvoz, uložení na skládku, poplatek</t>
  </si>
  <si>
    <t>132750010</t>
  </si>
  <si>
    <t>275313611</t>
  </si>
  <si>
    <t>Beton základových patek prostý C 16/20 (B20)</t>
  </si>
  <si>
    <t>Osazení sloupků plot.ocelových do 5,0 m, zalitím MC</t>
  </si>
  <si>
    <t>ks</t>
  </si>
  <si>
    <t>Kotva ocelová zinkovaná pro zabetonování, pro uchycení dř.hranolu 120*120</t>
  </si>
  <si>
    <t>003 00-0001</t>
  </si>
  <si>
    <t xml:space="preserve">    835 - Základ pro čekárnu bus</t>
  </si>
  <si>
    <t>835 - Základ pro čekárnu bus</t>
  </si>
  <si>
    <t>Násyp z kameniva těž. praného fr. 22-32 tl. 250mm (kačírku oddělovací pás mezi obrubou chodníku a zděným oplocením a stodolou) dodávka i montáž</t>
  </si>
  <si>
    <t>011510000</t>
  </si>
  <si>
    <t>Vytýčení inženýrských sítí</t>
  </si>
  <si>
    <t>5771541311</t>
  </si>
  <si>
    <t>Asfaltový beton vrstva obrusná ACO 11 (ABS) tř. I tl 60 mm š do 3 m z modifikovaného asfaltu</t>
  </si>
  <si>
    <t>SOUHRNÝ LIST ROZPOČTU</t>
  </si>
  <si>
    <t>1) Souhrný list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</si>
</sst>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505050"/>
      <name val="Trebuchet MS"/>
      <family val="2"/>
      <charset val="238"/>
    </font>
    <font>
      <sz val="8"/>
      <color rgb="FFFF000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sz val="10"/>
      <name val="Trebuchet MS"/>
      <family val="2"/>
      <charset val="238"/>
    </font>
    <font>
      <b/>
      <sz val="10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sz val="9"/>
      <color rgb="FF0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u/>
      <sz val="8"/>
      <color theme="10"/>
      <name val="Trebuchet MS"/>
      <family val="2"/>
    </font>
    <font>
      <sz val="10"/>
      <color rgb="FF960000"/>
      <name val="Trebuchet MS"/>
      <family val="2"/>
    </font>
    <font>
      <sz val="10"/>
      <name val="Trebuchet MS"/>
      <family val="2"/>
    </font>
    <font>
      <u/>
      <sz val="10"/>
      <color theme="10"/>
      <name val="Trebuchet MS"/>
      <family val="2"/>
    </font>
    <font>
      <sz val="8"/>
      <name val="Trebuchet MS"/>
      <family val="2"/>
    </font>
    <font>
      <i/>
      <sz val="8"/>
      <color rgb="FF0000FF"/>
      <name val="Trebuchet MS"/>
      <family val="2"/>
    </font>
    <font>
      <sz val="8"/>
      <color rgb="FF505050"/>
      <name val="Trebuchet MS"/>
      <family val="2"/>
      <charset val="238"/>
    </font>
    <font>
      <sz val="10"/>
      <color rgb="FF003366"/>
      <name val="Trebuchet MS"/>
      <family val="2"/>
      <charset val="238"/>
    </font>
    <font>
      <b/>
      <sz val="12"/>
      <name val="Trebuchet MS"/>
      <family val="2"/>
      <charset val="238"/>
    </font>
    <font>
      <i/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sz val="8"/>
      <color rgb="FF0033CC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dotted">
        <color rgb="FF969696"/>
      </left>
      <right style="dotted">
        <color rgb="FF969696"/>
      </right>
      <top style="dotted">
        <color rgb="FF969696"/>
      </top>
      <bottom style="dotted">
        <color rgb="FF96969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tted">
        <color rgb="FF969696"/>
      </right>
      <top style="dotted">
        <color rgb="FF969696"/>
      </top>
      <bottom style="dotted">
        <color rgb="FF969696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2" borderId="0" xfId="0" applyFill="1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16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16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1" fillId="0" borderId="10" xfId="0" applyNumberFormat="1" applyFont="1" applyBorder="1" applyAlignment="1"/>
    <xf numFmtId="166" fontId="21" fillId="0" borderId="11" xfId="0" applyNumberFormat="1" applyFont="1" applyBorder="1" applyAlignment="1"/>
    <xf numFmtId="167" fontId="22" fillId="0" borderId="0" xfId="0" applyNumberFormat="1" applyFont="1" applyAlignment="1">
      <alignment vertical="center"/>
    </xf>
    <xf numFmtId="0" fontId="6" fillId="0" borderId="4" xfId="0" applyFont="1" applyBorder="1" applyAlignment="1"/>
    <xf numFmtId="0" fontId="6" fillId="0" borderId="0" xfId="0" applyFont="1" applyBorder="1" applyAlignment="1"/>
    <xf numFmtId="0" fontId="4" fillId="0" borderId="0" xfId="0" applyFont="1" applyBorder="1" applyAlignment="1">
      <alignment horizontal="left"/>
    </xf>
    <xf numFmtId="0" fontId="6" fillId="0" borderId="5" xfId="0" applyFont="1" applyBorder="1" applyAlignment="1"/>
    <xf numFmtId="0" fontId="6" fillId="0" borderId="12" xfId="0" applyFont="1" applyBorder="1" applyAlignment="1"/>
    <xf numFmtId="166" fontId="6" fillId="0" borderId="0" xfId="0" applyNumberFormat="1" applyFont="1" applyBorder="1" applyAlignment="1"/>
    <xf numFmtId="166" fontId="6" fillId="0" borderId="13" xfId="0" applyNumberFormat="1" applyFont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7" fontId="6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49" fontId="0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167" fontId="0" fillId="0" borderId="23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3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3" fillId="0" borderId="23" xfId="0" applyFont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7" fontId="7" fillId="0" borderId="0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166" fontId="1" fillId="0" borderId="15" xfId="0" applyNumberFormat="1" applyFont="1" applyBorder="1" applyAlignment="1">
      <alignment vertical="center"/>
    </xf>
    <xf numFmtId="166" fontId="1" fillId="0" borderId="16" xfId="0" applyNumberFormat="1" applyFont="1" applyBorder="1" applyAlignment="1">
      <alignment vertical="center"/>
    </xf>
    <xf numFmtId="0" fontId="26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horizontal="left" vertical="center"/>
    </xf>
    <xf numFmtId="0" fontId="27" fillId="2" borderId="0" xfId="1" applyFont="1" applyFill="1" applyAlignment="1" applyProtection="1">
      <alignment vertical="center"/>
    </xf>
    <xf numFmtId="0" fontId="0" fillId="2" borderId="0" xfId="0" applyFill="1" applyProtection="1"/>
    <xf numFmtId="0" fontId="2" fillId="0" borderId="0" xfId="0" applyFont="1" applyBorder="1" applyAlignment="1">
      <alignment horizontal="left" vertical="center"/>
    </xf>
    <xf numFmtId="167" fontId="0" fillId="0" borderId="23" xfId="0" applyNumberFormat="1" applyFont="1" applyBorder="1" applyAlignment="1" applyProtection="1">
      <alignment vertical="center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167" fontId="0" fillId="0" borderId="23" xfId="0" applyNumberFormat="1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49" fontId="0" fillId="0" borderId="23" xfId="0" applyNumberFormat="1" applyBorder="1" applyAlignment="1" applyProtection="1">
      <alignment horizontal="left" vertical="center" wrapText="1"/>
      <protection locked="0"/>
    </xf>
    <xf numFmtId="0" fontId="0" fillId="5" borderId="23" xfId="0" applyFont="1" applyFill="1" applyBorder="1" applyAlignment="1" applyProtection="1">
      <alignment horizontal="center" vertical="center"/>
      <protection locked="0"/>
    </xf>
    <xf numFmtId="49" fontId="0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5" borderId="23" xfId="0" applyFont="1" applyFill="1" applyBorder="1" applyAlignment="1" applyProtection="1">
      <alignment horizontal="center" vertical="center" wrapText="1"/>
      <protection locked="0"/>
    </xf>
    <xf numFmtId="167" fontId="0" fillId="5" borderId="23" xfId="0" applyNumberFormat="1" applyFont="1" applyFill="1" applyBorder="1" applyAlignment="1" applyProtection="1">
      <alignment vertical="center"/>
      <protection locked="0"/>
    </xf>
    <xf numFmtId="167" fontId="0" fillId="5" borderId="23" xfId="0" applyNumberFormat="1" applyFont="1" applyFill="1" applyBorder="1" applyAlignment="1" applyProtection="1">
      <alignment vertical="center"/>
      <protection locked="0"/>
    </xf>
    <xf numFmtId="0" fontId="5" fillId="5" borderId="0" xfId="0" applyFont="1" applyFill="1" applyBorder="1" applyAlignment="1">
      <alignment horizontal="left"/>
    </xf>
    <xf numFmtId="49" fontId="28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3" fillId="5" borderId="23" xfId="0" applyFont="1" applyFill="1" applyBorder="1" applyAlignment="1" applyProtection="1">
      <alignment horizontal="center" vertical="center"/>
      <protection locked="0"/>
    </xf>
    <xf numFmtId="49" fontId="29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3" fillId="5" borderId="23" xfId="0" applyFont="1" applyFill="1" applyBorder="1" applyAlignment="1" applyProtection="1">
      <alignment horizontal="center" vertical="center" wrapText="1"/>
      <protection locked="0"/>
    </xf>
    <xf numFmtId="167" fontId="23" fillId="5" borderId="23" xfId="0" applyNumberFormat="1" applyFont="1" applyFill="1" applyBorder="1" applyAlignment="1" applyProtection="1">
      <alignment vertical="center"/>
      <protection locked="0"/>
    </xf>
    <xf numFmtId="0" fontId="7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horizontal="left" vertical="center"/>
    </xf>
    <xf numFmtId="167" fontId="7" fillId="5" borderId="0" xfId="0" applyNumberFormat="1" applyFont="1" applyFill="1" applyBorder="1" applyAlignment="1">
      <alignment vertical="center"/>
    </xf>
    <xf numFmtId="0" fontId="28" fillId="5" borderId="24" xfId="0" applyFont="1" applyFill="1" applyBorder="1" applyAlignment="1" applyProtection="1">
      <alignment horizontal="center" vertical="center" wrapText="1"/>
      <protection locked="0"/>
    </xf>
    <xf numFmtId="167" fontId="28" fillId="5" borderId="24" xfId="0" applyNumberFormat="1" applyFont="1" applyFill="1" applyBorder="1" applyAlignment="1" applyProtection="1">
      <alignment vertical="center"/>
      <protection locked="0"/>
    </xf>
    <xf numFmtId="0" fontId="29" fillId="5" borderId="24" xfId="0" applyFont="1" applyFill="1" applyBorder="1" applyAlignment="1" applyProtection="1">
      <alignment horizontal="center" vertical="center" wrapText="1"/>
      <protection locked="0"/>
    </xf>
    <xf numFmtId="167" fontId="29" fillId="5" borderId="24" xfId="0" applyNumberFormat="1" applyFont="1" applyFill="1" applyBorder="1" applyAlignment="1" applyProtection="1">
      <alignment vertical="center"/>
      <protection locked="0"/>
    </xf>
    <xf numFmtId="49" fontId="23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31" fillId="5" borderId="0" xfId="0" applyFont="1" applyFill="1" applyBorder="1" applyAlignment="1">
      <alignment horizontal="left"/>
    </xf>
    <xf numFmtId="0" fontId="31" fillId="0" borderId="0" xfId="0" applyFont="1" applyBorder="1" applyAlignment="1">
      <alignment horizontal="left" vertical="center"/>
    </xf>
    <xf numFmtId="0" fontId="0" fillId="0" borderId="0" xfId="0"/>
    <xf numFmtId="167" fontId="0" fillId="0" borderId="23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vertical="center"/>
    </xf>
    <xf numFmtId="0" fontId="0" fillId="5" borderId="23" xfId="0" applyFill="1" applyBorder="1" applyAlignment="1" applyProtection="1">
      <alignment horizontal="center" vertical="center"/>
      <protection locked="0"/>
    </xf>
    <xf numFmtId="49" fontId="0" fillId="5" borderId="23" xfId="0" applyNumberFormat="1" applyFill="1" applyBorder="1" applyAlignment="1" applyProtection="1">
      <alignment horizontal="left" vertical="center" wrapText="1"/>
      <protection locked="0"/>
    </xf>
    <xf numFmtId="0" fontId="0" fillId="5" borderId="23" xfId="0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Font="1" applyBorder="1" applyAlignment="1">
      <alignment vertical="center"/>
    </xf>
    <xf numFmtId="0" fontId="0" fillId="0" borderId="30" xfId="0" applyBorder="1"/>
    <xf numFmtId="0" fontId="0" fillId="0" borderId="23" xfId="0" applyFont="1" applyFill="1" applyBorder="1" applyAlignment="1" applyProtection="1">
      <alignment horizontal="center" vertical="center"/>
      <protection locked="0"/>
    </xf>
    <xf numFmtId="49" fontId="28" fillId="5" borderId="31" xfId="0" applyNumberFormat="1" applyFont="1" applyFill="1" applyBorder="1" applyAlignment="1" applyProtection="1">
      <alignment horizontal="left" vertical="center" wrapText="1"/>
      <protection locked="0"/>
    </xf>
    <xf numFmtId="49" fontId="29" fillId="5" borderId="31" xfId="0" applyNumberFormat="1" applyFont="1" applyFill="1" applyBorder="1" applyAlignment="1" applyProtection="1">
      <alignment horizontal="left" vertical="center" wrapText="1"/>
      <protection locked="0"/>
    </xf>
    <xf numFmtId="0" fontId="33" fillId="0" borderId="23" xfId="0" applyFont="1" applyBorder="1" applyAlignment="1" applyProtection="1">
      <alignment horizontal="center" vertical="center"/>
      <protection locked="0"/>
    </xf>
    <xf numFmtId="0" fontId="34" fillId="5" borderId="23" xfId="0" applyFont="1" applyFill="1" applyBorder="1" applyAlignment="1" applyProtection="1">
      <alignment horizontal="center" vertical="center"/>
      <protection locked="0"/>
    </xf>
    <xf numFmtId="0" fontId="33" fillId="5" borderId="23" xfId="0" applyFont="1" applyFill="1" applyBorder="1" applyAlignment="1" applyProtection="1">
      <alignment horizontal="center" vertical="center"/>
      <protection locked="0"/>
    </xf>
    <xf numFmtId="0" fontId="35" fillId="0" borderId="23" xfId="0" applyFont="1" applyFill="1" applyBorder="1" applyAlignment="1" applyProtection="1">
      <alignment horizontal="center" vertical="center"/>
      <protection locked="0"/>
    </xf>
    <xf numFmtId="49" fontId="35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35" fillId="0" borderId="23" xfId="0" applyFont="1" applyFill="1" applyBorder="1" applyAlignment="1" applyProtection="1">
      <alignment horizontal="center" vertical="center" wrapText="1"/>
      <protection locked="0"/>
    </xf>
    <xf numFmtId="167" fontId="35" fillId="0" borderId="24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167" fontId="0" fillId="0" borderId="25" xfId="0" applyNumberFormat="1" applyFont="1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vertical="center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horizontal="left" vertical="center" wrapText="1"/>
      <protection locked="0"/>
    </xf>
    <xf numFmtId="167" fontId="0" fillId="0" borderId="23" xfId="0" applyNumberFormat="1" applyFont="1" applyBorder="1" applyAlignment="1" applyProtection="1">
      <alignment vertical="center"/>
      <protection locked="0"/>
    </xf>
    <xf numFmtId="0" fontId="23" fillId="5" borderId="23" xfId="0" applyFont="1" applyFill="1" applyBorder="1" applyAlignment="1" applyProtection="1">
      <alignment horizontal="left" vertical="center" wrapText="1"/>
      <protection locked="0"/>
    </xf>
    <xf numFmtId="0" fontId="23" fillId="5" borderId="23" xfId="0" applyFont="1" applyFill="1" applyBorder="1" applyAlignment="1" applyProtection="1">
      <alignment vertical="center"/>
      <protection locked="0"/>
    </xf>
    <xf numFmtId="167" fontId="23" fillId="5" borderId="23" xfId="0" applyNumberFormat="1" applyFont="1" applyFill="1" applyBorder="1" applyAlignment="1" applyProtection="1">
      <alignment vertical="center"/>
      <protection locked="0"/>
    </xf>
    <xf numFmtId="0" fontId="0" fillId="5" borderId="23" xfId="0" applyFont="1" applyFill="1" applyBorder="1" applyAlignment="1" applyProtection="1">
      <alignment vertical="center"/>
      <protection locked="0"/>
    </xf>
    <xf numFmtId="0" fontId="0" fillId="5" borderId="23" xfId="0" applyFont="1" applyFill="1" applyBorder="1" applyAlignment="1" applyProtection="1">
      <alignment horizontal="left" vertical="center" wrapText="1"/>
      <protection locked="0"/>
    </xf>
    <xf numFmtId="167" fontId="0" fillId="5" borderId="23" xfId="0" applyNumberFormat="1" applyFont="1" applyFill="1" applyBorder="1" applyAlignment="1" applyProtection="1">
      <alignment vertical="center"/>
      <protection locked="0"/>
    </xf>
    <xf numFmtId="0" fontId="0" fillId="5" borderId="23" xfId="0" applyFill="1" applyBorder="1" applyAlignment="1" applyProtection="1">
      <alignment horizontal="left" vertical="center" wrapText="1"/>
      <protection locked="0"/>
    </xf>
    <xf numFmtId="0" fontId="27" fillId="2" borderId="0" xfId="1" applyFont="1" applyFill="1" applyAlignment="1" applyProtection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0" borderId="0" xfId="0"/>
    <xf numFmtId="0" fontId="0" fillId="0" borderId="25" xfId="0" applyFont="1" applyBorder="1" applyAlignment="1" applyProtection="1">
      <alignment horizontal="left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167" fontId="17" fillId="0" borderId="10" xfId="0" applyNumberFormat="1" applyFont="1" applyBorder="1" applyAlignment="1"/>
    <xf numFmtId="167" fontId="3" fillId="0" borderId="10" xfId="0" applyNumberFormat="1" applyFont="1" applyBorder="1" applyAlignment="1">
      <alignment vertical="center"/>
    </xf>
    <xf numFmtId="167" fontId="4" fillId="0" borderId="0" xfId="0" applyNumberFormat="1" applyFont="1" applyBorder="1" applyAlignment="1"/>
    <xf numFmtId="167" fontId="4" fillId="0" borderId="0" xfId="0" applyNumberFormat="1" applyFont="1" applyBorder="1" applyAlignment="1">
      <alignment vertical="center"/>
    </xf>
    <xf numFmtId="167" fontId="5" fillId="0" borderId="15" xfId="0" applyNumberFormat="1" applyFont="1" applyBorder="1" applyAlignment="1"/>
    <xf numFmtId="167" fontId="5" fillId="0" borderId="15" xfId="0" applyNumberFormat="1" applyFont="1" applyBorder="1" applyAlignment="1">
      <alignment vertical="center"/>
    </xf>
    <xf numFmtId="167" fontId="5" fillId="0" borderId="21" xfId="0" applyNumberFormat="1" applyFont="1" applyBorder="1" applyAlignment="1"/>
    <xf numFmtId="167" fontId="5" fillId="0" borderId="21" xfId="0" applyNumberFormat="1" applyFont="1" applyBorder="1" applyAlignment="1">
      <alignment vertical="center"/>
    </xf>
    <xf numFmtId="167" fontId="5" fillId="5" borderId="21" xfId="0" applyNumberFormat="1" applyFont="1" applyFill="1" applyBorder="1" applyAlignment="1"/>
    <xf numFmtId="167" fontId="5" fillId="5" borderId="21" xfId="0" applyNumberFormat="1" applyFont="1" applyFill="1" applyBorder="1" applyAlignment="1">
      <alignment vertical="center"/>
    </xf>
    <xf numFmtId="167" fontId="5" fillId="5" borderId="15" xfId="0" applyNumberFormat="1" applyFont="1" applyFill="1" applyBorder="1" applyAlignment="1"/>
    <xf numFmtId="167" fontId="5" fillId="5" borderId="15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7" fillId="5" borderId="10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left" vertical="center" wrapText="1"/>
    </xf>
    <xf numFmtId="0" fontId="0" fillId="5" borderId="24" xfId="0" applyFill="1" applyBorder="1" applyAlignment="1" applyProtection="1">
      <alignment horizontal="left" vertical="center" wrapText="1"/>
      <protection locked="0"/>
    </xf>
    <xf numFmtId="0" fontId="28" fillId="5" borderId="24" xfId="0" applyFont="1" applyFill="1" applyBorder="1" applyAlignment="1" applyProtection="1">
      <alignment vertical="center"/>
      <protection locked="0"/>
    </xf>
    <xf numFmtId="167" fontId="28" fillId="5" borderId="24" xfId="0" applyNumberFormat="1" applyFont="1" applyFill="1" applyBorder="1" applyAlignment="1" applyProtection="1">
      <alignment vertical="center"/>
      <protection locked="0"/>
    </xf>
    <xf numFmtId="0" fontId="29" fillId="5" borderId="24" xfId="0" applyFont="1" applyFill="1" applyBorder="1" applyAlignment="1" applyProtection="1">
      <alignment horizontal="left" vertical="center" wrapText="1"/>
      <protection locked="0"/>
    </xf>
    <xf numFmtId="0" fontId="29" fillId="5" borderId="24" xfId="0" applyFont="1" applyFill="1" applyBorder="1" applyAlignment="1" applyProtection="1">
      <alignment vertical="center"/>
      <protection locked="0"/>
    </xf>
    <xf numFmtId="167" fontId="29" fillId="5" borderId="24" xfId="0" applyNumberFormat="1" applyFont="1" applyFill="1" applyBorder="1" applyAlignment="1" applyProtection="1">
      <alignment vertical="center"/>
      <protection locked="0"/>
    </xf>
    <xf numFmtId="0" fontId="28" fillId="5" borderId="24" xfId="0" applyFont="1" applyFill="1" applyBorder="1" applyAlignment="1" applyProtection="1">
      <alignment horizontal="left" vertical="center" wrapText="1"/>
      <protection locked="0"/>
    </xf>
    <xf numFmtId="0" fontId="0" fillId="5" borderId="2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2" fillId="4" borderId="21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0" fillId="4" borderId="22" xfId="0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4" fontId="17" fillId="4" borderId="0" xfId="0" applyNumberFormat="1" applyFont="1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4" fontId="17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4" fontId="13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/>
    <xf numFmtId="0" fontId="32" fillId="0" borderId="0" xfId="0" applyFont="1" applyBorder="1" applyAlignment="1">
      <alignment horizontal="left" vertical="top" wrapText="1"/>
    </xf>
    <xf numFmtId="167" fontId="0" fillId="0" borderId="20" xfId="0" applyNumberFormat="1" applyFont="1" applyBorder="1" applyAlignment="1" applyProtection="1">
      <alignment vertical="center"/>
      <protection locked="0"/>
    </xf>
    <xf numFmtId="167" fontId="0" fillId="0" borderId="21" xfId="0" applyNumberFormat="1" applyFont="1" applyBorder="1" applyAlignment="1" applyProtection="1">
      <alignment vertical="center"/>
      <protection locked="0"/>
    </xf>
    <xf numFmtId="167" fontId="0" fillId="0" borderId="22" xfId="0" applyNumberFormat="1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21" xfId="0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left" vertical="center" wrapText="1"/>
      <protection locked="0"/>
    </xf>
    <xf numFmtId="0" fontId="35" fillId="0" borderId="24" xfId="0" applyFont="1" applyFill="1" applyBorder="1" applyAlignment="1" applyProtection="1">
      <alignment horizontal="left" vertical="center" wrapText="1"/>
      <protection locked="0"/>
    </xf>
    <xf numFmtId="0" fontId="35" fillId="0" borderId="24" xfId="0" applyFont="1" applyFill="1" applyBorder="1" applyAlignment="1" applyProtection="1">
      <alignment vertical="center"/>
      <protection locked="0"/>
    </xf>
    <xf numFmtId="167" fontId="35" fillId="0" borderId="24" xfId="0" applyNumberFormat="1" applyFont="1" applyFill="1" applyBorder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KrosData\System\Temp\rad383A6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274320</xdr:colOff>
      <xdr:row>1</xdr:row>
      <xdr:rowOff>0</xdr:rowOff>
    </xdr:to>
    <xdr:pic>
      <xdr:nvPicPr>
        <xdr:cNvPr id="2" name="Obrázek 1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4320" cy="274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52"/>
  <sheetViews>
    <sheetView showGridLines="0" tabSelected="1" workbookViewId="0">
      <pane ySplit="1" topLeftCell="A2" activePane="bottomLeft" state="frozen"/>
      <selection pane="bottomLeft" activeCell="L114" sqref="L114"/>
    </sheetView>
  </sheetViews>
  <sheetFormatPr defaultRowHeight="12" x14ac:dyDescent="0.3"/>
  <cols>
    <col min="1" max="1" width="7.140625" customWidth="1"/>
    <col min="2" max="2" width="1.42578125" customWidth="1"/>
    <col min="3" max="3" width="3.42578125" customWidth="1"/>
    <col min="4" max="4" width="3.7109375" customWidth="1"/>
    <col min="5" max="5" width="14.7109375" customWidth="1"/>
    <col min="6" max="7" width="9.42578125" customWidth="1"/>
    <col min="8" max="8" width="10.7109375" customWidth="1"/>
    <col min="9" max="9" width="6" customWidth="1"/>
    <col min="10" max="10" width="4.42578125" customWidth="1"/>
    <col min="11" max="11" width="9.85546875" customWidth="1"/>
    <col min="12" max="12" width="10.28515625" customWidth="1"/>
    <col min="13" max="14" width="5.140625" customWidth="1"/>
    <col min="15" max="15" width="1.7109375" customWidth="1"/>
    <col min="16" max="16" width="10.7109375" customWidth="1"/>
    <col min="17" max="17" width="3.42578125" customWidth="1"/>
    <col min="18" max="18" width="1.42578125" customWidth="1"/>
    <col min="19" max="19" width="7" customWidth="1"/>
    <col min="20" max="20" width="25.42578125" hidden="1" customWidth="1"/>
    <col min="21" max="21" width="14" hidden="1" customWidth="1"/>
    <col min="22" max="22" width="10.42578125" hidden="1" customWidth="1"/>
    <col min="23" max="23" width="14" hidden="1" customWidth="1"/>
    <col min="24" max="24" width="10.42578125" hidden="1" customWidth="1"/>
    <col min="25" max="25" width="12.85546875" hidden="1" customWidth="1"/>
    <col min="26" max="26" width="9.42578125" hidden="1" customWidth="1"/>
    <col min="27" max="27" width="12.85546875" hidden="1" customWidth="1"/>
    <col min="28" max="28" width="14" hidden="1" customWidth="1"/>
    <col min="29" max="29" width="9.42578125" customWidth="1"/>
    <col min="30" max="30" width="12.85546875" customWidth="1"/>
    <col min="31" max="31" width="14" customWidth="1"/>
    <col min="44" max="65" width="9.140625" hidden="1"/>
  </cols>
  <sheetData>
    <row r="1" spans="1:66" ht="21.75" customHeight="1" x14ac:dyDescent="0.3">
      <c r="A1" s="121"/>
      <c r="B1" s="118"/>
      <c r="C1" s="118"/>
      <c r="D1" s="119" t="s">
        <v>0</v>
      </c>
      <c r="E1" s="118"/>
      <c r="F1" s="120" t="s">
        <v>361</v>
      </c>
      <c r="G1" s="120"/>
      <c r="H1" s="193" t="s">
        <v>284</v>
      </c>
      <c r="I1" s="193"/>
      <c r="J1" s="193"/>
      <c r="K1" s="193"/>
      <c r="L1" s="120" t="s">
        <v>285</v>
      </c>
      <c r="M1" s="118"/>
      <c r="N1" s="118"/>
      <c r="O1" s="119" t="s">
        <v>45</v>
      </c>
      <c r="P1" s="118"/>
      <c r="Q1" s="118"/>
      <c r="R1" s="118"/>
      <c r="S1" s="120" t="s">
        <v>286</v>
      </c>
      <c r="T1" s="120"/>
      <c r="U1" s="121"/>
      <c r="V1" s="121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</row>
    <row r="2" spans="1:66" ht="36.9" customHeight="1" x14ac:dyDescent="0.3">
      <c r="C2" s="249" t="s">
        <v>3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S2" s="194" t="s">
        <v>4</v>
      </c>
      <c r="T2" s="195"/>
      <c r="U2" s="195"/>
      <c r="V2" s="195"/>
      <c r="W2" s="195"/>
      <c r="X2" s="195"/>
      <c r="Y2" s="195"/>
      <c r="Z2" s="195"/>
      <c r="AA2" s="195"/>
      <c r="AB2" s="195"/>
      <c r="AC2" s="195"/>
      <c r="AT2" s="9" t="s">
        <v>43</v>
      </c>
    </row>
    <row r="3" spans="1:66" ht="6.9" customHeight="1" x14ac:dyDescent="0.3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  <c r="AT3" s="9" t="s">
        <v>46</v>
      </c>
    </row>
    <row r="4" spans="1:66" ht="36.9" customHeight="1" x14ac:dyDescent="0.3">
      <c r="B4" s="13"/>
      <c r="C4" s="237" t="s">
        <v>360</v>
      </c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15"/>
      <c r="T4" s="16" t="s">
        <v>6</v>
      </c>
      <c r="AT4" s="9" t="s">
        <v>2</v>
      </c>
    </row>
    <row r="5" spans="1:66" ht="6.9" customHeight="1" x14ac:dyDescent="0.3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5"/>
    </row>
    <row r="6" spans="1:66" s="1" customFormat="1" ht="32.85" customHeight="1" x14ac:dyDescent="0.3">
      <c r="B6" s="21"/>
      <c r="C6" s="22"/>
      <c r="D6" s="18" t="s">
        <v>7</v>
      </c>
      <c r="E6" s="22"/>
      <c r="F6" s="251" t="s">
        <v>326</v>
      </c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"/>
      <c r="R6" s="23"/>
    </row>
    <row r="7" spans="1:66" s="1" customFormat="1" ht="14.4" customHeight="1" x14ac:dyDescent="0.3">
      <c r="B7" s="21"/>
      <c r="C7" s="22"/>
      <c r="D7" s="19" t="s">
        <v>8</v>
      </c>
      <c r="E7" s="22"/>
      <c r="F7" s="17" t="s">
        <v>1</v>
      </c>
      <c r="G7" s="22"/>
      <c r="H7" s="22"/>
      <c r="I7" s="22"/>
      <c r="J7" s="22"/>
      <c r="K7" s="22"/>
      <c r="L7" s="22"/>
      <c r="M7" s="19" t="s">
        <v>9</v>
      </c>
      <c r="N7" s="22"/>
      <c r="O7" s="17" t="s">
        <v>1</v>
      </c>
      <c r="P7" s="22"/>
      <c r="Q7" s="22"/>
      <c r="R7" s="23"/>
    </row>
    <row r="8" spans="1:66" s="1" customFormat="1" ht="14.4" customHeight="1" x14ac:dyDescent="0.3">
      <c r="B8" s="21"/>
      <c r="C8" s="22"/>
      <c r="D8" s="19" t="s">
        <v>11</v>
      </c>
      <c r="E8" s="22"/>
      <c r="F8" s="17" t="s">
        <v>327</v>
      </c>
      <c r="G8" s="22"/>
      <c r="H8" s="22"/>
      <c r="I8" s="22"/>
      <c r="J8" s="22"/>
      <c r="K8" s="22"/>
      <c r="L8" s="22"/>
      <c r="M8" s="19" t="s">
        <v>12</v>
      </c>
      <c r="N8" s="22"/>
      <c r="O8" s="239"/>
      <c r="P8" s="225"/>
      <c r="Q8" s="22"/>
      <c r="R8" s="23"/>
    </row>
    <row r="9" spans="1:66" s="1" customFormat="1" ht="10.95" customHeight="1" x14ac:dyDescent="0.3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</row>
    <row r="10" spans="1:66" s="1" customFormat="1" ht="14.4" customHeight="1" x14ac:dyDescent="0.3">
      <c r="B10" s="21"/>
      <c r="C10" s="22"/>
      <c r="D10" s="19" t="s">
        <v>14</v>
      </c>
      <c r="E10" s="22"/>
      <c r="F10" s="22"/>
      <c r="G10" s="22"/>
      <c r="H10" s="22"/>
      <c r="I10" s="22"/>
      <c r="J10" s="22"/>
      <c r="K10" s="22"/>
      <c r="L10" s="22"/>
      <c r="M10" s="19" t="s">
        <v>15</v>
      </c>
      <c r="N10" s="22"/>
      <c r="O10" s="224"/>
      <c r="P10" s="225"/>
      <c r="Q10" s="22"/>
      <c r="R10" s="23"/>
    </row>
    <row r="11" spans="1:66" s="1" customFormat="1" ht="18" customHeight="1" x14ac:dyDescent="0.3">
      <c r="B11" s="21"/>
      <c r="C11" s="22"/>
      <c r="D11" s="22"/>
      <c r="E11" s="122" t="s">
        <v>324</v>
      </c>
      <c r="F11" s="22"/>
      <c r="G11" s="22"/>
      <c r="H11" s="22"/>
      <c r="I11" s="22"/>
      <c r="J11" s="22"/>
      <c r="K11" s="22"/>
      <c r="L11" s="22"/>
      <c r="M11" s="19" t="s">
        <v>16</v>
      </c>
      <c r="N11" s="22"/>
      <c r="O11" s="224"/>
      <c r="P11" s="225"/>
      <c r="Q11" s="22"/>
      <c r="R11" s="23"/>
    </row>
    <row r="12" spans="1:66" s="1" customFormat="1" ht="6.9" customHeight="1" x14ac:dyDescent="0.3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</row>
    <row r="13" spans="1:66" s="1" customFormat="1" ht="14.4" customHeight="1" x14ac:dyDescent="0.3">
      <c r="B13" s="21"/>
      <c r="C13" s="22"/>
      <c r="D13" s="19" t="s">
        <v>17</v>
      </c>
      <c r="E13" s="22"/>
      <c r="F13" s="22"/>
      <c r="G13" s="22"/>
      <c r="H13" s="22"/>
      <c r="I13" s="22"/>
      <c r="J13" s="22"/>
      <c r="K13" s="22"/>
      <c r="L13" s="22"/>
      <c r="M13" s="19" t="s">
        <v>15</v>
      </c>
      <c r="N13" s="22"/>
      <c r="O13" s="224"/>
      <c r="P13" s="225"/>
      <c r="Q13" s="22"/>
      <c r="R13" s="23"/>
    </row>
    <row r="14" spans="1:66" s="1" customFormat="1" ht="18" customHeight="1" x14ac:dyDescent="0.3">
      <c r="B14" s="21"/>
      <c r="C14" s="22"/>
      <c r="D14" s="22"/>
      <c r="E14" s="122"/>
      <c r="F14" s="22"/>
      <c r="G14" s="22"/>
      <c r="H14" s="22"/>
      <c r="I14" s="22"/>
      <c r="J14" s="22"/>
      <c r="K14" s="22"/>
      <c r="L14" s="22"/>
      <c r="M14" s="19" t="s">
        <v>16</v>
      </c>
      <c r="N14" s="22"/>
      <c r="O14" s="224"/>
      <c r="P14" s="225"/>
      <c r="Q14" s="22"/>
      <c r="R14" s="23"/>
    </row>
    <row r="15" spans="1:66" s="1" customFormat="1" ht="6.9" customHeight="1" x14ac:dyDescent="0.3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/>
    </row>
    <row r="16" spans="1:66" s="1" customFormat="1" ht="14.4" customHeight="1" x14ac:dyDescent="0.3">
      <c r="B16" s="21"/>
      <c r="C16" s="22"/>
      <c r="D16" s="19" t="s">
        <v>18</v>
      </c>
      <c r="E16" s="22"/>
      <c r="F16" s="22"/>
      <c r="G16" s="22"/>
      <c r="H16" s="22"/>
      <c r="I16" s="22"/>
      <c r="J16" s="22"/>
      <c r="K16" s="22"/>
      <c r="L16" s="22"/>
      <c r="M16" s="19" t="s">
        <v>15</v>
      </c>
      <c r="N16" s="22"/>
      <c r="O16" s="224"/>
      <c r="P16" s="225"/>
      <c r="Q16" s="22"/>
      <c r="R16" s="23"/>
    </row>
    <row r="17" spans="2:18" s="1" customFormat="1" ht="18" customHeight="1" x14ac:dyDescent="0.3">
      <c r="B17" s="21"/>
      <c r="C17" s="22"/>
      <c r="D17" s="22"/>
      <c r="E17" s="122" t="s">
        <v>325</v>
      </c>
      <c r="F17" s="22"/>
      <c r="G17" s="22"/>
      <c r="H17" s="22"/>
      <c r="I17" s="22"/>
      <c r="J17" s="22"/>
      <c r="K17" s="22"/>
      <c r="L17" s="22"/>
      <c r="M17" s="19" t="s">
        <v>16</v>
      </c>
      <c r="N17" s="22"/>
      <c r="O17" s="224"/>
      <c r="P17" s="225"/>
      <c r="Q17" s="22"/>
      <c r="R17" s="23"/>
    </row>
    <row r="18" spans="2:18" s="1" customFormat="1" ht="6.9" customHeight="1" x14ac:dyDescent="0.3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3"/>
    </row>
    <row r="19" spans="2:18" s="1" customFormat="1" ht="14.4" customHeight="1" x14ac:dyDescent="0.3">
      <c r="B19" s="21"/>
      <c r="C19" s="22"/>
      <c r="D19" s="19" t="s">
        <v>20</v>
      </c>
      <c r="E19" s="22"/>
      <c r="F19" s="22"/>
      <c r="G19" s="22"/>
      <c r="H19" s="22"/>
      <c r="I19" s="22"/>
      <c r="J19" s="22"/>
      <c r="K19" s="22"/>
      <c r="L19" s="22"/>
      <c r="M19" s="19" t="s">
        <v>15</v>
      </c>
      <c r="N19" s="22"/>
      <c r="O19" s="224" t="s">
        <v>1</v>
      </c>
      <c r="P19" s="225"/>
      <c r="Q19" s="22"/>
      <c r="R19" s="23"/>
    </row>
    <row r="20" spans="2:18" s="1" customFormat="1" ht="18" customHeight="1" x14ac:dyDescent="0.3">
      <c r="B20" s="21"/>
      <c r="C20" s="22"/>
      <c r="D20" s="22"/>
      <c r="E20" s="17"/>
      <c r="F20" s="22"/>
      <c r="G20" s="22"/>
      <c r="H20" s="22"/>
      <c r="I20" s="22"/>
      <c r="J20" s="22"/>
      <c r="K20" s="22"/>
      <c r="L20" s="22"/>
      <c r="M20" s="19" t="s">
        <v>16</v>
      </c>
      <c r="N20" s="22"/>
      <c r="O20" s="224" t="s">
        <v>1</v>
      </c>
      <c r="P20" s="225"/>
      <c r="Q20" s="22"/>
      <c r="R20" s="23"/>
    </row>
    <row r="21" spans="2:18" s="1" customFormat="1" ht="6.9" customHeight="1" x14ac:dyDescent="0.3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3"/>
    </row>
    <row r="22" spans="2:18" s="1" customFormat="1" ht="14.4" customHeight="1" x14ac:dyDescent="0.3">
      <c r="B22" s="21"/>
      <c r="C22" s="22"/>
      <c r="D22" s="19" t="s">
        <v>22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</row>
    <row r="23" spans="2:18" s="1" customFormat="1" ht="20.399999999999999" customHeight="1" x14ac:dyDescent="0.3">
      <c r="B23" s="21"/>
      <c r="C23" s="22"/>
      <c r="D23" s="22"/>
      <c r="E23" s="246" t="s">
        <v>1</v>
      </c>
      <c r="F23" s="225"/>
      <c r="G23" s="225"/>
      <c r="H23" s="225"/>
      <c r="I23" s="225"/>
      <c r="J23" s="225"/>
      <c r="K23" s="225"/>
      <c r="L23" s="225"/>
      <c r="M23" s="22"/>
      <c r="N23" s="22"/>
      <c r="O23" s="22"/>
      <c r="P23" s="22"/>
      <c r="Q23" s="22"/>
      <c r="R23" s="23"/>
    </row>
    <row r="24" spans="2:18" s="1" customFormat="1" ht="6.9" customHeight="1" x14ac:dyDescent="0.3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</row>
    <row r="25" spans="2:18" s="1" customFormat="1" ht="6.9" customHeight="1" x14ac:dyDescent="0.3">
      <c r="B25" s="21"/>
      <c r="C25" s="22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2"/>
      <c r="R25" s="23"/>
    </row>
    <row r="26" spans="2:18" s="1" customFormat="1" ht="14.4" customHeight="1" x14ac:dyDescent="0.3">
      <c r="B26" s="21"/>
      <c r="C26" s="22"/>
      <c r="D26" s="51" t="s">
        <v>47</v>
      </c>
      <c r="E26" s="22"/>
      <c r="F26" s="22"/>
      <c r="G26" s="22"/>
      <c r="H26" s="22"/>
      <c r="I26" s="22"/>
      <c r="J26" s="22"/>
      <c r="K26" s="22"/>
      <c r="L26" s="22"/>
      <c r="M26" s="247">
        <f>N87</f>
        <v>0</v>
      </c>
      <c r="N26" s="225"/>
      <c r="O26" s="225"/>
      <c r="P26" s="225"/>
      <c r="Q26" s="22"/>
      <c r="R26" s="23"/>
    </row>
    <row r="27" spans="2:18" s="1" customFormat="1" ht="14.4" customHeight="1" x14ac:dyDescent="0.3">
      <c r="B27" s="21"/>
      <c r="C27" s="22"/>
      <c r="D27" s="20" t="s">
        <v>48</v>
      </c>
      <c r="E27" s="22"/>
      <c r="F27" s="22"/>
      <c r="G27" s="22"/>
      <c r="H27" s="22"/>
      <c r="I27" s="22"/>
      <c r="J27" s="22"/>
      <c r="K27" s="22"/>
      <c r="L27" s="22"/>
      <c r="M27" s="247">
        <f>N103</f>
        <v>0</v>
      </c>
      <c r="N27" s="225"/>
      <c r="O27" s="225"/>
      <c r="P27" s="225"/>
      <c r="Q27" s="22"/>
      <c r="R27" s="23"/>
    </row>
    <row r="28" spans="2:18" s="1" customFormat="1" ht="6.9" customHeight="1" x14ac:dyDescent="0.3"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3"/>
    </row>
    <row r="29" spans="2:18" s="1" customFormat="1" ht="25.35" customHeight="1" x14ac:dyDescent="0.3">
      <c r="B29" s="21"/>
      <c r="C29" s="22"/>
      <c r="D29" s="52" t="s">
        <v>23</v>
      </c>
      <c r="E29" s="22"/>
      <c r="F29" s="22"/>
      <c r="G29" s="22"/>
      <c r="H29" s="22"/>
      <c r="I29" s="22"/>
      <c r="J29" s="22"/>
      <c r="K29" s="22"/>
      <c r="L29" s="22"/>
      <c r="M29" s="248">
        <f>ROUND(M26+M27,2)</f>
        <v>0</v>
      </c>
      <c r="N29" s="225"/>
      <c r="O29" s="225"/>
      <c r="P29" s="225"/>
      <c r="Q29" s="22"/>
      <c r="R29" s="23"/>
    </row>
    <row r="30" spans="2:18" s="1" customFormat="1" ht="6.9" customHeight="1" x14ac:dyDescent="0.3">
      <c r="B30" s="21"/>
      <c r="C30" s="22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2"/>
      <c r="R30" s="23"/>
    </row>
    <row r="31" spans="2:18" s="1" customFormat="1" ht="14.4" customHeight="1" x14ac:dyDescent="0.3">
      <c r="B31" s="21"/>
      <c r="C31" s="22"/>
      <c r="D31" s="24" t="s">
        <v>24</v>
      </c>
      <c r="E31" s="24" t="s">
        <v>25</v>
      </c>
      <c r="F31" s="25">
        <v>0.21</v>
      </c>
      <c r="G31" s="53" t="s">
        <v>26</v>
      </c>
      <c r="H31" s="242">
        <v>0</v>
      </c>
      <c r="I31" s="225"/>
      <c r="J31" s="225"/>
      <c r="K31" s="22"/>
      <c r="L31" s="22"/>
      <c r="M31" s="242">
        <f>M29*0.21</f>
        <v>0</v>
      </c>
      <c r="N31" s="225"/>
      <c r="O31" s="225"/>
      <c r="P31" s="225"/>
      <c r="Q31" s="22"/>
      <c r="R31" s="23"/>
    </row>
    <row r="32" spans="2:18" s="1" customFormat="1" ht="14.4" customHeight="1" x14ac:dyDescent="0.3">
      <c r="B32" s="21"/>
      <c r="C32" s="22"/>
      <c r="D32" s="22"/>
      <c r="E32" s="24" t="s">
        <v>27</v>
      </c>
      <c r="F32" s="25">
        <v>0.15</v>
      </c>
      <c r="G32" s="53" t="s">
        <v>26</v>
      </c>
      <c r="H32" s="242">
        <f>ROUND((SUM(BF103:BF104)+SUM(BF121:BF237)), 2)</f>
        <v>0</v>
      </c>
      <c r="I32" s="225"/>
      <c r="J32" s="225"/>
      <c r="K32" s="22"/>
      <c r="L32" s="22"/>
      <c r="M32" s="242">
        <f>ROUND(ROUND((SUM(BF103:BF104)+SUM(BF121:BF237)), 2)*F32, 2)</f>
        <v>0</v>
      </c>
      <c r="N32" s="225"/>
      <c r="O32" s="225"/>
      <c r="P32" s="225"/>
      <c r="Q32" s="22"/>
      <c r="R32" s="23"/>
    </row>
    <row r="33" spans="2:18" s="1" customFormat="1" ht="14.4" hidden="1" customHeight="1" x14ac:dyDescent="0.3">
      <c r="B33" s="21"/>
      <c r="C33" s="22"/>
      <c r="D33" s="22"/>
      <c r="E33" s="24" t="s">
        <v>28</v>
      </c>
      <c r="F33" s="25">
        <v>0.21</v>
      </c>
      <c r="G33" s="53" t="s">
        <v>26</v>
      </c>
      <c r="H33" s="242">
        <f>ROUND((SUM(BG103:BG104)+SUM(BG121:BG237)), 2)</f>
        <v>0</v>
      </c>
      <c r="I33" s="225"/>
      <c r="J33" s="225"/>
      <c r="K33" s="22"/>
      <c r="L33" s="22"/>
      <c r="M33" s="242">
        <v>0</v>
      </c>
      <c r="N33" s="225"/>
      <c r="O33" s="225"/>
      <c r="P33" s="225"/>
      <c r="Q33" s="22"/>
      <c r="R33" s="23"/>
    </row>
    <row r="34" spans="2:18" s="1" customFormat="1" ht="14.4" hidden="1" customHeight="1" x14ac:dyDescent="0.3">
      <c r="B34" s="21"/>
      <c r="C34" s="22"/>
      <c r="D34" s="22"/>
      <c r="E34" s="24" t="s">
        <v>29</v>
      </c>
      <c r="F34" s="25">
        <v>0.15</v>
      </c>
      <c r="G34" s="53" t="s">
        <v>26</v>
      </c>
      <c r="H34" s="242">
        <f>ROUND((SUM(BH103:BH104)+SUM(BH121:BH237)), 2)</f>
        <v>0</v>
      </c>
      <c r="I34" s="225"/>
      <c r="J34" s="225"/>
      <c r="K34" s="22"/>
      <c r="L34" s="22"/>
      <c r="M34" s="242">
        <v>0</v>
      </c>
      <c r="N34" s="225"/>
      <c r="O34" s="225"/>
      <c r="P34" s="225"/>
      <c r="Q34" s="22"/>
      <c r="R34" s="23"/>
    </row>
    <row r="35" spans="2:18" s="1" customFormat="1" ht="14.4" hidden="1" customHeight="1" x14ac:dyDescent="0.3">
      <c r="B35" s="21"/>
      <c r="C35" s="22"/>
      <c r="D35" s="22"/>
      <c r="E35" s="24" t="s">
        <v>30</v>
      </c>
      <c r="F35" s="25">
        <v>0</v>
      </c>
      <c r="G35" s="53" t="s">
        <v>26</v>
      </c>
      <c r="H35" s="242">
        <f>ROUND((SUM(BI103:BI104)+SUM(BI121:BI237)), 2)</f>
        <v>0</v>
      </c>
      <c r="I35" s="225"/>
      <c r="J35" s="225"/>
      <c r="K35" s="22"/>
      <c r="L35" s="22"/>
      <c r="M35" s="242">
        <v>0</v>
      </c>
      <c r="N35" s="225"/>
      <c r="O35" s="225"/>
      <c r="P35" s="225"/>
      <c r="Q35" s="22"/>
      <c r="R35" s="23"/>
    </row>
    <row r="36" spans="2:18" s="1" customFormat="1" ht="6.9" customHeight="1" x14ac:dyDescent="0.3"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3"/>
    </row>
    <row r="37" spans="2:18" s="1" customFormat="1" ht="25.35" customHeight="1" x14ac:dyDescent="0.3">
      <c r="B37" s="21"/>
      <c r="C37" s="50"/>
      <c r="D37" s="54" t="s">
        <v>31</v>
      </c>
      <c r="E37" s="43"/>
      <c r="F37" s="43"/>
      <c r="G37" s="55" t="s">
        <v>32</v>
      </c>
      <c r="H37" s="56" t="s">
        <v>33</v>
      </c>
      <c r="I37" s="43"/>
      <c r="J37" s="43"/>
      <c r="K37" s="43"/>
      <c r="L37" s="243">
        <f>M29*1.21</f>
        <v>0</v>
      </c>
      <c r="M37" s="244"/>
      <c r="N37" s="244"/>
      <c r="O37" s="244"/>
      <c r="P37" s="245"/>
      <c r="Q37" s="50"/>
      <c r="R37" s="23"/>
    </row>
    <row r="38" spans="2:18" s="1" customFormat="1" ht="14.4" customHeight="1" x14ac:dyDescent="0.3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3"/>
    </row>
    <row r="39" spans="2:18" s="1" customFormat="1" ht="14.4" customHeight="1" x14ac:dyDescent="0.3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3"/>
    </row>
    <row r="40" spans="2:18" x14ac:dyDescent="0.3"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5"/>
    </row>
    <row r="41" spans="2:18" x14ac:dyDescent="0.3"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5"/>
    </row>
    <row r="42" spans="2:18" x14ac:dyDescent="0.3"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5"/>
    </row>
    <row r="43" spans="2:18" x14ac:dyDescent="0.3"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5"/>
    </row>
    <row r="44" spans="2:18" x14ac:dyDescent="0.3"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5"/>
    </row>
    <row r="45" spans="2:18" x14ac:dyDescent="0.3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5"/>
    </row>
    <row r="46" spans="2:18" x14ac:dyDescent="0.3"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5"/>
    </row>
    <row r="47" spans="2:18" x14ac:dyDescent="0.3"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5"/>
    </row>
    <row r="48" spans="2:18" x14ac:dyDescent="0.3"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5"/>
    </row>
    <row r="49" spans="2:18" x14ac:dyDescent="0.3"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5"/>
    </row>
    <row r="50" spans="2:18" s="1" customFormat="1" ht="14.4" x14ac:dyDescent="0.3">
      <c r="B50" s="21"/>
      <c r="C50" s="22"/>
      <c r="D50" s="27" t="s">
        <v>34</v>
      </c>
      <c r="E50" s="28"/>
      <c r="F50" s="28"/>
      <c r="G50" s="28"/>
      <c r="H50" s="29"/>
      <c r="I50" s="22"/>
      <c r="J50" s="27" t="s">
        <v>35</v>
      </c>
      <c r="K50" s="28"/>
      <c r="L50" s="28"/>
      <c r="M50" s="28"/>
      <c r="N50" s="28"/>
      <c r="O50" s="28"/>
      <c r="P50" s="29"/>
      <c r="Q50" s="22"/>
      <c r="R50" s="23"/>
    </row>
    <row r="51" spans="2:18" x14ac:dyDescent="0.3">
      <c r="B51" s="13"/>
      <c r="C51" s="14"/>
      <c r="D51" s="30"/>
      <c r="E51" s="14"/>
      <c r="F51" s="14"/>
      <c r="G51" s="14"/>
      <c r="H51" s="31"/>
      <c r="I51" s="14"/>
      <c r="J51" s="30"/>
      <c r="K51" s="14"/>
      <c r="L51" s="14"/>
      <c r="M51" s="14"/>
      <c r="N51" s="14"/>
      <c r="O51" s="14"/>
      <c r="P51" s="31"/>
      <c r="Q51" s="14"/>
      <c r="R51" s="15"/>
    </row>
    <row r="52" spans="2:18" x14ac:dyDescent="0.3">
      <c r="B52" s="13"/>
      <c r="C52" s="14"/>
      <c r="D52" s="30"/>
      <c r="E52" s="14"/>
      <c r="F52" s="14"/>
      <c r="G52" s="14"/>
      <c r="H52" s="31"/>
      <c r="I52" s="14"/>
      <c r="J52" s="30"/>
      <c r="K52" s="14"/>
      <c r="L52" s="14"/>
      <c r="M52" s="14"/>
      <c r="N52" s="14"/>
      <c r="O52" s="14"/>
      <c r="P52" s="31"/>
      <c r="Q52" s="14"/>
      <c r="R52" s="15"/>
    </row>
    <row r="53" spans="2:18" x14ac:dyDescent="0.3">
      <c r="B53" s="13"/>
      <c r="C53" s="14"/>
      <c r="D53" s="30"/>
      <c r="E53" s="14"/>
      <c r="F53" s="14"/>
      <c r="G53" s="14"/>
      <c r="H53" s="31"/>
      <c r="I53" s="14"/>
      <c r="J53" s="30"/>
      <c r="K53" s="14"/>
      <c r="L53" s="14"/>
      <c r="M53" s="14"/>
      <c r="N53" s="14"/>
      <c r="O53" s="14"/>
      <c r="P53" s="31"/>
      <c r="Q53" s="14"/>
      <c r="R53" s="15"/>
    </row>
    <row r="54" spans="2:18" x14ac:dyDescent="0.3">
      <c r="B54" s="13"/>
      <c r="C54" s="14"/>
      <c r="D54" s="30"/>
      <c r="E54" s="14"/>
      <c r="F54" s="14"/>
      <c r="G54" s="14"/>
      <c r="H54" s="31"/>
      <c r="I54" s="14"/>
      <c r="J54" s="30"/>
      <c r="K54" s="14"/>
      <c r="L54" s="14"/>
      <c r="M54" s="14"/>
      <c r="N54" s="14"/>
      <c r="O54" s="14"/>
      <c r="P54" s="31"/>
      <c r="Q54" s="14"/>
      <c r="R54" s="15"/>
    </row>
    <row r="55" spans="2:18" x14ac:dyDescent="0.3">
      <c r="B55" s="13"/>
      <c r="C55" s="14"/>
      <c r="D55" s="30"/>
      <c r="E55" s="14"/>
      <c r="F55" s="14"/>
      <c r="G55" s="14"/>
      <c r="H55" s="31"/>
      <c r="I55" s="14"/>
      <c r="J55" s="30"/>
      <c r="K55" s="14"/>
      <c r="L55" s="14"/>
      <c r="M55" s="14"/>
      <c r="N55" s="14"/>
      <c r="O55" s="14"/>
      <c r="P55" s="31"/>
      <c r="Q55" s="14"/>
      <c r="R55" s="15"/>
    </row>
    <row r="56" spans="2:18" x14ac:dyDescent="0.3">
      <c r="B56" s="13"/>
      <c r="C56" s="14"/>
      <c r="D56" s="30"/>
      <c r="E56" s="14"/>
      <c r="F56" s="14"/>
      <c r="G56" s="14"/>
      <c r="H56" s="31"/>
      <c r="I56" s="14"/>
      <c r="J56" s="30"/>
      <c r="K56" s="14"/>
      <c r="L56" s="14"/>
      <c r="M56" s="14"/>
      <c r="N56" s="14"/>
      <c r="O56" s="14"/>
      <c r="P56" s="31"/>
      <c r="Q56" s="14"/>
      <c r="R56" s="15"/>
    </row>
    <row r="57" spans="2:18" x14ac:dyDescent="0.3">
      <c r="B57" s="13"/>
      <c r="C57" s="14"/>
      <c r="D57" s="30"/>
      <c r="E57" s="14"/>
      <c r="F57" s="14"/>
      <c r="G57" s="14"/>
      <c r="H57" s="31"/>
      <c r="I57" s="14"/>
      <c r="J57" s="30"/>
      <c r="K57" s="14"/>
      <c r="L57" s="14"/>
      <c r="M57" s="14"/>
      <c r="N57" s="14"/>
      <c r="O57" s="14"/>
      <c r="P57" s="31"/>
      <c r="Q57" s="14"/>
      <c r="R57" s="15"/>
    </row>
    <row r="58" spans="2:18" x14ac:dyDescent="0.3">
      <c r="B58" s="13"/>
      <c r="C58" s="14"/>
      <c r="D58" s="30"/>
      <c r="E58" s="14"/>
      <c r="F58" s="14"/>
      <c r="G58" s="14"/>
      <c r="H58" s="31"/>
      <c r="I58" s="14"/>
      <c r="J58" s="30"/>
      <c r="K58" s="14"/>
      <c r="L58" s="14"/>
      <c r="M58" s="14"/>
      <c r="N58" s="14"/>
      <c r="O58" s="14"/>
      <c r="P58" s="31"/>
      <c r="Q58" s="14"/>
      <c r="R58" s="15"/>
    </row>
    <row r="59" spans="2:18" s="1" customFormat="1" ht="14.4" x14ac:dyDescent="0.3">
      <c r="B59" s="21"/>
      <c r="C59" s="22"/>
      <c r="D59" s="32" t="s">
        <v>36</v>
      </c>
      <c r="E59" s="33"/>
      <c r="F59" s="33"/>
      <c r="G59" s="34" t="s">
        <v>37</v>
      </c>
      <c r="H59" s="35"/>
      <c r="I59" s="22"/>
      <c r="J59" s="32" t="s">
        <v>36</v>
      </c>
      <c r="K59" s="33"/>
      <c r="L59" s="33"/>
      <c r="M59" s="33"/>
      <c r="N59" s="34" t="s">
        <v>37</v>
      </c>
      <c r="O59" s="33"/>
      <c r="P59" s="35"/>
      <c r="Q59" s="22"/>
      <c r="R59" s="23"/>
    </row>
    <row r="60" spans="2:18" x14ac:dyDescent="0.3"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</row>
    <row r="61" spans="2:18" s="1" customFormat="1" ht="14.4" x14ac:dyDescent="0.3">
      <c r="B61" s="21"/>
      <c r="C61" s="22"/>
      <c r="D61" s="27" t="s">
        <v>38</v>
      </c>
      <c r="E61" s="28"/>
      <c r="F61" s="28"/>
      <c r="G61" s="28"/>
      <c r="H61" s="29"/>
      <c r="I61" s="22"/>
      <c r="J61" s="27" t="s">
        <v>39</v>
      </c>
      <c r="K61" s="28"/>
      <c r="L61" s="28"/>
      <c r="M61" s="28"/>
      <c r="N61" s="28"/>
      <c r="O61" s="28"/>
      <c r="P61" s="29"/>
      <c r="Q61" s="22"/>
      <c r="R61" s="23"/>
    </row>
    <row r="62" spans="2:18" x14ac:dyDescent="0.3">
      <c r="B62" s="13"/>
      <c r="C62" s="14"/>
      <c r="D62" s="30"/>
      <c r="E62" s="14"/>
      <c r="F62" s="14"/>
      <c r="G62" s="14"/>
      <c r="H62" s="31"/>
      <c r="I62" s="14"/>
      <c r="J62" s="30"/>
      <c r="K62" s="14"/>
      <c r="L62" s="14"/>
      <c r="M62" s="14"/>
      <c r="N62" s="14"/>
      <c r="O62" s="14"/>
      <c r="P62" s="31"/>
      <c r="Q62" s="14"/>
      <c r="R62" s="15"/>
    </row>
    <row r="63" spans="2:18" x14ac:dyDescent="0.3">
      <c r="B63" s="13"/>
      <c r="C63" s="14"/>
      <c r="D63" s="30"/>
      <c r="E63" s="14"/>
      <c r="F63" s="14"/>
      <c r="G63" s="14"/>
      <c r="H63" s="31"/>
      <c r="I63" s="14"/>
      <c r="J63" s="30"/>
      <c r="K63" s="14"/>
      <c r="L63" s="14"/>
      <c r="M63" s="14"/>
      <c r="N63" s="14"/>
      <c r="O63" s="14"/>
      <c r="P63" s="31"/>
      <c r="Q63" s="14"/>
      <c r="R63" s="15"/>
    </row>
    <row r="64" spans="2:18" x14ac:dyDescent="0.3">
      <c r="B64" s="13"/>
      <c r="C64" s="14"/>
      <c r="D64" s="30"/>
      <c r="E64" s="14"/>
      <c r="F64" s="14"/>
      <c r="G64" s="14"/>
      <c r="H64" s="31"/>
      <c r="I64" s="14"/>
      <c r="J64" s="30"/>
      <c r="K64" s="14"/>
      <c r="L64" s="14"/>
      <c r="M64" s="14"/>
      <c r="N64" s="14"/>
      <c r="O64" s="14"/>
      <c r="P64" s="31"/>
      <c r="Q64" s="14"/>
      <c r="R64" s="15"/>
    </row>
    <row r="65" spans="2:18" x14ac:dyDescent="0.3">
      <c r="B65" s="13"/>
      <c r="C65" s="14"/>
      <c r="D65" s="30"/>
      <c r="E65" s="14"/>
      <c r="F65" s="14"/>
      <c r="G65" s="14"/>
      <c r="H65" s="31"/>
      <c r="I65" s="14"/>
      <c r="J65" s="30"/>
      <c r="K65" s="14"/>
      <c r="L65" s="14"/>
      <c r="M65" s="14"/>
      <c r="N65" s="14"/>
      <c r="O65" s="14"/>
      <c r="P65" s="31"/>
      <c r="Q65" s="14"/>
      <c r="R65" s="15"/>
    </row>
    <row r="66" spans="2:18" x14ac:dyDescent="0.3">
      <c r="B66" s="13"/>
      <c r="C66" s="14"/>
      <c r="D66" s="30"/>
      <c r="E66" s="14"/>
      <c r="F66" s="14"/>
      <c r="G66" s="14"/>
      <c r="H66" s="31"/>
      <c r="I66" s="14"/>
      <c r="J66" s="30"/>
      <c r="K66" s="14"/>
      <c r="L66" s="14"/>
      <c r="M66" s="14"/>
      <c r="N66" s="14"/>
      <c r="O66" s="14"/>
      <c r="P66" s="31"/>
      <c r="Q66" s="14"/>
      <c r="R66" s="15"/>
    </row>
    <row r="67" spans="2:18" x14ac:dyDescent="0.3">
      <c r="B67" s="13"/>
      <c r="C67" s="14"/>
      <c r="D67" s="30"/>
      <c r="E67" s="14"/>
      <c r="F67" s="14"/>
      <c r="G67" s="14"/>
      <c r="H67" s="31"/>
      <c r="I67" s="14"/>
      <c r="J67" s="30"/>
      <c r="K67" s="14"/>
      <c r="L67" s="14"/>
      <c r="M67" s="14"/>
      <c r="N67" s="14"/>
      <c r="O67" s="14"/>
      <c r="P67" s="31"/>
      <c r="Q67" s="14"/>
      <c r="R67" s="15"/>
    </row>
    <row r="68" spans="2:18" x14ac:dyDescent="0.3">
      <c r="B68" s="13"/>
      <c r="C68" s="14"/>
      <c r="D68" s="30"/>
      <c r="E68" s="14"/>
      <c r="F68" s="14"/>
      <c r="G68" s="14"/>
      <c r="H68" s="31"/>
      <c r="I68" s="14"/>
      <c r="J68" s="30"/>
      <c r="K68" s="14"/>
      <c r="L68" s="14"/>
      <c r="M68" s="14"/>
      <c r="N68" s="14"/>
      <c r="O68" s="14"/>
      <c r="P68" s="31"/>
      <c r="Q68" s="14"/>
      <c r="R68" s="15"/>
    </row>
    <row r="69" spans="2:18" x14ac:dyDescent="0.3">
      <c r="B69" s="13"/>
      <c r="C69" s="14"/>
      <c r="D69" s="30"/>
      <c r="E69" s="14"/>
      <c r="F69" s="14"/>
      <c r="G69" s="14"/>
      <c r="H69" s="31"/>
      <c r="I69" s="14"/>
      <c r="J69" s="30"/>
      <c r="K69" s="14"/>
      <c r="L69" s="14"/>
      <c r="M69" s="14"/>
      <c r="N69" s="14"/>
      <c r="O69" s="14"/>
      <c r="P69" s="31"/>
      <c r="Q69" s="14"/>
      <c r="R69" s="15"/>
    </row>
    <row r="70" spans="2:18" s="1" customFormat="1" ht="14.4" x14ac:dyDescent="0.3">
      <c r="B70" s="21"/>
      <c r="C70" s="22"/>
      <c r="D70" s="32" t="s">
        <v>36</v>
      </c>
      <c r="E70" s="33"/>
      <c r="F70" s="33"/>
      <c r="G70" s="34" t="s">
        <v>37</v>
      </c>
      <c r="H70" s="35"/>
      <c r="I70" s="22"/>
      <c r="J70" s="32" t="s">
        <v>36</v>
      </c>
      <c r="K70" s="33"/>
      <c r="L70" s="33"/>
      <c r="M70" s="33"/>
      <c r="N70" s="34" t="s">
        <v>37</v>
      </c>
      <c r="O70" s="33"/>
      <c r="P70" s="35"/>
      <c r="Q70" s="22"/>
      <c r="R70" s="23"/>
    </row>
    <row r="71" spans="2:18" s="1" customFormat="1" ht="14.4" customHeight="1" x14ac:dyDescent="0.3"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8"/>
    </row>
    <row r="75" spans="2:18" s="1" customFormat="1" ht="6.9" customHeight="1" x14ac:dyDescent="0.3"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1"/>
    </row>
    <row r="76" spans="2:18" s="1" customFormat="1" ht="36.9" customHeight="1" x14ac:dyDescent="0.3">
      <c r="B76" s="21"/>
      <c r="C76" s="237" t="s">
        <v>49</v>
      </c>
      <c r="D76" s="225"/>
      <c r="E76" s="225"/>
      <c r="F76" s="225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225"/>
      <c r="R76" s="23"/>
    </row>
    <row r="77" spans="2:18" s="1" customFormat="1" ht="6.9" customHeight="1" x14ac:dyDescent="0.3">
      <c r="B77" s="21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3"/>
    </row>
    <row r="78" spans="2:18" s="1" customFormat="1" ht="36.9" customHeight="1" x14ac:dyDescent="0.3">
      <c r="B78" s="21"/>
      <c r="C78" s="42" t="s">
        <v>7</v>
      </c>
      <c r="D78" s="22"/>
      <c r="E78" s="22"/>
      <c r="F78" s="238" t="str">
        <f>F6</f>
        <v>Revitalizace autobusové zastávky a výstavba chodníku v ulici Dražská, Chleby</v>
      </c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22"/>
      <c r="R78" s="23"/>
    </row>
    <row r="79" spans="2:18" s="1" customFormat="1" ht="6.9" customHeight="1" x14ac:dyDescent="0.3"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3"/>
    </row>
    <row r="80" spans="2:18" s="1" customFormat="1" ht="18" customHeight="1" x14ac:dyDescent="0.3">
      <c r="B80" s="21"/>
      <c r="C80" s="19" t="s">
        <v>11</v>
      </c>
      <c r="D80" s="22"/>
      <c r="E80" s="22"/>
      <c r="F80" s="17" t="str">
        <f>F8</f>
        <v>Chleby okr. Nymburk</v>
      </c>
      <c r="G80" s="22"/>
      <c r="H80" s="22"/>
      <c r="I80" s="22"/>
      <c r="J80" s="22"/>
      <c r="K80" s="19" t="s">
        <v>12</v>
      </c>
      <c r="L80" s="22"/>
      <c r="M80" s="239" t="str">
        <f>IF(O8="","",O8)</f>
        <v/>
      </c>
      <c r="N80" s="225"/>
      <c r="O80" s="225"/>
      <c r="P80" s="225"/>
      <c r="Q80" s="22"/>
      <c r="R80" s="23"/>
    </row>
    <row r="81" spans="2:47" s="1" customFormat="1" ht="6.9" customHeight="1" x14ac:dyDescent="0.3">
      <c r="B81" s="21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3"/>
    </row>
    <row r="82" spans="2:47" s="1" customFormat="1" ht="13.2" x14ac:dyDescent="0.3">
      <c r="B82" s="21"/>
      <c r="C82" s="19" t="s">
        <v>14</v>
      </c>
      <c r="D82" s="22"/>
      <c r="E82" s="22"/>
      <c r="F82" s="17" t="str">
        <f>E11</f>
        <v>Obec Chleby</v>
      </c>
      <c r="G82" s="22"/>
      <c r="H82" s="22"/>
      <c r="I82" s="22"/>
      <c r="J82" s="22"/>
      <c r="K82" s="19" t="s">
        <v>18</v>
      </c>
      <c r="L82" s="22"/>
      <c r="M82" s="224" t="str">
        <f>E17</f>
        <v>Ing. Hynek Seiner</v>
      </c>
      <c r="N82" s="225"/>
      <c r="O82" s="225"/>
      <c r="P82" s="225"/>
      <c r="Q82" s="225"/>
      <c r="R82" s="23"/>
    </row>
    <row r="83" spans="2:47" s="1" customFormat="1" ht="14.4" customHeight="1" x14ac:dyDescent="0.3">
      <c r="B83" s="21"/>
      <c r="C83" s="19" t="s">
        <v>17</v>
      </c>
      <c r="D83" s="22"/>
      <c r="E83" s="22"/>
      <c r="F83" s="17"/>
      <c r="G83" s="22"/>
      <c r="H83" s="22"/>
      <c r="I83" s="22"/>
      <c r="J83" s="22"/>
      <c r="K83" s="19" t="s">
        <v>20</v>
      </c>
      <c r="L83" s="22"/>
      <c r="M83" s="224"/>
      <c r="N83" s="225"/>
      <c r="O83" s="225"/>
      <c r="P83" s="225"/>
      <c r="Q83" s="225"/>
      <c r="R83" s="23"/>
    </row>
    <row r="84" spans="2:47" s="1" customFormat="1" ht="10.35" customHeight="1" x14ac:dyDescent="0.3">
      <c r="B84" s="21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3"/>
    </row>
    <row r="85" spans="2:47" s="1" customFormat="1" ht="29.25" customHeight="1" x14ac:dyDescent="0.3">
      <c r="B85" s="21"/>
      <c r="C85" s="240" t="s">
        <v>50</v>
      </c>
      <c r="D85" s="236"/>
      <c r="E85" s="236"/>
      <c r="F85" s="236"/>
      <c r="G85" s="236"/>
      <c r="H85" s="50"/>
      <c r="I85" s="50"/>
      <c r="J85" s="50"/>
      <c r="K85" s="50"/>
      <c r="L85" s="50"/>
      <c r="M85" s="50"/>
      <c r="N85" s="240" t="s">
        <v>51</v>
      </c>
      <c r="O85" s="225"/>
      <c r="P85" s="225"/>
      <c r="Q85" s="225"/>
      <c r="R85" s="23"/>
    </row>
    <row r="86" spans="2:47" s="1" customFormat="1" ht="10.35" customHeight="1" x14ac:dyDescent="0.3">
      <c r="B86" s="21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3"/>
    </row>
    <row r="87" spans="2:47" s="1" customFormat="1" ht="29.25" customHeight="1" x14ac:dyDescent="0.3">
      <c r="B87" s="21"/>
      <c r="C87" s="57" t="s">
        <v>52</v>
      </c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41">
        <f>N88+N101</f>
        <v>0</v>
      </c>
      <c r="O87" s="225"/>
      <c r="P87" s="225"/>
      <c r="Q87" s="225"/>
      <c r="R87" s="23"/>
      <c r="AU87" s="9" t="s">
        <v>53</v>
      </c>
    </row>
    <row r="88" spans="2:47" s="2" customFormat="1" ht="24.9" customHeight="1" x14ac:dyDescent="0.3">
      <c r="B88" s="58"/>
      <c r="C88" s="59"/>
      <c r="D88" s="60" t="s">
        <v>54</v>
      </c>
      <c r="E88" s="59"/>
      <c r="F88" s="59"/>
      <c r="G88" s="59"/>
      <c r="H88" s="59"/>
      <c r="I88" s="59"/>
      <c r="J88" s="59"/>
      <c r="K88" s="59"/>
      <c r="L88" s="59"/>
      <c r="M88" s="59"/>
      <c r="N88" s="232">
        <f>SUM(N89:Q100)</f>
        <v>0</v>
      </c>
      <c r="O88" s="233"/>
      <c r="P88" s="233"/>
      <c r="Q88" s="233"/>
      <c r="R88" s="61"/>
    </row>
    <row r="89" spans="2:47" s="3" customFormat="1" ht="19.95" customHeight="1" x14ac:dyDescent="0.3">
      <c r="B89" s="62"/>
      <c r="C89" s="63"/>
      <c r="D89" s="64" t="s">
        <v>55</v>
      </c>
      <c r="E89" s="63"/>
      <c r="F89" s="63"/>
      <c r="G89" s="63"/>
      <c r="H89" s="63"/>
      <c r="I89" s="63"/>
      <c r="J89" s="63"/>
      <c r="K89" s="63"/>
      <c r="L89" s="63"/>
      <c r="M89" s="63"/>
      <c r="N89" s="230">
        <f>N123</f>
        <v>0</v>
      </c>
      <c r="O89" s="231"/>
      <c r="P89" s="231"/>
      <c r="Q89" s="231"/>
      <c r="R89" s="65"/>
    </row>
    <row r="90" spans="2:47" s="3" customFormat="1" ht="19.95" customHeight="1" x14ac:dyDescent="0.3">
      <c r="B90" s="62"/>
      <c r="C90" s="63"/>
      <c r="D90" s="64" t="s">
        <v>56</v>
      </c>
      <c r="E90" s="63"/>
      <c r="F90" s="63"/>
      <c r="G90" s="63"/>
      <c r="H90" s="63"/>
      <c r="I90" s="63"/>
      <c r="J90" s="63"/>
      <c r="K90" s="63"/>
      <c r="L90" s="63"/>
      <c r="M90" s="63"/>
      <c r="N90" s="230">
        <f>N133</f>
        <v>0</v>
      </c>
      <c r="O90" s="231"/>
      <c r="P90" s="231"/>
      <c r="Q90" s="231"/>
      <c r="R90" s="65"/>
    </row>
    <row r="91" spans="2:47" s="3" customFormat="1" ht="19.95" customHeight="1" x14ac:dyDescent="0.3">
      <c r="B91" s="62"/>
      <c r="C91" s="63"/>
      <c r="D91" s="64" t="s">
        <v>333</v>
      </c>
      <c r="E91" s="63"/>
      <c r="F91" s="63"/>
      <c r="G91" s="63"/>
      <c r="H91" s="63"/>
      <c r="I91" s="63"/>
      <c r="J91" s="63"/>
      <c r="K91" s="63"/>
      <c r="L91" s="63"/>
      <c r="M91" s="63"/>
      <c r="N91" s="230">
        <f>N138</f>
        <v>0</v>
      </c>
      <c r="O91" s="231"/>
      <c r="P91" s="231"/>
      <c r="Q91" s="231"/>
      <c r="R91" s="65"/>
    </row>
    <row r="92" spans="2:47" s="3" customFormat="1" ht="19.95" customHeight="1" x14ac:dyDescent="0.3">
      <c r="B92" s="62"/>
      <c r="C92" s="63"/>
      <c r="D92" s="64" t="s">
        <v>57</v>
      </c>
      <c r="E92" s="63"/>
      <c r="F92" s="63"/>
      <c r="G92" s="63"/>
      <c r="H92" s="63"/>
      <c r="I92" s="63"/>
      <c r="J92" s="63"/>
      <c r="K92" s="63"/>
      <c r="L92" s="63"/>
      <c r="M92" s="63"/>
      <c r="N92" s="230">
        <f>N141</f>
        <v>0</v>
      </c>
      <c r="O92" s="231"/>
      <c r="P92" s="231"/>
      <c r="Q92" s="231"/>
      <c r="R92" s="65"/>
    </row>
    <row r="93" spans="2:47" s="3" customFormat="1" ht="19.95" customHeight="1" x14ac:dyDescent="0.3">
      <c r="B93" s="62"/>
      <c r="C93" s="63"/>
      <c r="D93" s="64" t="s">
        <v>58</v>
      </c>
      <c r="E93" s="63"/>
      <c r="F93" s="63"/>
      <c r="G93" s="63"/>
      <c r="H93" s="63"/>
      <c r="I93" s="63"/>
      <c r="J93" s="63"/>
      <c r="K93" s="63"/>
      <c r="L93" s="63"/>
      <c r="M93" s="63"/>
      <c r="N93" s="230">
        <f>N154</f>
        <v>0</v>
      </c>
      <c r="O93" s="231"/>
      <c r="P93" s="231"/>
      <c r="Q93" s="231"/>
      <c r="R93" s="65"/>
    </row>
    <row r="94" spans="2:47" s="3" customFormat="1" ht="19.95" customHeight="1" x14ac:dyDescent="0.3">
      <c r="B94" s="62"/>
      <c r="C94" s="63"/>
      <c r="D94" s="148" t="s">
        <v>304</v>
      </c>
      <c r="E94" s="63"/>
      <c r="F94" s="63"/>
      <c r="G94" s="63"/>
      <c r="H94" s="63"/>
      <c r="I94" s="63"/>
      <c r="J94" s="63"/>
      <c r="K94" s="63"/>
      <c r="L94" s="63"/>
      <c r="M94" s="63"/>
      <c r="N94" s="230">
        <f>N165</f>
        <v>0</v>
      </c>
      <c r="O94" s="231"/>
      <c r="P94" s="231"/>
      <c r="Q94" s="231"/>
      <c r="R94" s="65"/>
    </row>
    <row r="95" spans="2:47" s="3" customFormat="1" ht="19.95" customHeight="1" x14ac:dyDescent="0.3">
      <c r="B95" s="62"/>
      <c r="C95" s="63"/>
      <c r="D95" s="64" t="s">
        <v>59</v>
      </c>
      <c r="E95" s="63"/>
      <c r="F95" s="63"/>
      <c r="G95" s="63"/>
      <c r="H95" s="63"/>
      <c r="I95" s="63"/>
      <c r="J95" s="63"/>
      <c r="K95" s="63"/>
      <c r="L95" s="63"/>
      <c r="M95" s="63"/>
      <c r="N95" s="230">
        <f>N189</f>
        <v>0</v>
      </c>
      <c r="O95" s="231"/>
      <c r="P95" s="231"/>
      <c r="Q95" s="231"/>
      <c r="R95" s="65"/>
    </row>
    <row r="96" spans="2:47" s="3" customFormat="1" ht="19.95" customHeight="1" x14ac:dyDescent="0.3">
      <c r="B96" s="62"/>
      <c r="C96" s="63"/>
      <c r="D96" s="64" t="s">
        <v>60</v>
      </c>
      <c r="E96" s="63"/>
      <c r="F96" s="63"/>
      <c r="G96" s="63"/>
      <c r="H96" s="63"/>
      <c r="I96" s="63"/>
      <c r="J96" s="63"/>
      <c r="K96" s="63"/>
      <c r="L96" s="63"/>
      <c r="M96" s="63"/>
      <c r="N96" s="230">
        <f>N195</f>
        <v>0</v>
      </c>
      <c r="O96" s="231"/>
      <c r="P96" s="231"/>
      <c r="Q96" s="231"/>
      <c r="R96" s="65"/>
    </row>
    <row r="97" spans="2:21" s="3" customFormat="1" ht="19.95" customHeight="1" x14ac:dyDescent="0.3">
      <c r="B97" s="62"/>
      <c r="C97" s="63"/>
      <c r="D97" s="64" t="s">
        <v>336</v>
      </c>
      <c r="E97" s="63"/>
      <c r="F97" s="63"/>
      <c r="G97" s="63"/>
      <c r="H97" s="63"/>
      <c r="I97" s="63"/>
      <c r="J97" s="63"/>
      <c r="K97" s="63"/>
      <c r="L97" s="63"/>
      <c r="M97" s="63"/>
      <c r="N97" s="230">
        <f>N212</f>
        <v>0</v>
      </c>
      <c r="O97" s="231"/>
      <c r="P97" s="231"/>
      <c r="Q97" s="231"/>
      <c r="R97" s="65"/>
    </row>
    <row r="98" spans="2:21" s="3" customFormat="1" ht="19.95" customHeight="1" x14ac:dyDescent="0.3">
      <c r="B98" s="62"/>
      <c r="C98" s="63"/>
      <c r="D98" s="64" t="s">
        <v>61</v>
      </c>
      <c r="E98" s="63"/>
      <c r="F98" s="63"/>
      <c r="G98" s="63"/>
      <c r="H98" s="63"/>
      <c r="I98" s="63"/>
      <c r="J98" s="63"/>
      <c r="K98" s="63"/>
      <c r="L98" s="63"/>
      <c r="M98" s="63"/>
      <c r="N98" s="230">
        <f>N218</f>
        <v>0</v>
      </c>
      <c r="O98" s="231"/>
      <c r="P98" s="231"/>
      <c r="Q98" s="231"/>
      <c r="R98" s="65"/>
    </row>
    <row r="99" spans="2:21" s="3" customFormat="1" ht="19.95" customHeight="1" x14ac:dyDescent="0.3">
      <c r="B99" s="62"/>
      <c r="C99" s="63"/>
      <c r="D99" s="148"/>
      <c r="E99" s="63" t="s">
        <v>354</v>
      </c>
      <c r="F99" s="63"/>
      <c r="G99" s="63"/>
      <c r="H99" s="63"/>
      <c r="I99" s="63"/>
      <c r="J99" s="63"/>
      <c r="K99" s="63"/>
      <c r="L99" s="63"/>
      <c r="M99" s="63"/>
      <c r="N99" s="230">
        <f>N228</f>
        <v>0</v>
      </c>
      <c r="O99" s="231"/>
      <c r="P99" s="231"/>
      <c r="Q99" s="231"/>
      <c r="R99" s="65"/>
    </row>
    <row r="100" spans="2:21" s="3" customFormat="1" ht="19.95" customHeight="1" x14ac:dyDescent="0.3">
      <c r="B100" s="62"/>
      <c r="C100" s="63"/>
      <c r="D100" s="64" t="s">
        <v>62</v>
      </c>
      <c r="E100" s="63"/>
      <c r="F100" s="63"/>
      <c r="G100" s="63"/>
      <c r="H100" s="63"/>
      <c r="I100" s="63"/>
      <c r="J100" s="63"/>
      <c r="K100" s="63"/>
      <c r="L100" s="63"/>
      <c r="M100" s="63"/>
      <c r="N100" s="230">
        <f>N233</f>
        <v>0</v>
      </c>
      <c r="O100" s="231"/>
      <c r="P100" s="231"/>
      <c r="Q100" s="231"/>
      <c r="R100" s="65"/>
    </row>
    <row r="101" spans="2:21" s="2" customFormat="1" ht="24.9" customHeight="1" x14ac:dyDescent="0.3">
      <c r="B101" s="58"/>
      <c r="C101" s="59"/>
      <c r="D101" s="60" t="s">
        <v>63</v>
      </c>
      <c r="E101" s="59"/>
      <c r="F101" s="59"/>
      <c r="G101" s="59"/>
      <c r="H101" s="59"/>
      <c r="I101" s="59"/>
      <c r="J101" s="59"/>
      <c r="K101" s="59"/>
      <c r="L101" s="59"/>
      <c r="M101" s="59"/>
      <c r="N101" s="232">
        <f>N238</f>
        <v>0</v>
      </c>
      <c r="O101" s="233"/>
      <c r="P101" s="233"/>
      <c r="Q101" s="233"/>
      <c r="R101" s="61"/>
    </row>
    <row r="102" spans="2:21" s="1" customFormat="1" ht="21.75" customHeight="1" x14ac:dyDescent="0.3">
      <c r="B102" s="21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3"/>
    </row>
    <row r="103" spans="2:21" s="1" customFormat="1" ht="29.25" customHeight="1" x14ac:dyDescent="0.3">
      <c r="B103" s="21"/>
      <c r="C103" s="57" t="s">
        <v>64</v>
      </c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34">
        <v>0</v>
      </c>
      <c r="O103" s="225"/>
      <c r="P103" s="225"/>
      <c r="Q103" s="225"/>
      <c r="R103" s="23"/>
      <c r="T103" s="66"/>
      <c r="U103" s="67" t="s">
        <v>24</v>
      </c>
    </row>
    <row r="104" spans="2:21" s="1" customFormat="1" ht="18" customHeight="1" x14ac:dyDescent="0.3">
      <c r="B104" s="21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3"/>
    </row>
    <row r="105" spans="2:21" s="1" customFormat="1" ht="29.25" customHeight="1" x14ac:dyDescent="0.3">
      <c r="B105" s="21"/>
      <c r="C105" s="49" t="s">
        <v>44</v>
      </c>
      <c r="D105" s="50"/>
      <c r="E105" s="50"/>
      <c r="F105" s="50"/>
      <c r="G105" s="50"/>
      <c r="H105" s="50"/>
      <c r="I105" s="50"/>
      <c r="J105" s="50"/>
      <c r="K105" s="50"/>
      <c r="L105" s="235">
        <f>ROUND(SUM(N87+N103),2)</f>
        <v>0</v>
      </c>
      <c r="M105" s="236"/>
      <c r="N105" s="236"/>
      <c r="O105" s="236"/>
      <c r="P105" s="236"/>
      <c r="Q105" s="236"/>
      <c r="R105" s="23"/>
    </row>
    <row r="106" spans="2:21" s="1" customFormat="1" ht="6.9" customHeight="1" x14ac:dyDescent="0.3"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8"/>
    </row>
    <row r="110" spans="2:21" s="1" customFormat="1" ht="6.9" customHeight="1" x14ac:dyDescent="0.3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1"/>
    </row>
    <row r="111" spans="2:21" s="1" customFormat="1" ht="36.9" customHeight="1" x14ac:dyDescent="0.3">
      <c r="B111" s="21"/>
      <c r="C111" s="237" t="s">
        <v>65</v>
      </c>
      <c r="D111" s="225"/>
      <c r="E111" s="225"/>
      <c r="F111" s="225"/>
      <c r="G111" s="225"/>
      <c r="H111" s="225"/>
      <c r="I111" s="225"/>
      <c r="J111" s="225"/>
      <c r="K111" s="225"/>
      <c r="L111" s="225"/>
      <c r="M111" s="225"/>
      <c r="N111" s="225"/>
      <c r="O111" s="225"/>
      <c r="P111" s="225"/>
      <c r="Q111" s="225"/>
      <c r="R111" s="23"/>
    </row>
    <row r="112" spans="2:21" s="1" customFormat="1" ht="6.9" customHeight="1" x14ac:dyDescent="0.3">
      <c r="B112" s="21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3"/>
    </row>
    <row r="113" spans="2:65" s="1" customFormat="1" ht="36.9" customHeight="1" x14ac:dyDescent="0.3">
      <c r="B113" s="21"/>
      <c r="C113" s="42" t="s">
        <v>7</v>
      </c>
      <c r="D113" s="22"/>
      <c r="E113" s="22"/>
      <c r="F113" s="238" t="str">
        <f>F6</f>
        <v>Revitalizace autobusové zastávky a výstavba chodníku v ulici Dražská, Chleby</v>
      </c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  <c r="Q113" s="22"/>
      <c r="R113" s="23"/>
    </row>
    <row r="114" spans="2:65" s="1" customFormat="1" ht="6.9" customHeight="1" x14ac:dyDescent="0.3">
      <c r="B114" s="21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3"/>
    </row>
    <row r="115" spans="2:65" s="1" customFormat="1" ht="18" customHeight="1" x14ac:dyDescent="0.3">
      <c r="B115" s="21"/>
      <c r="C115" s="19" t="s">
        <v>11</v>
      </c>
      <c r="D115" s="22"/>
      <c r="E115" s="22"/>
      <c r="F115" s="17" t="str">
        <f>F8</f>
        <v>Chleby okr. Nymburk</v>
      </c>
      <c r="G115" s="22"/>
      <c r="H115" s="22"/>
      <c r="I115" s="22"/>
      <c r="J115" s="22"/>
      <c r="K115" s="19" t="s">
        <v>12</v>
      </c>
      <c r="L115" s="22"/>
      <c r="M115" s="239"/>
      <c r="N115" s="225"/>
      <c r="O115" s="225"/>
      <c r="P115" s="225"/>
      <c r="Q115" s="22"/>
      <c r="R115" s="23"/>
    </row>
    <row r="116" spans="2:65" s="1" customFormat="1" ht="6.9" customHeight="1" x14ac:dyDescent="0.3">
      <c r="B116" s="21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3"/>
    </row>
    <row r="117" spans="2:65" s="1" customFormat="1" ht="13.2" x14ac:dyDescent="0.3">
      <c r="B117" s="21"/>
      <c r="C117" s="19" t="s">
        <v>14</v>
      </c>
      <c r="D117" s="22"/>
      <c r="E117" s="22"/>
      <c r="F117" s="122" t="s">
        <v>324</v>
      </c>
      <c r="G117" s="22"/>
      <c r="H117" s="22"/>
      <c r="I117" s="22"/>
      <c r="J117" s="22"/>
      <c r="K117" s="19" t="s">
        <v>18</v>
      </c>
      <c r="L117" s="22"/>
      <c r="M117" s="224" t="s">
        <v>21</v>
      </c>
      <c r="N117" s="225"/>
      <c r="O117" s="225"/>
      <c r="P117" s="225"/>
      <c r="Q117" s="225"/>
      <c r="R117" s="23"/>
    </row>
    <row r="118" spans="2:65" s="1" customFormat="1" ht="14.4" customHeight="1" x14ac:dyDescent="0.3">
      <c r="B118" s="21"/>
      <c r="C118" s="19" t="s">
        <v>17</v>
      </c>
      <c r="D118" s="22"/>
      <c r="E118" s="22"/>
      <c r="F118" s="122"/>
      <c r="G118" s="22"/>
      <c r="H118" s="22"/>
      <c r="I118" s="22"/>
      <c r="J118" s="22"/>
      <c r="K118" s="19" t="s">
        <v>20</v>
      </c>
      <c r="L118" s="22"/>
      <c r="M118" s="224"/>
      <c r="N118" s="225"/>
      <c r="O118" s="225"/>
      <c r="P118" s="225"/>
      <c r="Q118" s="225"/>
      <c r="R118" s="23"/>
    </row>
    <row r="119" spans="2:65" s="1" customFormat="1" ht="10.35" customHeight="1" x14ac:dyDescent="0.3">
      <c r="B119" s="21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3"/>
    </row>
    <row r="120" spans="2:65" s="4" customFormat="1" ht="29.25" customHeight="1" x14ac:dyDescent="0.3">
      <c r="B120" s="68"/>
      <c r="C120" s="69" t="s">
        <v>66</v>
      </c>
      <c r="D120" s="70" t="s">
        <v>67</v>
      </c>
      <c r="E120" s="70" t="s">
        <v>40</v>
      </c>
      <c r="F120" s="226" t="s">
        <v>68</v>
      </c>
      <c r="G120" s="227"/>
      <c r="H120" s="227"/>
      <c r="I120" s="227"/>
      <c r="J120" s="70" t="s">
        <v>69</v>
      </c>
      <c r="K120" s="70" t="s">
        <v>70</v>
      </c>
      <c r="L120" s="228" t="s">
        <v>71</v>
      </c>
      <c r="M120" s="227"/>
      <c r="N120" s="226" t="s">
        <v>51</v>
      </c>
      <c r="O120" s="227"/>
      <c r="P120" s="227"/>
      <c r="Q120" s="229"/>
      <c r="R120" s="71"/>
      <c r="T120" s="44" t="s">
        <v>72</v>
      </c>
      <c r="U120" s="45" t="s">
        <v>24</v>
      </c>
      <c r="V120" s="45" t="s">
        <v>73</v>
      </c>
      <c r="W120" s="45" t="s">
        <v>74</v>
      </c>
      <c r="X120" s="45" t="s">
        <v>75</v>
      </c>
      <c r="Y120" s="45" t="s">
        <v>76</v>
      </c>
      <c r="Z120" s="45" t="s">
        <v>77</v>
      </c>
      <c r="AA120" s="46" t="s">
        <v>78</v>
      </c>
    </row>
    <row r="121" spans="2:65" s="1" customFormat="1" ht="29.25" customHeight="1" x14ac:dyDescent="0.35">
      <c r="B121" s="21"/>
      <c r="C121" s="48" t="s">
        <v>47</v>
      </c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198">
        <f>N122+N238</f>
        <v>0</v>
      </c>
      <c r="O121" s="199"/>
      <c r="P121" s="199"/>
      <c r="Q121" s="199"/>
      <c r="R121" s="23"/>
      <c r="T121" s="47"/>
      <c r="U121" s="28"/>
      <c r="V121" s="28"/>
      <c r="W121" s="72" t="e">
        <f>W122+W228</f>
        <v>#REF!</v>
      </c>
      <c r="X121" s="28"/>
      <c r="Y121" s="72" t="e">
        <f>Y122+Y228</f>
        <v>#REF!</v>
      </c>
      <c r="Z121" s="28"/>
      <c r="AA121" s="73" t="e">
        <f>AA122+AA228</f>
        <v>#REF!</v>
      </c>
      <c r="AT121" s="9" t="s">
        <v>41</v>
      </c>
      <c r="AU121" s="9" t="s">
        <v>53</v>
      </c>
      <c r="BK121" s="74" t="e">
        <f>BK122+BK228</f>
        <v>#REF!</v>
      </c>
    </row>
    <row r="122" spans="2:65" s="5" customFormat="1" ht="37.35" customHeight="1" x14ac:dyDescent="0.35">
      <c r="B122" s="75"/>
      <c r="C122" s="76"/>
      <c r="D122" s="77" t="s">
        <v>54</v>
      </c>
      <c r="E122" s="77"/>
      <c r="F122" s="77"/>
      <c r="G122" s="77"/>
      <c r="H122" s="77"/>
      <c r="I122" s="77"/>
      <c r="J122" s="77"/>
      <c r="K122" s="77"/>
      <c r="L122" s="77"/>
      <c r="M122" s="77"/>
      <c r="N122" s="200">
        <f>SUM(N123+N133+N138+N141+N154+N165+N189+N195+N212+N218+N228+N233)</f>
        <v>0</v>
      </c>
      <c r="O122" s="201"/>
      <c r="P122" s="201"/>
      <c r="Q122" s="201"/>
      <c r="R122" s="78"/>
      <c r="T122" s="79"/>
      <c r="U122" s="76"/>
      <c r="V122" s="76"/>
      <c r="W122" s="80" t="e">
        <f>W123+W133+W138+W141+W154+W165+W177+W188+#REF!+W205+W211+W217+W220</f>
        <v>#REF!</v>
      </c>
      <c r="X122" s="76"/>
      <c r="Y122" s="80" t="e">
        <f>Y123+Y133+Y138+Y141+Y154+Y165+Y177+Y188+#REF!+Y205+Y211+Y217+Y220</f>
        <v>#REF!</v>
      </c>
      <c r="Z122" s="76"/>
      <c r="AA122" s="81" t="e">
        <f>AA123+AA133+AA138+AA141+AA154+AA165+AA177+AA188+#REF!+AA205+AA211+AA217+AA220</f>
        <v>#REF!</v>
      </c>
      <c r="AR122" s="82" t="s">
        <v>10</v>
      </c>
      <c r="AT122" s="83" t="s">
        <v>41</v>
      </c>
      <c r="AU122" s="83" t="s">
        <v>42</v>
      </c>
      <c r="AY122" s="82" t="s">
        <v>79</v>
      </c>
      <c r="BK122" s="84" t="e">
        <f>BK123+BK133+BK138+BK141+BK154+BK165+BK177+BK188+#REF!+BK205+BK211+BK217+BK220</f>
        <v>#REF!</v>
      </c>
    </row>
    <row r="123" spans="2:65" s="5" customFormat="1" ht="19.95" customHeight="1" x14ac:dyDescent="0.35">
      <c r="B123" s="75"/>
      <c r="C123" s="76"/>
      <c r="D123" s="85" t="s">
        <v>55</v>
      </c>
      <c r="E123" s="85"/>
      <c r="F123" s="85"/>
      <c r="G123" s="85"/>
      <c r="H123" s="85"/>
      <c r="I123" s="85"/>
      <c r="J123" s="85"/>
      <c r="K123" s="85"/>
      <c r="L123" s="85"/>
      <c r="M123" s="85"/>
      <c r="N123" s="202">
        <f>SUM(N124:Q132)</f>
        <v>0</v>
      </c>
      <c r="O123" s="203"/>
      <c r="P123" s="203"/>
      <c r="Q123" s="203"/>
      <c r="R123" s="78"/>
      <c r="T123" s="79"/>
      <c r="U123" s="76"/>
      <c r="V123" s="76"/>
      <c r="W123" s="80">
        <f>SUM(W124:W132)</f>
        <v>225.59565000000001</v>
      </c>
      <c r="X123" s="76"/>
      <c r="Y123" s="80">
        <f>SUM(Y124:Y132)</f>
        <v>0.30975000000000003</v>
      </c>
      <c r="Z123" s="76"/>
      <c r="AA123" s="81">
        <f>SUM(AA124:AA132)</f>
        <v>0</v>
      </c>
      <c r="AR123" s="82" t="s">
        <v>10</v>
      </c>
      <c r="AT123" s="83" t="s">
        <v>41</v>
      </c>
      <c r="AU123" s="83" t="s">
        <v>10</v>
      </c>
      <c r="AY123" s="82" t="s">
        <v>79</v>
      </c>
      <c r="BK123" s="84">
        <f>SUM(BK124:BK132)</f>
        <v>0</v>
      </c>
    </row>
    <row r="124" spans="2:65" s="1" customFormat="1" ht="40.200000000000003" customHeight="1" x14ac:dyDescent="0.3">
      <c r="B124" s="86"/>
      <c r="C124" s="87" t="s">
        <v>10</v>
      </c>
      <c r="D124" s="87" t="s">
        <v>80</v>
      </c>
      <c r="E124" s="88" t="s">
        <v>81</v>
      </c>
      <c r="F124" s="184" t="s">
        <v>82</v>
      </c>
      <c r="G124" s="183"/>
      <c r="H124" s="183"/>
      <c r="I124" s="183"/>
      <c r="J124" s="89" t="s">
        <v>83</v>
      </c>
      <c r="K124" s="90">
        <v>320</v>
      </c>
      <c r="L124" s="185"/>
      <c r="M124" s="183"/>
      <c r="N124" s="185">
        <f t="shared" ref="N124:N132" si="0">ROUND(L124*K124,3)</f>
        <v>0</v>
      </c>
      <c r="O124" s="183"/>
      <c r="P124" s="183"/>
      <c r="Q124" s="183"/>
      <c r="R124" s="91"/>
      <c r="T124" s="92" t="s">
        <v>1</v>
      </c>
      <c r="U124" s="26" t="s">
        <v>25</v>
      </c>
      <c r="V124" s="93">
        <v>0.20899999999999999</v>
      </c>
      <c r="W124" s="93">
        <f t="shared" ref="W124:W132" si="1">V124*K124</f>
        <v>66.88</v>
      </c>
      <c r="X124" s="93">
        <v>0</v>
      </c>
      <c r="Y124" s="93">
        <f t="shared" ref="Y124:Y132" si="2">X124*K124</f>
        <v>0</v>
      </c>
      <c r="Z124" s="93">
        <v>0</v>
      </c>
      <c r="AA124" s="94">
        <f t="shared" ref="AA124:AA132" si="3">Z124*K124</f>
        <v>0</v>
      </c>
      <c r="AR124" s="9" t="s">
        <v>84</v>
      </c>
      <c r="AT124" s="9" t="s">
        <v>80</v>
      </c>
      <c r="AU124" s="9" t="s">
        <v>46</v>
      </c>
      <c r="AY124" s="9" t="s">
        <v>79</v>
      </c>
      <c r="BE124" s="95">
        <f t="shared" ref="BE124:BE132" si="4">IF(U124="základní",N124,0)</f>
        <v>0</v>
      </c>
      <c r="BF124" s="95">
        <f t="shared" ref="BF124:BF132" si="5">IF(U124="snížená",N124,0)</f>
        <v>0</v>
      </c>
      <c r="BG124" s="95">
        <f t="shared" ref="BG124:BG132" si="6">IF(U124="zákl. přenesená",N124,0)</f>
        <v>0</v>
      </c>
      <c r="BH124" s="95">
        <f t="shared" ref="BH124:BH132" si="7">IF(U124="sníž. přenesená",N124,0)</f>
        <v>0</v>
      </c>
      <c r="BI124" s="95">
        <f t="shared" ref="BI124:BI132" si="8">IF(U124="nulová",N124,0)</f>
        <v>0</v>
      </c>
      <c r="BJ124" s="9" t="s">
        <v>10</v>
      </c>
      <c r="BK124" s="96">
        <f t="shared" ref="BK124:BK132" si="9">ROUND(L124*K124,3)</f>
        <v>0</v>
      </c>
      <c r="BL124" s="9" t="s">
        <v>84</v>
      </c>
      <c r="BM124" s="9" t="s">
        <v>85</v>
      </c>
    </row>
    <row r="125" spans="2:65" s="1" customFormat="1" ht="28.95" customHeight="1" x14ac:dyDescent="0.3">
      <c r="B125" s="86"/>
      <c r="C125" s="87" t="s">
        <v>46</v>
      </c>
      <c r="D125" s="87" t="s">
        <v>80</v>
      </c>
      <c r="E125" s="88" t="s">
        <v>86</v>
      </c>
      <c r="F125" s="184" t="s">
        <v>87</v>
      </c>
      <c r="G125" s="183"/>
      <c r="H125" s="183"/>
      <c r="I125" s="183"/>
      <c r="J125" s="89" t="s">
        <v>83</v>
      </c>
      <c r="K125" s="90">
        <v>320</v>
      </c>
      <c r="L125" s="185"/>
      <c r="M125" s="183"/>
      <c r="N125" s="185">
        <f t="shared" si="0"/>
        <v>0</v>
      </c>
      <c r="O125" s="183"/>
      <c r="P125" s="183"/>
      <c r="Q125" s="183"/>
      <c r="R125" s="91"/>
      <c r="T125" s="92" t="s">
        <v>1</v>
      </c>
      <c r="U125" s="26" t="s">
        <v>25</v>
      </c>
      <c r="V125" s="93">
        <v>6.5000000000000002E-2</v>
      </c>
      <c r="W125" s="93">
        <f t="shared" si="1"/>
        <v>20.8</v>
      </c>
      <c r="X125" s="93">
        <v>0</v>
      </c>
      <c r="Y125" s="93">
        <f t="shared" si="2"/>
        <v>0</v>
      </c>
      <c r="Z125" s="93">
        <v>0</v>
      </c>
      <c r="AA125" s="94">
        <f t="shared" si="3"/>
        <v>0</v>
      </c>
      <c r="AR125" s="9" t="s">
        <v>84</v>
      </c>
      <c r="AT125" s="9" t="s">
        <v>80</v>
      </c>
      <c r="AU125" s="9" t="s">
        <v>46</v>
      </c>
      <c r="AY125" s="9" t="s">
        <v>79</v>
      </c>
      <c r="BE125" s="95">
        <f t="shared" si="4"/>
        <v>0</v>
      </c>
      <c r="BF125" s="95">
        <f t="shared" si="5"/>
        <v>0</v>
      </c>
      <c r="BG125" s="95">
        <f t="shared" si="6"/>
        <v>0</v>
      </c>
      <c r="BH125" s="95">
        <f t="shared" si="7"/>
        <v>0</v>
      </c>
      <c r="BI125" s="95">
        <f t="shared" si="8"/>
        <v>0</v>
      </c>
      <c r="BJ125" s="9" t="s">
        <v>10</v>
      </c>
      <c r="BK125" s="96">
        <f t="shared" si="9"/>
        <v>0</v>
      </c>
      <c r="BL125" s="9" t="s">
        <v>84</v>
      </c>
      <c r="BM125" s="9" t="s">
        <v>88</v>
      </c>
    </row>
    <row r="126" spans="2:65" s="1" customFormat="1" ht="40.200000000000003" customHeight="1" x14ac:dyDescent="0.3">
      <c r="B126" s="86"/>
      <c r="C126" s="87" t="s">
        <v>89</v>
      </c>
      <c r="D126" s="87" t="s">
        <v>80</v>
      </c>
      <c r="E126" s="88" t="s">
        <v>90</v>
      </c>
      <c r="F126" s="184" t="s">
        <v>91</v>
      </c>
      <c r="G126" s="183"/>
      <c r="H126" s="183"/>
      <c r="I126" s="183"/>
      <c r="J126" s="89" t="s">
        <v>92</v>
      </c>
      <c r="K126" s="90">
        <f>175*0.45</f>
        <v>78.75</v>
      </c>
      <c r="L126" s="185"/>
      <c r="M126" s="183"/>
      <c r="N126" s="185">
        <f t="shared" si="0"/>
        <v>0</v>
      </c>
      <c r="O126" s="183"/>
      <c r="P126" s="183"/>
      <c r="Q126" s="183"/>
      <c r="R126" s="91"/>
      <c r="T126" s="92" t="s">
        <v>1</v>
      </c>
      <c r="U126" s="26" t="s">
        <v>25</v>
      </c>
      <c r="V126" s="93">
        <v>0.187</v>
      </c>
      <c r="W126" s="93">
        <f t="shared" si="1"/>
        <v>14.72625</v>
      </c>
      <c r="X126" s="93">
        <v>0</v>
      </c>
      <c r="Y126" s="93">
        <f t="shared" si="2"/>
        <v>0</v>
      </c>
      <c r="Z126" s="93">
        <v>0</v>
      </c>
      <c r="AA126" s="94">
        <f t="shared" si="3"/>
        <v>0</v>
      </c>
      <c r="AR126" s="9" t="s">
        <v>84</v>
      </c>
      <c r="AT126" s="9" t="s">
        <v>80</v>
      </c>
      <c r="AU126" s="9" t="s">
        <v>46</v>
      </c>
      <c r="AY126" s="9" t="s">
        <v>79</v>
      </c>
      <c r="BE126" s="95">
        <f t="shared" si="4"/>
        <v>0</v>
      </c>
      <c r="BF126" s="95">
        <f t="shared" si="5"/>
        <v>0</v>
      </c>
      <c r="BG126" s="95">
        <f t="shared" si="6"/>
        <v>0</v>
      </c>
      <c r="BH126" s="95">
        <f t="shared" si="7"/>
        <v>0</v>
      </c>
      <c r="BI126" s="95">
        <f t="shared" si="8"/>
        <v>0</v>
      </c>
      <c r="BJ126" s="9" t="s">
        <v>10</v>
      </c>
      <c r="BK126" s="96">
        <f t="shared" si="9"/>
        <v>0</v>
      </c>
      <c r="BL126" s="9" t="s">
        <v>84</v>
      </c>
      <c r="BM126" s="9" t="s">
        <v>93</v>
      </c>
    </row>
    <row r="127" spans="2:65" s="1" customFormat="1" ht="28.95" customHeight="1" x14ac:dyDescent="0.3">
      <c r="B127" s="86"/>
      <c r="C127" s="87" t="s">
        <v>84</v>
      </c>
      <c r="D127" s="87" t="s">
        <v>80</v>
      </c>
      <c r="E127" s="88" t="s">
        <v>94</v>
      </c>
      <c r="F127" s="184" t="s">
        <v>95</v>
      </c>
      <c r="G127" s="183"/>
      <c r="H127" s="183"/>
      <c r="I127" s="183"/>
      <c r="J127" s="89" t="s">
        <v>92</v>
      </c>
      <c r="K127" s="90">
        <v>78.75</v>
      </c>
      <c r="L127" s="185"/>
      <c r="M127" s="183"/>
      <c r="N127" s="185">
        <f t="shared" si="0"/>
        <v>0</v>
      </c>
      <c r="O127" s="183"/>
      <c r="P127" s="183"/>
      <c r="Q127" s="183"/>
      <c r="R127" s="91"/>
      <c r="T127" s="92" t="s">
        <v>1</v>
      </c>
      <c r="U127" s="26" t="s">
        <v>25</v>
      </c>
      <c r="V127" s="93">
        <v>5.8000000000000003E-2</v>
      </c>
      <c r="W127" s="93">
        <f t="shared" si="1"/>
        <v>4.5674999999999999</v>
      </c>
      <c r="X127" s="93">
        <v>0</v>
      </c>
      <c r="Y127" s="93">
        <f t="shared" si="2"/>
        <v>0</v>
      </c>
      <c r="Z127" s="93">
        <v>0</v>
      </c>
      <c r="AA127" s="94">
        <f t="shared" si="3"/>
        <v>0</v>
      </c>
      <c r="AR127" s="9" t="s">
        <v>84</v>
      </c>
      <c r="AT127" s="9" t="s">
        <v>80</v>
      </c>
      <c r="AU127" s="9" t="s">
        <v>46</v>
      </c>
      <c r="AY127" s="9" t="s">
        <v>79</v>
      </c>
      <c r="BE127" s="95">
        <f t="shared" si="4"/>
        <v>0</v>
      </c>
      <c r="BF127" s="95">
        <f t="shared" si="5"/>
        <v>0</v>
      </c>
      <c r="BG127" s="95">
        <f t="shared" si="6"/>
        <v>0</v>
      </c>
      <c r="BH127" s="95">
        <f t="shared" si="7"/>
        <v>0</v>
      </c>
      <c r="BI127" s="95">
        <f t="shared" si="8"/>
        <v>0</v>
      </c>
      <c r="BJ127" s="9" t="s">
        <v>10</v>
      </c>
      <c r="BK127" s="96">
        <f t="shared" si="9"/>
        <v>0</v>
      </c>
      <c r="BL127" s="9" t="s">
        <v>84</v>
      </c>
      <c r="BM127" s="9" t="s">
        <v>96</v>
      </c>
    </row>
    <row r="128" spans="2:65" s="1" customFormat="1" ht="28.95" customHeight="1" x14ac:dyDescent="0.3">
      <c r="B128" s="86"/>
      <c r="C128" s="87" t="s">
        <v>97</v>
      </c>
      <c r="D128" s="87" t="s">
        <v>80</v>
      </c>
      <c r="E128" s="88" t="s">
        <v>98</v>
      </c>
      <c r="F128" s="184" t="s">
        <v>99</v>
      </c>
      <c r="G128" s="183"/>
      <c r="H128" s="183"/>
      <c r="I128" s="183"/>
      <c r="J128" s="89" t="s">
        <v>92</v>
      </c>
      <c r="K128" s="90">
        <v>78.75</v>
      </c>
      <c r="L128" s="185"/>
      <c r="M128" s="183"/>
      <c r="N128" s="185">
        <f t="shared" si="0"/>
        <v>0</v>
      </c>
      <c r="O128" s="183"/>
      <c r="P128" s="183"/>
      <c r="Q128" s="183"/>
      <c r="R128" s="91"/>
      <c r="T128" s="92" t="s">
        <v>1</v>
      </c>
      <c r="U128" s="26" t="s">
        <v>25</v>
      </c>
      <c r="V128" s="93">
        <v>4.5999999999999999E-2</v>
      </c>
      <c r="W128" s="93">
        <f t="shared" si="1"/>
        <v>3.6225000000000001</v>
      </c>
      <c r="X128" s="93">
        <v>0</v>
      </c>
      <c r="Y128" s="93">
        <f t="shared" si="2"/>
        <v>0</v>
      </c>
      <c r="Z128" s="93">
        <v>0</v>
      </c>
      <c r="AA128" s="94">
        <f t="shared" si="3"/>
        <v>0</v>
      </c>
      <c r="AR128" s="9" t="s">
        <v>84</v>
      </c>
      <c r="AT128" s="9" t="s">
        <v>80</v>
      </c>
      <c r="AU128" s="9" t="s">
        <v>46</v>
      </c>
      <c r="AY128" s="9" t="s">
        <v>79</v>
      </c>
      <c r="BE128" s="95">
        <f t="shared" si="4"/>
        <v>0</v>
      </c>
      <c r="BF128" s="95">
        <f t="shared" si="5"/>
        <v>0</v>
      </c>
      <c r="BG128" s="95">
        <f t="shared" si="6"/>
        <v>0</v>
      </c>
      <c r="BH128" s="95">
        <f t="shared" si="7"/>
        <v>0</v>
      </c>
      <c r="BI128" s="95">
        <f t="shared" si="8"/>
        <v>0</v>
      </c>
      <c r="BJ128" s="9" t="s">
        <v>10</v>
      </c>
      <c r="BK128" s="96">
        <f t="shared" si="9"/>
        <v>0</v>
      </c>
      <c r="BL128" s="9" t="s">
        <v>84</v>
      </c>
      <c r="BM128" s="9" t="s">
        <v>100</v>
      </c>
    </row>
    <row r="129" spans="2:65" s="1" customFormat="1" ht="28.95" customHeight="1" x14ac:dyDescent="0.3">
      <c r="B129" s="86"/>
      <c r="C129" s="87" t="s">
        <v>101</v>
      </c>
      <c r="D129" s="87" t="s">
        <v>80</v>
      </c>
      <c r="E129" s="88" t="s">
        <v>102</v>
      </c>
      <c r="F129" s="184" t="s">
        <v>103</v>
      </c>
      <c r="G129" s="183"/>
      <c r="H129" s="183"/>
      <c r="I129" s="183"/>
      <c r="J129" s="89" t="s">
        <v>92</v>
      </c>
      <c r="K129" s="90">
        <v>78.75</v>
      </c>
      <c r="L129" s="185"/>
      <c r="M129" s="183"/>
      <c r="N129" s="185">
        <f t="shared" si="0"/>
        <v>0</v>
      </c>
      <c r="O129" s="183"/>
      <c r="P129" s="183"/>
      <c r="Q129" s="183"/>
      <c r="R129" s="91"/>
      <c r="T129" s="92" t="s">
        <v>1</v>
      </c>
      <c r="U129" s="26" t="s">
        <v>25</v>
      </c>
      <c r="V129" s="93">
        <v>1.1040000000000001</v>
      </c>
      <c r="W129" s="93">
        <f t="shared" si="1"/>
        <v>86.940000000000012</v>
      </c>
      <c r="X129" s="93">
        <v>0</v>
      </c>
      <c r="Y129" s="93">
        <f t="shared" si="2"/>
        <v>0</v>
      </c>
      <c r="Z129" s="93">
        <v>0</v>
      </c>
      <c r="AA129" s="94">
        <f t="shared" si="3"/>
        <v>0</v>
      </c>
      <c r="AR129" s="9" t="s">
        <v>84</v>
      </c>
      <c r="AT129" s="9" t="s">
        <v>80</v>
      </c>
      <c r="AU129" s="9" t="s">
        <v>46</v>
      </c>
      <c r="AY129" s="9" t="s">
        <v>79</v>
      </c>
      <c r="BE129" s="95">
        <f t="shared" si="4"/>
        <v>0</v>
      </c>
      <c r="BF129" s="95">
        <f t="shared" si="5"/>
        <v>0</v>
      </c>
      <c r="BG129" s="95">
        <f t="shared" si="6"/>
        <v>0</v>
      </c>
      <c r="BH129" s="95">
        <f t="shared" si="7"/>
        <v>0</v>
      </c>
      <c r="BI129" s="95">
        <f t="shared" si="8"/>
        <v>0</v>
      </c>
      <c r="BJ129" s="9" t="s">
        <v>10</v>
      </c>
      <c r="BK129" s="96">
        <f t="shared" si="9"/>
        <v>0</v>
      </c>
      <c r="BL129" s="9" t="s">
        <v>84</v>
      </c>
      <c r="BM129" s="9" t="s">
        <v>104</v>
      </c>
    </row>
    <row r="130" spans="2:65" s="1" customFormat="1" ht="28.95" customHeight="1" x14ac:dyDescent="0.3">
      <c r="B130" s="86"/>
      <c r="C130" s="87" t="s">
        <v>105</v>
      </c>
      <c r="D130" s="87" t="s">
        <v>80</v>
      </c>
      <c r="E130" s="88" t="s">
        <v>106</v>
      </c>
      <c r="F130" s="184" t="s">
        <v>107</v>
      </c>
      <c r="G130" s="183"/>
      <c r="H130" s="183"/>
      <c r="I130" s="183"/>
      <c r="J130" s="89" t="s">
        <v>83</v>
      </c>
      <c r="K130" s="90">
        <v>175</v>
      </c>
      <c r="L130" s="185"/>
      <c r="M130" s="183"/>
      <c r="N130" s="185">
        <f t="shared" si="0"/>
        <v>0</v>
      </c>
      <c r="O130" s="183"/>
      <c r="P130" s="183"/>
      <c r="Q130" s="183"/>
      <c r="R130" s="91"/>
      <c r="T130" s="92" t="s">
        <v>1</v>
      </c>
      <c r="U130" s="26" t="s">
        <v>25</v>
      </c>
      <c r="V130" s="93">
        <v>1.7999999999999999E-2</v>
      </c>
      <c r="W130" s="93">
        <f t="shared" si="1"/>
        <v>3.15</v>
      </c>
      <c r="X130" s="93">
        <v>0</v>
      </c>
      <c r="Y130" s="93">
        <f t="shared" si="2"/>
        <v>0</v>
      </c>
      <c r="Z130" s="93">
        <v>0</v>
      </c>
      <c r="AA130" s="94">
        <f t="shared" si="3"/>
        <v>0</v>
      </c>
      <c r="AR130" s="9" t="s">
        <v>84</v>
      </c>
      <c r="AT130" s="9" t="s">
        <v>80</v>
      </c>
      <c r="AU130" s="9" t="s">
        <v>46</v>
      </c>
      <c r="AY130" s="9" t="s">
        <v>79</v>
      </c>
      <c r="BE130" s="95">
        <f t="shared" si="4"/>
        <v>0</v>
      </c>
      <c r="BF130" s="95">
        <f t="shared" si="5"/>
        <v>0</v>
      </c>
      <c r="BG130" s="95">
        <f t="shared" si="6"/>
        <v>0</v>
      </c>
      <c r="BH130" s="95">
        <f t="shared" si="7"/>
        <v>0</v>
      </c>
      <c r="BI130" s="95">
        <f t="shared" si="8"/>
        <v>0</v>
      </c>
      <c r="BJ130" s="9" t="s">
        <v>10</v>
      </c>
      <c r="BK130" s="96">
        <f t="shared" si="9"/>
        <v>0</v>
      </c>
      <c r="BL130" s="9" t="s">
        <v>84</v>
      </c>
      <c r="BM130" s="9" t="s">
        <v>108</v>
      </c>
    </row>
    <row r="131" spans="2:65" s="1" customFormat="1" ht="28.95" customHeight="1" x14ac:dyDescent="0.3">
      <c r="B131" s="86"/>
      <c r="C131" s="87" t="s">
        <v>109</v>
      </c>
      <c r="D131" s="87" t="s">
        <v>80</v>
      </c>
      <c r="E131" s="88" t="s">
        <v>110</v>
      </c>
      <c r="F131" s="184" t="s">
        <v>111</v>
      </c>
      <c r="G131" s="183"/>
      <c r="H131" s="183"/>
      <c r="I131" s="183"/>
      <c r="J131" s="89" t="s">
        <v>83</v>
      </c>
      <c r="K131" s="90">
        <v>175</v>
      </c>
      <c r="L131" s="185"/>
      <c r="M131" s="183"/>
      <c r="N131" s="185">
        <f t="shared" si="0"/>
        <v>0</v>
      </c>
      <c r="O131" s="183"/>
      <c r="P131" s="183"/>
      <c r="Q131" s="183"/>
      <c r="R131" s="91"/>
      <c r="T131" s="92" t="s">
        <v>1</v>
      </c>
      <c r="U131" s="26" t="s">
        <v>25</v>
      </c>
      <c r="V131" s="93">
        <v>0.14199999999999999</v>
      </c>
      <c r="W131" s="93">
        <f t="shared" si="1"/>
        <v>24.849999999999998</v>
      </c>
      <c r="X131" s="93">
        <v>1.7700000000000001E-3</v>
      </c>
      <c r="Y131" s="93">
        <f t="shared" si="2"/>
        <v>0.30975000000000003</v>
      </c>
      <c r="Z131" s="93">
        <v>0</v>
      </c>
      <c r="AA131" s="94">
        <f t="shared" si="3"/>
        <v>0</v>
      </c>
      <c r="AR131" s="9" t="s">
        <v>84</v>
      </c>
      <c r="AT131" s="9" t="s">
        <v>80</v>
      </c>
      <c r="AU131" s="9" t="s">
        <v>46</v>
      </c>
      <c r="AY131" s="9" t="s">
        <v>79</v>
      </c>
      <c r="BE131" s="95">
        <f t="shared" si="4"/>
        <v>0</v>
      </c>
      <c r="BF131" s="95">
        <f t="shared" si="5"/>
        <v>0</v>
      </c>
      <c r="BG131" s="95">
        <f t="shared" si="6"/>
        <v>0</v>
      </c>
      <c r="BH131" s="95">
        <f t="shared" si="7"/>
        <v>0</v>
      </c>
      <c r="BI131" s="95">
        <f t="shared" si="8"/>
        <v>0</v>
      </c>
      <c r="BJ131" s="9" t="s">
        <v>10</v>
      </c>
      <c r="BK131" s="96">
        <f t="shared" si="9"/>
        <v>0</v>
      </c>
      <c r="BL131" s="9" t="s">
        <v>84</v>
      </c>
      <c r="BM131" s="9" t="s">
        <v>112</v>
      </c>
    </row>
    <row r="132" spans="2:65" s="1" customFormat="1" ht="40.200000000000003" customHeight="1" x14ac:dyDescent="0.3">
      <c r="B132" s="86"/>
      <c r="C132" s="87" t="s">
        <v>113</v>
      </c>
      <c r="D132" s="87" t="s">
        <v>80</v>
      </c>
      <c r="E132" s="88" t="s">
        <v>114</v>
      </c>
      <c r="F132" s="184" t="s">
        <v>115</v>
      </c>
      <c r="G132" s="183"/>
      <c r="H132" s="183"/>
      <c r="I132" s="183"/>
      <c r="J132" s="89" t="s">
        <v>116</v>
      </c>
      <c r="K132" s="90">
        <v>0.9</v>
      </c>
      <c r="L132" s="185"/>
      <c r="M132" s="183"/>
      <c r="N132" s="185">
        <f t="shared" si="0"/>
        <v>0</v>
      </c>
      <c r="O132" s="183"/>
      <c r="P132" s="183"/>
      <c r="Q132" s="183"/>
      <c r="R132" s="91"/>
      <c r="T132" s="92" t="s">
        <v>1</v>
      </c>
      <c r="U132" s="26" t="s">
        <v>25</v>
      </c>
      <c r="V132" s="93">
        <v>6.6000000000000003E-2</v>
      </c>
      <c r="W132" s="93">
        <f t="shared" si="1"/>
        <v>5.9400000000000001E-2</v>
      </c>
      <c r="X132" s="93">
        <v>0</v>
      </c>
      <c r="Y132" s="93">
        <f t="shared" si="2"/>
        <v>0</v>
      </c>
      <c r="Z132" s="93">
        <v>0</v>
      </c>
      <c r="AA132" s="94">
        <f t="shared" si="3"/>
        <v>0</v>
      </c>
      <c r="AR132" s="9" t="s">
        <v>84</v>
      </c>
      <c r="AT132" s="9" t="s">
        <v>80</v>
      </c>
      <c r="AU132" s="9" t="s">
        <v>46</v>
      </c>
      <c r="AY132" s="9" t="s">
        <v>79</v>
      </c>
      <c r="BE132" s="95">
        <f t="shared" si="4"/>
        <v>0</v>
      </c>
      <c r="BF132" s="95">
        <f t="shared" si="5"/>
        <v>0</v>
      </c>
      <c r="BG132" s="95">
        <f t="shared" si="6"/>
        <v>0</v>
      </c>
      <c r="BH132" s="95">
        <f t="shared" si="7"/>
        <v>0</v>
      </c>
      <c r="BI132" s="95">
        <f t="shared" si="8"/>
        <v>0</v>
      </c>
      <c r="BJ132" s="9" t="s">
        <v>10</v>
      </c>
      <c r="BK132" s="96">
        <f t="shared" si="9"/>
        <v>0</v>
      </c>
      <c r="BL132" s="9" t="s">
        <v>84</v>
      </c>
      <c r="BM132" s="9" t="s">
        <v>117</v>
      </c>
    </row>
    <row r="133" spans="2:65" s="5" customFormat="1" ht="29.85" customHeight="1" x14ac:dyDescent="0.35">
      <c r="B133" s="75"/>
      <c r="C133" s="76"/>
      <c r="D133" s="85" t="s">
        <v>56</v>
      </c>
      <c r="E133" s="85"/>
      <c r="F133" s="85"/>
      <c r="G133" s="85"/>
      <c r="H133" s="85"/>
      <c r="I133" s="85"/>
      <c r="J133" s="85"/>
      <c r="K133" s="85"/>
      <c r="L133" s="85"/>
      <c r="M133" s="85"/>
      <c r="N133" s="204">
        <f>SUM(N134:Q137)</f>
        <v>0</v>
      </c>
      <c r="O133" s="205"/>
      <c r="P133" s="205"/>
      <c r="Q133" s="205"/>
      <c r="R133" s="78"/>
      <c r="T133" s="79"/>
      <c r="U133" s="76"/>
      <c r="V133" s="76"/>
      <c r="W133" s="80">
        <f>SUM(W134:W137)</f>
        <v>15.637160000000002</v>
      </c>
      <c r="X133" s="76"/>
      <c r="Y133" s="80">
        <f>SUM(Y134:Y137)</f>
        <v>0.14230000000000001</v>
      </c>
      <c r="Z133" s="76"/>
      <c r="AA133" s="81">
        <f>SUM(AA134:AA137)</f>
        <v>0</v>
      </c>
      <c r="AR133" s="82" t="s">
        <v>10</v>
      </c>
      <c r="AT133" s="83" t="s">
        <v>41</v>
      </c>
      <c r="AU133" s="83" t="s">
        <v>10</v>
      </c>
      <c r="AY133" s="82" t="s">
        <v>79</v>
      </c>
      <c r="BK133" s="84">
        <f>SUM(BK134:BK137)</f>
        <v>0</v>
      </c>
    </row>
    <row r="134" spans="2:65" s="1" customFormat="1" ht="20.399999999999999" customHeight="1" x14ac:dyDescent="0.3">
      <c r="B134" s="86"/>
      <c r="C134" s="87" t="s">
        <v>13</v>
      </c>
      <c r="D134" s="87" t="s">
        <v>80</v>
      </c>
      <c r="E134" s="88" t="s">
        <v>118</v>
      </c>
      <c r="F134" s="184" t="s">
        <v>119</v>
      </c>
      <c r="G134" s="183"/>
      <c r="H134" s="183"/>
      <c r="I134" s="183"/>
      <c r="J134" s="89" t="s">
        <v>83</v>
      </c>
      <c r="K134" s="90">
        <v>110</v>
      </c>
      <c r="L134" s="185"/>
      <c r="M134" s="183"/>
      <c r="N134" s="185">
        <f>ROUND(L134*K134,3)</f>
        <v>0</v>
      </c>
      <c r="O134" s="183"/>
      <c r="P134" s="183"/>
      <c r="Q134" s="183"/>
      <c r="R134" s="91"/>
      <c r="T134" s="92" t="s">
        <v>1</v>
      </c>
      <c r="U134" s="26" t="s">
        <v>25</v>
      </c>
      <c r="V134" s="93">
        <v>1.2E-2</v>
      </c>
      <c r="W134" s="93">
        <f>V134*K134</f>
        <v>1.32</v>
      </c>
      <c r="X134" s="93">
        <v>1.2700000000000001E-3</v>
      </c>
      <c r="Y134" s="93">
        <f>X134*K134</f>
        <v>0.13970000000000002</v>
      </c>
      <c r="Z134" s="93">
        <v>0</v>
      </c>
      <c r="AA134" s="94">
        <f>Z134*K134</f>
        <v>0</v>
      </c>
      <c r="AR134" s="9" t="s">
        <v>84</v>
      </c>
      <c r="AT134" s="9" t="s">
        <v>80</v>
      </c>
      <c r="AU134" s="9" t="s">
        <v>46</v>
      </c>
      <c r="AY134" s="9" t="s">
        <v>79</v>
      </c>
      <c r="BE134" s="95">
        <f>IF(U134="základní",N134,0)</f>
        <v>0</v>
      </c>
      <c r="BF134" s="95">
        <f>IF(U134="snížená",N134,0)</f>
        <v>0</v>
      </c>
      <c r="BG134" s="95">
        <f>IF(U134="zákl. přenesená",N134,0)</f>
        <v>0</v>
      </c>
      <c r="BH134" s="95">
        <f>IF(U134="sníž. přenesená",N134,0)</f>
        <v>0</v>
      </c>
      <c r="BI134" s="95">
        <f>IF(U134="nulová",N134,0)</f>
        <v>0</v>
      </c>
      <c r="BJ134" s="9" t="s">
        <v>10</v>
      </c>
      <c r="BK134" s="96">
        <f>ROUND(L134*K134,3)</f>
        <v>0</v>
      </c>
      <c r="BL134" s="9" t="s">
        <v>84</v>
      </c>
      <c r="BM134" s="9" t="s">
        <v>120</v>
      </c>
    </row>
    <row r="135" spans="2:65" s="1" customFormat="1" ht="20.399999999999999" customHeight="1" x14ac:dyDescent="0.3">
      <c r="B135" s="86"/>
      <c r="C135" s="97" t="s">
        <v>121</v>
      </c>
      <c r="D135" s="97" t="s">
        <v>122</v>
      </c>
      <c r="E135" s="98" t="s">
        <v>123</v>
      </c>
      <c r="F135" s="180" t="s">
        <v>124</v>
      </c>
      <c r="G135" s="181"/>
      <c r="H135" s="181"/>
      <c r="I135" s="181"/>
      <c r="J135" s="99" t="s">
        <v>125</v>
      </c>
      <c r="K135" s="100">
        <v>2.6</v>
      </c>
      <c r="L135" s="182"/>
      <c r="M135" s="181"/>
      <c r="N135" s="182">
        <f>ROUND(L135*K135,3)</f>
        <v>0</v>
      </c>
      <c r="O135" s="183"/>
      <c r="P135" s="183"/>
      <c r="Q135" s="183"/>
      <c r="R135" s="91"/>
      <c r="T135" s="92" t="s">
        <v>1</v>
      </c>
      <c r="U135" s="26" t="s">
        <v>25</v>
      </c>
      <c r="V135" s="93">
        <v>0</v>
      </c>
      <c r="W135" s="93">
        <f>V135*K135</f>
        <v>0</v>
      </c>
      <c r="X135" s="93">
        <v>1E-3</v>
      </c>
      <c r="Y135" s="93">
        <f>X135*K135</f>
        <v>2.6000000000000003E-3</v>
      </c>
      <c r="Z135" s="93">
        <v>0</v>
      </c>
      <c r="AA135" s="94">
        <f>Z135*K135</f>
        <v>0</v>
      </c>
      <c r="AR135" s="9" t="s">
        <v>109</v>
      </c>
      <c r="AT135" s="9" t="s">
        <v>122</v>
      </c>
      <c r="AU135" s="9" t="s">
        <v>46</v>
      </c>
      <c r="AY135" s="9" t="s">
        <v>79</v>
      </c>
      <c r="BE135" s="95">
        <f>IF(U135="základní",N135,0)</f>
        <v>0</v>
      </c>
      <c r="BF135" s="95">
        <f>IF(U135="snížená",N135,0)</f>
        <v>0</v>
      </c>
      <c r="BG135" s="95">
        <f>IF(U135="zákl. přenesená",N135,0)</f>
        <v>0</v>
      </c>
      <c r="BH135" s="95">
        <f>IF(U135="sníž. přenesená",N135,0)</f>
        <v>0</v>
      </c>
      <c r="BI135" s="95">
        <f>IF(U135="nulová",N135,0)</f>
        <v>0</v>
      </c>
      <c r="BJ135" s="9" t="s">
        <v>10</v>
      </c>
      <c r="BK135" s="96">
        <f>ROUND(L135*K135,3)</f>
        <v>0</v>
      </c>
      <c r="BL135" s="9" t="s">
        <v>84</v>
      </c>
      <c r="BM135" s="9" t="s">
        <v>126</v>
      </c>
    </row>
    <row r="136" spans="2:65" s="1" customFormat="1" ht="40.200000000000003" customHeight="1" x14ac:dyDescent="0.3">
      <c r="B136" s="86"/>
      <c r="C136" s="87" t="s">
        <v>127</v>
      </c>
      <c r="D136" s="87" t="s">
        <v>80</v>
      </c>
      <c r="E136" s="88" t="s">
        <v>128</v>
      </c>
      <c r="F136" s="184" t="s">
        <v>129</v>
      </c>
      <c r="G136" s="183"/>
      <c r="H136" s="183"/>
      <c r="I136" s="183"/>
      <c r="J136" s="89" t="s">
        <v>83</v>
      </c>
      <c r="K136" s="90">
        <v>110</v>
      </c>
      <c r="L136" s="185"/>
      <c r="M136" s="183"/>
      <c r="N136" s="185">
        <f>ROUND(L136*K136,3)</f>
        <v>0</v>
      </c>
      <c r="O136" s="183"/>
      <c r="P136" s="183"/>
      <c r="Q136" s="183"/>
      <c r="R136" s="91"/>
      <c r="T136" s="92" t="s">
        <v>1</v>
      </c>
      <c r="U136" s="26" t="s">
        <v>25</v>
      </c>
      <c r="V136" s="93">
        <v>0.13</v>
      </c>
      <c r="W136" s="93">
        <f>V136*K136</f>
        <v>14.3</v>
      </c>
      <c r="X136" s="93">
        <v>0</v>
      </c>
      <c r="Y136" s="93">
        <f>X136*K136</f>
        <v>0</v>
      </c>
      <c r="Z136" s="93">
        <v>0</v>
      </c>
      <c r="AA136" s="94">
        <f>Z136*K136</f>
        <v>0</v>
      </c>
      <c r="AR136" s="9" t="s">
        <v>84</v>
      </c>
      <c r="AT136" s="9" t="s">
        <v>80</v>
      </c>
      <c r="AU136" s="9" t="s">
        <v>46</v>
      </c>
      <c r="AY136" s="9" t="s">
        <v>79</v>
      </c>
      <c r="BE136" s="95">
        <f>IF(U136="základní",N136,0)</f>
        <v>0</v>
      </c>
      <c r="BF136" s="95">
        <f>IF(U136="snížená",N136,0)</f>
        <v>0</v>
      </c>
      <c r="BG136" s="95">
        <f>IF(U136="zákl. přenesená",N136,0)</f>
        <v>0</v>
      </c>
      <c r="BH136" s="95">
        <f>IF(U136="sníž. přenesená",N136,0)</f>
        <v>0</v>
      </c>
      <c r="BI136" s="95">
        <f>IF(U136="nulová",N136,0)</f>
        <v>0</v>
      </c>
      <c r="BJ136" s="9" t="s">
        <v>10</v>
      </c>
      <c r="BK136" s="96">
        <f>ROUND(L136*K136,3)</f>
        <v>0</v>
      </c>
      <c r="BL136" s="9" t="s">
        <v>84</v>
      </c>
      <c r="BM136" s="9" t="s">
        <v>130</v>
      </c>
    </row>
    <row r="137" spans="2:65" s="1" customFormat="1" ht="40.200000000000003" customHeight="1" x14ac:dyDescent="0.3">
      <c r="B137" s="86"/>
      <c r="C137" s="87" t="s">
        <v>131</v>
      </c>
      <c r="D137" s="87" t="s">
        <v>80</v>
      </c>
      <c r="E137" s="88" t="s">
        <v>114</v>
      </c>
      <c r="F137" s="184" t="s">
        <v>115</v>
      </c>
      <c r="G137" s="183"/>
      <c r="H137" s="183"/>
      <c r="I137" s="183"/>
      <c r="J137" s="89" t="s">
        <v>116</v>
      </c>
      <c r="K137" s="90">
        <v>0.26</v>
      </c>
      <c r="L137" s="185"/>
      <c r="M137" s="183"/>
      <c r="N137" s="185">
        <f>ROUND(L137*K137,3)</f>
        <v>0</v>
      </c>
      <c r="O137" s="183"/>
      <c r="P137" s="183"/>
      <c r="Q137" s="183"/>
      <c r="R137" s="91"/>
      <c r="T137" s="92" t="s">
        <v>1</v>
      </c>
      <c r="U137" s="26" t="s">
        <v>25</v>
      </c>
      <c r="V137" s="93">
        <v>6.6000000000000003E-2</v>
      </c>
      <c r="W137" s="93">
        <f>V137*K137</f>
        <v>1.7160000000000002E-2</v>
      </c>
      <c r="X137" s="93">
        <v>0</v>
      </c>
      <c r="Y137" s="93">
        <f>X137*K137</f>
        <v>0</v>
      </c>
      <c r="Z137" s="93">
        <v>0</v>
      </c>
      <c r="AA137" s="94">
        <f>Z137*K137</f>
        <v>0</v>
      </c>
      <c r="AR137" s="9" t="s">
        <v>84</v>
      </c>
      <c r="AT137" s="9" t="s">
        <v>80</v>
      </c>
      <c r="AU137" s="9" t="s">
        <v>46</v>
      </c>
      <c r="AY137" s="9" t="s">
        <v>79</v>
      </c>
      <c r="BE137" s="95">
        <f>IF(U137="základní",N137,0)</f>
        <v>0</v>
      </c>
      <c r="BF137" s="95">
        <f>IF(U137="snížená",N137,0)</f>
        <v>0</v>
      </c>
      <c r="BG137" s="95">
        <f>IF(U137="zákl. přenesená",N137,0)</f>
        <v>0</v>
      </c>
      <c r="BH137" s="95">
        <f>IF(U137="sníž. přenesená",N137,0)</f>
        <v>0</v>
      </c>
      <c r="BI137" s="95">
        <f>IF(U137="nulová",N137,0)</f>
        <v>0</v>
      </c>
      <c r="BJ137" s="9" t="s">
        <v>10</v>
      </c>
      <c r="BK137" s="96">
        <f>ROUND(L137*K137,3)</f>
        <v>0</v>
      </c>
      <c r="BL137" s="9" t="s">
        <v>84</v>
      </c>
      <c r="BM137" s="9" t="s">
        <v>132</v>
      </c>
    </row>
    <row r="138" spans="2:65" s="5" customFormat="1" ht="29.85" customHeight="1" x14ac:dyDescent="0.35">
      <c r="B138" s="75"/>
      <c r="C138" s="76"/>
      <c r="D138" s="85" t="s">
        <v>333</v>
      </c>
      <c r="E138" s="85"/>
      <c r="F138" s="85"/>
      <c r="G138" s="85"/>
      <c r="H138" s="85"/>
      <c r="I138" s="85"/>
      <c r="J138" s="85"/>
      <c r="K138" s="85"/>
      <c r="L138" s="85"/>
      <c r="M138" s="85"/>
      <c r="N138" s="204">
        <f>SUM(N139:Q140)</f>
        <v>0</v>
      </c>
      <c r="O138" s="205"/>
      <c r="P138" s="205"/>
      <c r="Q138" s="205"/>
      <c r="R138" s="78"/>
      <c r="T138" s="79"/>
      <c r="U138" s="76"/>
      <c r="V138" s="76"/>
      <c r="W138" s="80">
        <f>SUM(W139:W140)</f>
        <v>1.2745600000000001</v>
      </c>
      <c r="X138" s="76"/>
      <c r="Y138" s="80">
        <f>SUM(Y139:Y140)</f>
        <v>3.8490800000000003</v>
      </c>
      <c r="Z138" s="76"/>
      <c r="AA138" s="81">
        <f>SUM(AA139:AA140)</f>
        <v>0</v>
      </c>
      <c r="AR138" s="82" t="s">
        <v>10</v>
      </c>
      <c r="AT138" s="83" t="s">
        <v>41</v>
      </c>
      <c r="AU138" s="83" t="s">
        <v>10</v>
      </c>
      <c r="AY138" s="82" t="s">
        <v>79</v>
      </c>
      <c r="BK138" s="84">
        <f>SUM(BK139:BK140)</f>
        <v>0</v>
      </c>
    </row>
    <row r="139" spans="2:65" s="1" customFormat="1" ht="25.8" customHeight="1" x14ac:dyDescent="0.3">
      <c r="B139" s="86"/>
      <c r="C139" s="87" t="s">
        <v>133</v>
      </c>
      <c r="D139" s="87" t="s">
        <v>80</v>
      </c>
      <c r="E139" s="88" t="s">
        <v>134</v>
      </c>
      <c r="F139" s="184" t="s">
        <v>334</v>
      </c>
      <c r="G139" s="183"/>
      <c r="H139" s="183"/>
      <c r="I139" s="183"/>
      <c r="J139" s="89" t="s">
        <v>83</v>
      </c>
      <c r="K139" s="90">
        <v>20.5</v>
      </c>
      <c r="L139" s="185"/>
      <c r="M139" s="183"/>
      <c r="N139" s="185">
        <f>ROUND(L139*K139,3)</f>
        <v>0</v>
      </c>
      <c r="O139" s="183"/>
      <c r="P139" s="183"/>
      <c r="Q139" s="183"/>
      <c r="R139" s="91"/>
      <c r="T139" s="92" t="s">
        <v>1</v>
      </c>
      <c r="U139" s="26" t="s">
        <v>25</v>
      </c>
      <c r="V139" s="93">
        <v>5.1999999999999998E-2</v>
      </c>
      <c r="W139" s="93">
        <f>V139*K139</f>
        <v>1.0660000000000001</v>
      </c>
      <c r="X139" s="93">
        <v>0.18776000000000001</v>
      </c>
      <c r="Y139" s="93">
        <f>X139*K139</f>
        <v>3.8490800000000003</v>
      </c>
      <c r="Z139" s="93">
        <v>0</v>
      </c>
      <c r="AA139" s="94">
        <f>Z139*K139</f>
        <v>0</v>
      </c>
      <c r="AR139" s="9" t="s">
        <v>84</v>
      </c>
      <c r="AT139" s="9" t="s">
        <v>80</v>
      </c>
      <c r="AU139" s="9" t="s">
        <v>46</v>
      </c>
      <c r="AY139" s="9" t="s">
        <v>79</v>
      </c>
      <c r="BE139" s="95">
        <f>IF(U139="základní",N139,0)</f>
        <v>0</v>
      </c>
      <c r="BF139" s="95">
        <f>IF(U139="snížená",N139,0)</f>
        <v>0</v>
      </c>
      <c r="BG139" s="95">
        <f>IF(U139="zákl. přenesená",N139,0)</f>
        <v>0</v>
      </c>
      <c r="BH139" s="95">
        <f>IF(U139="sníž. přenesená",N139,0)</f>
        <v>0</v>
      </c>
      <c r="BI139" s="95">
        <f>IF(U139="nulová",N139,0)</f>
        <v>0</v>
      </c>
      <c r="BJ139" s="9" t="s">
        <v>10</v>
      </c>
      <c r="BK139" s="96">
        <f>ROUND(L139*K139,3)</f>
        <v>0</v>
      </c>
      <c r="BL139" s="9" t="s">
        <v>84</v>
      </c>
      <c r="BM139" s="9" t="s">
        <v>135</v>
      </c>
    </row>
    <row r="140" spans="2:65" s="1" customFormat="1" ht="40.200000000000003" customHeight="1" x14ac:dyDescent="0.3">
      <c r="B140" s="86"/>
      <c r="C140" s="87" t="s">
        <v>5</v>
      </c>
      <c r="D140" s="87" t="s">
        <v>80</v>
      </c>
      <c r="E140" s="88" t="s">
        <v>114</v>
      </c>
      <c r="F140" s="184" t="s">
        <v>115</v>
      </c>
      <c r="G140" s="183"/>
      <c r="H140" s="183"/>
      <c r="I140" s="183"/>
      <c r="J140" s="89" t="s">
        <v>116</v>
      </c>
      <c r="K140" s="90">
        <v>3.16</v>
      </c>
      <c r="L140" s="185"/>
      <c r="M140" s="183"/>
      <c r="N140" s="185">
        <f>ROUND(L140*K140,3)</f>
        <v>0</v>
      </c>
      <c r="O140" s="183"/>
      <c r="P140" s="183"/>
      <c r="Q140" s="183"/>
      <c r="R140" s="91"/>
      <c r="T140" s="92" t="s">
        <v>1</v>
      </c>
      <c r="U140" s="26" t="s">
        <v>25</v>
      </c>
      <c r="V140" s="93">
        <v>6.6000000000000003E-2</v>
      </c>
      <c r="W140" s="93">
        <f>V140*K140</f>
        <v>0.20856000000000002</v>
      </c>
      <c r="X140" s="93">
        <v>0</v>
      </c>
      <c r="Y140" s="93">
        <f>X140*K140</f>
        <v>0</v>
      </c>
      <c r="Z140" s="93">
        <v>0</v>
      </c>
      <c r="AA140" s="94">
        <f>Z140*K140</f>
        <v>0</v>
      </c>
      <c r="AR140" s="9" t="s">
        <v>84</v>
      </c>
      <c r="AT140" s="9" t="s">
        <v>80</v>
      </c>
      <c r="AU140" s="9" t="s">
        <v>46</v>
      </c>
      <c r="AY140" s="9" t="s">
        <v>79</v>
      </c>
      <c r="BE140" s="95">
        <f>IF(U140="základní",N140,0)</f>
        <v>0</v>
      </c>
      <c r="BF140" s="95">
        <f>IF(U140="snížená",N140,0)</f>
        <v>0</v>
      </c>
      <c r="BG140" s="95">
        <f>IF(U140="zákl. přenesená",N140,0)</f>
        <v>0</v>
      </c>
      <c r="BH140" s="95">
        <f>IF(U140="sníž. přenesená",N140,0)</f>
        <v>0</v>
      </c>
      <c r="BI140" s="95">
        <f>IF(U140="nulová",N140,0)</f>
        <v>0</v>
      </c>
      <c r="BJ140" s="9" t="s">
        <v>10</v>
      </c>
      <c r="BK140" s="96">
        <f>ROUND(L140*K140,3)</f>
        <v>0</v>
      </c>
      <c r="BL140" s="9" t="s">
        <v>84</v>
      </c>
      <c r="BM140" s="9" t="s">
        <v>136</v>
      </c>
    </row>
    <row r="141" spans="2:65" s="5" customFormat="1" ht="29.85" customHeight="1" x14ac:dyDescent="0.35">
      <c r="B141" s="75"/>
      <c r="C141" s="76"/>
      <c r="D141" s="85" t="s">
        <v>57</v>
      </c>
      <c r="E141" s="85"/>
      <c r="F141" s="85"/>
      <c r="G141" s="85"/>
      <c r="H141" s="85"/>
      <c r="I141" s="85"/>
      <c r="J141" s="85"/>
      <c r="K141" s="85"/>
      <c r="L141" s="85"/>
      <c r="M141" s="85"/>
      <c r="N141" s="204">
        <f>SUM(N142:Q153)</f>
        <v>0</v>
      </c>
      <c r="O141" s="205"/>
      <c r="P141" s="205"/>
      <c r="Q141" s="205"/>
      <c r="R141" s="78"/>
      <c r="T141" s="79"/>
      <c r="U141" s="76"/>
      <c r="V141" s="76"/>
      <c r="W141" s="80">
        <f>SUM(W145:W153)</f>
        <v>13.007090000000002</v>
      </c>
      <c r="X141" s="76"/>
      <c r="Y141" s="80">
        <f>SUM(Y145:Y153)</f>
        <v>43.048570000000005</v>
      </c>
      <c r="Z141" s="76"/>
      <c r="AA141" s="81">
        <f>SUM(AA145:AA153)</f>
        <v>0</v>
      </c>
      <c r="AR141" s="82" t="s">
        <v>10</v>
      </c>
      <c r="AT141" s="83" t="s">
        <v>41</v>
      </c>
      <c r="AU141" s="83" t="s">
        <v>10</v>
      </c>
      <c r="AY141" s="82" t="s">
        <v>79</v>
      </c>
      <c r="BK141" s="84">
        <f>SUM(BK145:BK153)</f>
        <v>0</v>
      </c>
    </row>
    <row r="142" spans="2:65" s="5" customFormat="1" ht="29.85" customHeight="1" x14ac:dyDescent="0.3">
      <c r="B142" s="75"/>
      <c r="C142" s="87" t="s">
        <v>137</v>
      </c>
      <c r="D142" s="87" t="s">
        <v>80</v>
      </c>
      <c r="E142" s="88" t="s">
        <v>338</v>
      </c>
      <c r="F142" s="184" t="s">
        <v>339</v>
      </c>
      <c r="G142" s="183"/>
      <c r="H142" s="183"/>
      <c r="I142" s="183"/>
      <c r="J142" s="89" t="s">
        <v>173</v>
      </c>
      <c r="K142" s="150">
        <v>14</v>
      </c>
      <c r="L142" s="185"/>
      <c r="M142" s="183"/>
      <c r="N142" s="185">
        <f t="shared" ref="N142" si="10">ROUND(L142*K142,3)</f>
        <v>0</v>
      </c>
      <c r="O142" s="183"/>
      <c r="P142" s="183"/>
      <c r="Q142" s="183"/>
      <c r="R142" s="78"/>
      <c r="T142" s="79"/>
      <c r="U142" s="76"/>
      <c r="V142" s="76"/>
      <c r="W142" s="80"/>
      <c r="X142" s="76"/>
      <c r="Y142" s="80"/>
      <c r="Z142" s="76"/>
      <c r="AA142" s="81"/>
      <c r="AR142" s="82"/>
      <c r="AT142" s="83"/>
      <c r="AU142" s="83"/>
      <c r="AY142" s="82"/>
      <c r="BK142" s="84"/>
    </row>
    <row r="143" spans="2:65" s="5" customFormat="1" ht="29.85" customHeight="1" x14ac:dyDescent="0.3">
      <c r="B143" s="75"/>
      <c r="C143" s="168">
        <v>17</v>
      </c>
      <c r="D143" s="87" t="s">
        <v>80</v>
      </c>
      <c r="E143" s="88" t="s">
        <v>340</v>
      </c>
      <c r="F143" s="184" t="s">
        <v>341</v>
      </c>
      <c r="G143" s="183"/>
      <c r="H143" s="183"/>
      <c r="I143" s="183"/>
      <c r="J143" s="89" t="s">
        <v>83</v>
      </c>
      <c r="K143" s="150">
        <v>14</v>
      </c>
      <c r="L143" s="185"/>
      <c r="M143" s="183"/>
      <c r="N143" s="185">
        <f t="shared" ref="N143:N144" si="11">ROUND(L143*K143,3)</f>
        <v>0</v>
      </c>
      <c r="O143" s="183"/>
      <c r="P143" s="183"/>
      <c r="Q143" s="183"/>
      <c r="R143" s="78"/>
      <c r="T143" s="79"/>
      <c r="U143" s="76"/>
      <c r="V143" s="76"/>
      <c r="W143" s="80"/>
      <c r="X143" s="76"/>
      <c r="Y143" s="80"/>
      <c r="Z143" s="76"/>
      <c r="AA143" s="81"/>
      <c r="AR143" s="82"/>
      <c r="AT143" s="83"/>
      <c r="AU143" s="83"/>
      <c r="AY143" s="82"/>
      <c r="BK143" s="84"/>
    </row>
    <row r="144" spans="2:65" s="5" customFormat="1" ht="43.2" customHeight="1" x14ac:dyDescent="0.3">
      <c r="B144" s="75"/>
      <c r="C144" s="168">
        <v>18</v>
      </c>
      <c r="D144" s="87" t="s">
        <v>80</v>
      </c>
      <c r="E144" s="88" t="s">
        <v>358</v>
      </c>
      <c r="F144" s="184" t="s">
        <v>359</v>
      </c>
      <c r="G144" s="183"/>
      <c r="H144" s="183"/>
      <c r="I144" s="183"/>
      <c r="J144" s="89" t="s">
        <v>83</v>
      </c>
      <c r="K144" s="150">
        <v>270</v>
      </c>
      <c r="L144" s="185"/>
      <c r="M144" s="183"/>
      <c r="N144" s="185">
        <f t="shared" si="11"/>
        <v>0</v>
      </c>
      <c r="O144" s="183"/>
      <c r="P144" s="183"/>
      <c r="Q144" s="183"/>
      <c r="R144" s="78"/>
      <c r="T144" s="79"/>
      <c r="U144" s="76"/>
      <c r="V144" s="76"/>
      <c r="W144" s="80"/>
      <c r="X144" s="76"/>
      <c r="Y144" s="80"/>
      <c r="Z144" s="76"/>
      <c r="AA144" s="81"/>
      <c r="AR144" s="82"/>
      <c r="AT144" s="83"/>
      <c r="AU144" s="83"/>
      <c r="AY144" s="82"/>
      <c r="BK144" s="84"/>
    </row>
    <row r="145" spans="2:65" s="1" customFormat="1" ht="48" customHeight="1" x14ac:dyDescent="0.3">
      <c r="B145" s="86"/>
      <c r="C145" s="168">
        <v>19</v>
      </c>
      <c r="D145" s="87" t="s">
        <v>80</v>
      </c>
      <c r="E145" s="88" t="s">
        <v>342</v>
      </c>
      <c r="F145" s="184" t="s">
        <v>343</v>
      </c>
      <c r="G145" s="183"/>
      <c r="H145" s="183"/>
      <c r="I145" s="183"/>
      <c r="J145" s="89" t="s">
        <v>83</v>
      </c>
      <c r="K145" s="90">
        <v>14</v>
      </c>
      <c r="L145" s="185"/>
      <c r="M145" s="183"/>
      <c r="N145" s="185">
        <f t="shared" ref="N145:N153" si="12">ROUND(L145*K145,3)</f>
        <v>0</v>
      </c>
      <c r="O145" s="183"/>
      <c r="P145" s="183"/>
      <c r="Q145" s="183"/>
      <c r="R145" s="91"/>
      <c r="T145" s="92" t="s">
        <v>1</v>
      </c>
      <c r="U145" s="26" t="s">
        <v>25</v>
      </c>
      <c r="V145" s="93">
        <v>6.6000000000000003E-2</v>
      </c>
      <c r="W145" s="93">
        <f t="shared" ref="W145:W153" si="13">V145*K145</f>
        <v>0.92400000000000004</v>
      </c>
      <c r="X145" s="93">
        <v>0.10373</v>
      </c>
      <c r="Y145" s="93">
        <f t="shared" ref="Y145:Y153" si="14">X145*K145</f>
        <v>1.4522200000000001</v>
      </c>
      <c r="Z145" s="93">
        <v>0</v>
      </c>
      <c r="AA145" s="94">
        <f t="shared" ref="AA145:AA153" si="15">Z145*K145</f>
        <v>0</v>
      </c>
      <c r="AR145" s="9" t="s">
        <v>84</v>
      </c>
      <c r="AT145" s="9" t="s">
        <v>80</v>
      </c>
      <c r="AU145" s="9" t="s">
        <v>46</v>
      </c>
      <c r="AY145" s="9" t="s">
        <v>79</v>
      </c>
      <c r="BE145" s="95">
        <f t="shared" ref="BE145:BE153" si="16">IF(U145="základní",N145,0)</f>
        <v>0</v>
      </c>
      <c r="BF145" s="95">
        <f t="shared" ref="BF145:BF153" si="17">IF(U145="snížená",N145,0)</f>
        <v>0</v>
      </c>
      <c r="BG145" s="95">
        <f t="shared" ref="BG145:BG153" si="18">IF(U145="zákl. přenesená",N145,0)</f>
        <v>0</v>
      </c>
      <c r="BH145" s="95">
        <f t="shared" ref="BH145:BH153" si="19">IF(U145="sníž. přenesená",N145,0)</f>
        <v>0</v>
      </c>
      <c r="BI145" s="95">
        <f t="shared" ref="BI145:BI153" si="20">IF(U145="nulová",N145,0)</f>
        <v>0</v>
      </c>
      <c r="BJ145" s="9" t="s">
        <v>10</v>
      </c>
      <c r="BK145" s="96">
        <f t="shared" ref="BK145:BK153" si="21">ROUND(L145*K145,3)</f>
        <v>0</v>
      </c>
      <c r="BL145" s="9" t="s">
        <v>84</v>
      </c>
      <c r="BM145" s="9" t="s">
        <v>138</v>
      </c>
    </row>
    <row r="146" spans="2:65" s="1" customFormat="1" ht="28.95" customHeight="1" x14ac:dyDescent="0.3">
      <c r="B146" s="86"/>
      <c r="C146" s="87">
        <v>20</v>
      </c>
      <c r="D146" s="87" t="s">
        <v>80</v>
      </c>
      <c r="E146" s="88" t="s">
        <v>139</v>
      </c>
      <c r="F146" s="184" t="s">
        <v>140</v>
      </c>
      <c r="G146" s="183"/>
      <c r="H146" s="183"/>
      <c r="I146" s="183"/>
      <c r="J146" s="89" t="s">
        <v>83</v>
      </c>
      <c r="K146" s="90">
        <v>270</v>
      </c>
      <c r="L146" s="185"/>
      <c r="M146" s="183"/>
      <c r="N146" s="185">
        <f t="shared" si="12"/>
        <v>0</v>
      </c>
      <c r="O146" s="183"/>
      <c r="P146" s="183"/>
      <c r="Q146" s="183"/>
      <c r="R146" s="91"/>
      <c r="T146" s="92" t="s">
        <v>1</v>
      </c>
      <c r="U146" s="26" t="s">
        <v>25</v>
      </c>
      <c r="V146" s="93">
        <v>2E-3</v>
      </c>
      <c r="W146" s="93">
        <f t="shared" si="13"/>
        <v>0.54</v>
      </c>
      <c r="X146" s="93">
        <v>6.0999999999999997E-4</v>
      </c>
      <c r="Y146" s="93">
        <f t="shared" si="14"/>
        <v>0.16469999999999999</v>
      </c>
      <c r="Z146" s="93">
        <v>0</v>
      </c>
      <c r="AA146" s="94">
        <f t="shared" si="15"/>
        <v>0</v>
      </c>
      <c r="AR146" s="9" t="s">
        <v>84</v>
      </c>
      <c r="AT146" s="9" t="s">
        <v>80</v>
      </c>
      <c r="AU146" s="9" t="s">
        <v>46</v>
      </c>
      <c r="AY146" s="9" t="s">
        <v>79</v>
      </c>
      <c r="BE146" s="95">
        <f t="shared" si="16"/>
        <v>0</v>
      </c>
      <c r="BF146" s="95">
        <f t="shared" si="17"/>
        <v>0</v>
      </c>
      <c r="BG146" s="95">
        <f t="shared" si="18"/>
        <v>0</v>
      </c>
      <c r="BH146" s="95">
        <f t="shared" si="19"/>
        <v>0</v>
      </c>
      <c r="BI146" s="95">
        <f t="shared" si="20"/>
        <v>0</v>
      </c>
      <c r="BJ146" s="9" t="s">
        <v>10</v>
      </c>
      <c r="BK146" s="96">
        <f t="shared" si="21"/>
        <v>0</v>
      </c>
      <c r="BL146" s="9" t="s">
        <v>84</v>
      </c>
      <c r="BM146" s="9" t="s">
        <v>141</v>
      </c>
    </row>
    <row r="147" spans="2:65" s="1" customFormat="1" ht="40.200000000000003" customHeight="1" x14ac:dyDescent="0.3">
      <c r="B147" s="86"/>
      <c r="C147" s="87">
        <v>21</v>
      </c>
      <c r="D147" s="87" t="s">
        <v>80</v>
      </c>
      <c r="E147" s="88" t="s">
        <v>142</v>
      </c>
      <c r="F147" s="184" t="s">
        <v>143</v>
      </c>
      <c r="G147" s="183"/>
      <c r="H147" s="183"/>
      <c r="I147" s="183"/>
      <c r="J147" s="89" t="s">
        <v>83</v>
      </c>
      <c r="K147" s="90">
        <v>65</v>
      </c>
      <c r="L147" s="185"/>
      <c r="M147" s="183"/>
      <c r="N147" s="185">
        <f t="shared" si="12"/>
        <v>0</v>
      </c>
      <c r="O147" s="183"/>
      <c r="P147" s="183"/>
      <c r="Q147" s="183"/>
      <c r="R147" s="91"/>
      <c r="T147" s="92" t="s">
        <v>1</v>
      </c>
      <c r="U147" s="26" t="s">
        <v>25</v>
      </c>
      <c r="V147" s="93">
        <v>5.6000000000000001E-2</v>
      </c>
      <c r="W147" s="93">
        <f t="shared" si="13"/>
        <v>3.64</v>
      </c>
      <c r="X147" s="93">
        <v>0.15826000000000001</v>
      </c>
      <c r="Y147" s="93">
        <f t="shared" si="14"/>
        <v>10.286900000000001</v>
      </c>
      <c r="Z147" s="93">
        <v>0</v>
      </c>
      <c r="AA147" s="94">
        <f t="shared" si="15"/>
        <v>0</v>
      </c>
      <c r="AR147" s="9" t="s">
        <v>84</v>
      </c>
      <c r="AT147" s="9" t="s">
        <v>80</v>
      </c>
      <c r="AU147" s="9" t="s">
        <v>46</v>
      </c>
      <c r="AY147" s="9" t="s">
        <v>79</v>
      </c>
      <c r="BE147" s="95">
        <f t="shared" si="16"/>
        <v>0</v>
      </c>
      <c r="BF147" s="95">
        <f t="shared" si="17"/>
        <v>0</v>
      </c>
      <c r="BG147" s="95">
        <f t="shared" si="18"/>
        <v>0</v>
      </c>
      <c r="BH147" s="95">
        <f t="shared" si="19"/>
        <v>0</v>
      </c>
      <c r="BI147" s="95">
        <f t="shared" si="20"/>
        <v>0</v>
      </c>
      <c r="BJ147" s="9" t="s">
        <v>10</v>
      </c>
      <c r="BK147" s="96">
        <f t="shared" si="21"/>
        <v>0</v>
      </c>
      <c r="BL147" s="9" t="s">
        <v>84</v>
      </c>
      <c r="BM147" s="9" t="s">
        <v>144</v>
      </c>
    </row>
    <row r="148" spans="2:65" s="1" customFormat="1" ht="28.95" customHeight="1" x14ac:dyDescent="0.3">
      <c r="B148" s="86"/>
      <c r="C148" s="87">
        <v>22</v>
      </c>
      <c r="D148" s="87" t="s">
        <v>80</v>
      </c>
      <c r="E148" s="88" t="s">
        <v>145</v>
      </c>
      <c r="F148" s="184" t="s">
        <v>146</v>
      </c>
      <c r="G148" s="183"/>
      <c r="H148" s="183"/>
      <c r="I148" s="183"/>
      <c r="J148" s="89" t="s">
        <v>83</v>
      </c>
      <c r="K148" s="90">
        <v>65</v>
      </c>
      <c r="L148" s="185"/>
      <c r="M148" s="183"/>
      <c r="N148" s="185">
        <f t="shared" si="12"/>
        <v>0</v>
      </c>
      <c r="O148" s="183"/>
      <c r="P148" s="183"/>
      <c r="Q148" s="183"/>
      <c r="R148" s="91"/>
      <c r="T148" s="92" t="s">
        <v>1</v>
      </c>
      <c r="U148" s="26" t="s">
        <v>25</v>
      </c>
      <c r="V148" s="93">
        <v>4.0000000000000001E-3</v>
      </c>
      <c r="W148" s="93">
        <f t="shared" si="13"/>
        <v>0.26</v>
      </c>
      <c r="X148" s="93">
        <v>6.0099999999999997E-3</v>
      </c>
      <c r="Y148" s="93">
        <f t="shared" si="14"/>
        <v>0.39065</v>
      </c>
      <c r="Z148" s="93">
        <v>0</v>
      </c>
      <c r="AA148" s="94">
        <f t="shared" si="15"/>
        <v>0</v>
      </c>
      <c r="AR148" s="9" t="s">
        <v>84</v>
      </c>
      <c r="AT148" s="9" t="s">
        <v>80</v>
      </c>
      <c r="AU148" s="9" t="s">
        <v>46</v>
      </c>
      <c r="AY148" s="9" t="s">
        <v>79</v>
      </c>
      <c r="BE148" s="95">
        <f t="shared" si="16"/>
        <v>0</v>
      </c>
      <c r="BF148" s="95">
        <f t="shared" si="17"/>
        <v>0</v>
      </c>
      <c r="BG148" s="95">
        <f t="shared" si="18"/>
        <v>0</v>
      </c>
      <c r="BH148" s="95">
        <f t="shared" si="19"/>
        <v>0</v>
      </c>
      <c r="BI148" s="95">
        <f t="shared" si="20"/>
        <v>0</v>
      </c>
      <c r="BJ148" s="9" t="s">
        <v>10</v>
      </c>
      <c r="BK148" s="96">
        <f t="shared" si="21"/>
        <v>0</v>
      </c>
      <c r="BL148" s="9" t="s">
        <v>84</v>
      </c>
      <c r="BM148" s="9" t="s">
        <v>147</v>
      </c>
    </row>
    <row r="149" spans="2:65" s="1" customFormat="1" ht="28.95" customHeight="1" x14ac:dyDescent="0.3">
      <c r="B149" s="86"/>
      <c r="C149" s="87">
        <v>23</v>
      </c>
      <c r="D149" s="87" t="s">
        <v>80</v>
      </c>
      <c r="E149" s="88" t="s">
        <v>148</v>
      </c>
      <c r="F149" s="184" t="s">
        <v>149</v>
      </c>
      <c r="G149" s="183"/>
      <c r="H149" s="183"/>
      <c r="I149" s="183"/>
      <c r="J149" s="89" t="s">
        <v>83</v>
      </c>
      <c r="K149" s="90">
        <v>41</v>
      </c>
      <c r="L149" s="185"/>
      <c r="M149" s="183"/>
      <c r="N149" s="185">
        <f t="shared" si="12"/>
        <v>0</v>
      </c>
      <c r="O149" s="183"/>
      <c r="P149" s="183"/>
      <c r="Q149" s="183"/>
      <c r="R149" s="91"/>
      <c r="T149" s="92" t="s">
        <v>1</v>
      </c>
      <c r="U149" s="26" t="s">
        <v>25</v>
      </c>
      <c r="V149" s="93">
        <v>2.8000000000000001E-2</v>
      </c>
      <c r="W149" s="93">
        <f t="shared" si="13"/>
        <v>1.1480000000000001</v>
      </c>
      <c r="X149" s="93">
        <v>0.37190000000000001</v>
      </c>
      <c r="Y149" s="93">
        <f t="shared" si="14"/>
        <v>15.2479</v>
      </c>
      <c r="Z149" s="93">
        <v>0</v>
      </c>
      <c r="AA149" s="94">
        <f t="shared" si="15"/>
        <v>0</v>
      </c>
      <c r="AR149" s="9" t="s">
        <v>84</v>
      </c>
      <c r="AT149" s="9" t="s">
        <v>80</v>
      </c>
      <c r="AU149" s="9" t="s">
        <v>46</v>
      </c>
      <c r="AY149" s="9" t="s">
        <v>79</v>
      </c>
      <c r="BE149" s="95">
        <f t="shared" si="16"/>
        <v>0</v>
      </c>
      <c r="BF149" s="95">
        <f t="shared" si="17"/>
        <v>0</v>
      </c>
      <c r="BG149" s="95">
        <f t="shared" si="18"/>
        <v>0</v>
      </c>
      <c r="BH149" s="95">
        <f t="shared" si="19"/>
        <v>0</v>
      </c>
      <c r="BI149" s="95">
        <f t="shared" si="20"/>
        <v>0</v>
      </c>
      <c r="BJ149" s="9" t="s">
        <v>10</v>
      </c>
      <c r="BK149" s="96">
        <f t="shared" si="21"/>
        <v>0</v>
      </c>
      <c r="BL149" s="9" t="s">
        <v>84</v>
      </c>
      <c r="BM149" s="9" t="s">
        <v>150</v>
      </c>
    </row>
    <row r="150" spans="2:65" s="1" customFormat="1" ht="20.399999999999999" customHeight="1" x14ac:dyDescent="0.3">
      <c r="B150" s="86"/>
      <c r="C150" s="87">
        <v>24</v>
      </c>
      <c r="D150" s="87" t="s">
        <v>80</v>
      </c>
      <c r="E150" s="88" t="s">
        <v>151</v>
      </c>
      <c r="F150" s="184" t="s">
        <v>152</v>
      </c>
      <c r="G150" s="183"/>
      <c r="H150" s="183"/>
      <c r="I150" s="183"/>
      <c r="J150" s="89" t="s">
        <v>83</v>
      </c>
      <c r="K150" s="90">
        <v>41</v>
      </c>
      <c r="L150" s="185"/>
      <c r="M150" s="183"/>
      <c r="N150" s="185">
        <f t="shared" si="12"/>
        <v>0</v>
      </c>
      <c r="O150" s="183"/>
      <c r="P150" s="183"/>
      <c r="Q150" s="183"/>
      <c r="R150" s="91"/>
      <c r="T150" s="92" t="s">
        <v>1</v>
      </c>
      <c r="U150" s="26" t="s">
        <v>25</v>
      </c>
      <c r="V150" s="93">
        <v>2.9000000000000001E-2</v>
      </c>
      <c r="W150" s="93">
        <f t="shared" si="13"/>
        <v>1.1890000000000001</v>
      </c>
      <c r="X150" s="93">
        <v>0.378</v>
      </c>
      <c r="Y150" s="93">
        <f t="shared" si="14"/>
        <v>15.497999999999999</v>
      </c>
      <c r="Z150" s="93">
        <v>0</v>
      </c>
      <c r="AA150" s="94">
        <f t="shared" si="15"/>
        <v>0</v>
      </c>
      <c r="AR150" s="9" t="s">
        <v>84</v>
      </c>
      <c r="AT150" s="9" t="s">
        <v>80</v>
      </c>
      <c r="AU150" s="9" t="s">
        <v>46</v>
      </c>
      <c r="AY150" s="9" t="s">
        <v>79</v>
      </c>
      <c r="BE150" s="95">
        <f t="shared" si="16"/>
        <v>0</v>
      </c>
      <c r="BF150" s="95">
        <f t="shared" si="17"/>
        <v>0</v>
      </c>
      <c r="BG150" s="95">
        <f t="shared" si="18"/>
        <v>0</v>
      </c>
      <c r="BH150" s="95">
        <f t="shared" si="19"/>
        <v>0</v>
      </c>
      <c r="BI150" s="95">
        <f t="shared" si="20"/>
        <v>0</v>
      </c>
      <c r="BJ150" s="9" t="s">
        <v>10</v>
      </c>
      <c r="BK150" s="96">
        <f t="shared" si="21"/>
        <v>0</v>
      </c>
      <c r="BL150" s="9" t="s">
        <v>84</v>
      </c>
      <c r="BM150" s="9" t="s">
        <v>153</v>
      </c>
    </row>
    <row r="151" spans="2:65" s="1" customFormat="1" ht="28.95" customHeight="1" x14ac:dyDescent="0.3">
      <c r="B151" s="86"/>
      <c r="C151" s="87">
        <v>25</v>
      </c>
      <c r="D151" s="87" t="s">
        <v>80</v>
      </c>
      <c r="E151" s="88" t="s">
        <v>154</v>
      </c>
      <c r="F151" s="184" t="s">
        <v>155</v>
      </c>
      <c r="G151" s="183"/>
      <c r="H151" s="183"/>
      <c r="I151" s="183"/>
      <c r="J151" s="89" t="s">
        <v>83</v>
      </c>
      <c r="K151" s="90">
        <v>41</v>
      </c>
      <c r="L151" s="185"/>
      <c r="M151" s="183"/>
      <c r="N151" s="185">
        <f t="shared" si="12"/>
        <v>0</v>
      </c>
      <c r="O151" s="183"/>
      <c r="P151" s="183"/>
      <c r="Q151" s="183"/>
      <c r="R151" s="91"/>
      <c r="T151" s="92" t="s">
        <v>1</v>
      </c>
      <c r="U151" s="26" t="s">
        <v>25</v>
      </c>
      <c r="V151" s="93">
        <v>5.8000000000000003E-2</v>
      </c>
      <c r="W151" s="93">
        <f t="shared" si="13"/>
        <v>2.3780000000000001</v>
      </c>
      <c r="X151" s="93">
        <v>1E-4</v>
      </c>
      <c r="Y151" s="93">
        <f t="shared" si="14"/>
        <v>4.1000000000000003E-3</v>
      </c>
      <c r="Z151" s="93">
        <v>0</v>
      </c>
      <c r="AA151" s="94">
        <f t="shared" si="15"/>
        <v>0</v>
      </c>
      <c r="AR151" s="9" t="s">
        <v>84</v>
      </c>
      <c r="AT151" s="9" t="s">
        <v>80</v>
      </c>
      <c r="AU151" s="9" t="s">
        <v>46</v>
      </c>
      <c r="AY151" s="9" t="s">
        <v>79</v>
      </c>
      <c r="BE151" s="95">
        <f t="shared" si="16"/>
        <v>0</v>
      </c>
      <c r="BF151" s="95">
        <f t="shared" si="17"/>
        <v>0</v>
      </c>
      <c r="BG151" s="95">
        <f t="shared" si="18"/>
        <v>0</v>
      </c>
      <c r="BH151" s="95">
        <f t="shared" si="19"/>
        <v>0</v>
      </c>
      <c r="BI151" s="95">
        <f t="shared" si="20"/>
        <v>0</v>
      </c>
      <c r="BJ151" s="9" t="s">
        <v>10</v>
      </c>
      <c r="BK151" s="96">
        <f t="shared" si="21"/>
        <v>0</v>
      </c>
      <c r="BL151" s="9" t="s">
        <v>84</v>
      </c>
      <c r="BM151" s="9" t="s">
        <v>156</v>
      </c>
    </row>
    <row r="152" spans="2:65" s="1" customFormat="1" ht="28.95" customHeight="1" x14ac:dyDescent="0.3">
      <c r="B152" s="86"/>
      <c r="C152" s="97">
        <v>26</v>
      </c>
      <c r="D152" s="97" t="s">
        <v>122</v>
      </c>
      <c r="E152" s="98" t="s">
        <v>157</v>
      </c>
      <c r="F152" s="180" t="s">
        <v>158</v>
      </c>
      <c r="G152" s="181"/>
      <c r="H152" s="181"/>
      <c r="I152" s="181"/>
      <c r="J152" s="99" t="s">
        <v>83</v>
      </c>
      <c r="K152" s="100">
        <v>41</v>
      </c>
      <c r="L152" s="182"/>
      <c r="M152" s="181"/>
      <c r="N152" s="182">
        <f t="shared" si="12"/>
        <v>0</v>
      </c>
      <c r="O152" s="183"/>
      <c r="P152" s="183"/>
      <c r="Q152" s="183"/>
      <c r="R152" s="91"/>
      <c r="T152" s="92" t="s">
        <v>1</v>
      </c>
      <c r="U152" s="26" t="s">
        <v>25</v>
      </c>
      <c r="V152" s="93">
        <v>0</v>
      </c>
      <c r="W152" s="93">
        <f t="shared" si="13"/>
        <v>0</v>
      </c>
      <c r="X152" s="93">
        <v>1E-4</v>
      </c>
      <c r="Y152" s="93">
        <f t="shared" si="14"/>
        <v>4.1000000000000003E-3</v>
      </c>
      <c r="Z152" s="93">
        <v>0</v>
      </c>
      <c r="AA152" s="94">
        <f t="shared" si="15"/>
        <v>0</v>
      </c>
      <c r="AR152" s="9" t="s">
        <v>109</v>
      </c>
      <c r="AT152" s="9" t="s">
        <v>122</v>
      </c>
      <c r="AU152" s="9" t="s">
        <v>46</v>
      </c>
      <c r="AY152" s="9" t="s">
        <v>79</v>
      </c>
      <c r="BE152" s="95">
        <f t="shared" si="16"/>
        <v>0</v>
      </c>
      <c r="BF152" s="95">
        <f t="shared" si="17"/>
        <v>0</v>
      </c>
      <c r="BG152" s="95">
        <f t="shared" si="18"/>
        <v>0</v>
      </c>
      <c r="BH152" s="95">
        <f t="shared" si="19"/>
        <v>0</v>
      </c>
      <c r="BI152" s="95">
        <f t="shared" si="20"/>
        <v>0</v>
      </c>
      <c r="BJ152" s="9" t="s">
        <v>10</v>
      </c>
      <c r="BK152" s="96">
        <f t="shared" si="21"/>
        <v>0</v>
      </c>
      <c r="BL152" s="9" t="s">
        <v>84</v>
      </c>
      <c r="BM152" s="9" t="s">
        <v>159</v>
      </c>
    </row>
    <row r="153" spans="2:65" s="1" customFormat="1" ht="40.200000000000003" customHeight="1" x14ac:dyDescent="0.3">
      <c r="B153" s="86"/>
      <c r="C153" s="87">
        <v>27</v>
      </c>
      <c r="D153" s="87" t="s">
        <v>80</v>
      </c>
      <c r="E153" s="88" t="s">
        <v>114</v>
      </c>
      <c r="F153" s="184" t="s">
        <v>115</v>
      </c>
      <c r="G153" s="183"/>
      <c r="H153" s="183"/>
      <c r="I153" s="183"/>
      <c r="J153" s="89" t="s">
        <v>116</v>
      </c>
      <c r="K153" s="125">
        <f>1875*0.0022+270*0.04*1.6+41*0.35*1.6</f>
        <v>44.365000000000002</v>
      </c>
      <c r="L153" s="185"/>
      <c r="M153" s="183"/>
      <c r="N153" s="185">
        <f t="shared" si="12"/>
        <v>0</v>
      </c>
      <c r="O153" s="183"/>
      <c r="P153" s="183"/>
      <c r="Q153" s="183"/>
      <c r="R153" s="91"/>
      <c r="T153" s="92" t="s">
        <v>1</v>
      </c>
      <c r="U153" s="26" t="s">
        <v>25</v>
      </c>
      <c r="V153" s="93">
        <v>6.6000000000000003E-2</v>
      </c>
      <c r="W153" s="93">
        <f t="shared" si="13"/>
        <v>2.9280900000000001</v>
      </c>
      <c r="X153" s="93">
        <v>0</v>
      </c>
      <c r="Y153" s="93">
        <f t="shared" si="14"/>
        <v>0</v>
      </c>
      <c r="Z153" s="93">
        <v>0</v>
      </c>
      <c r="AA153" s="94">
        <f t="shared" si="15"/>
        <v>0</v>
      </c>
      <c r="AR153" s="9" t="s">
        <v>84</v>
      </c>
      <c r="AT153" s="9" t="s">
        <v>80</v>
      </c>
      <c r="AU153" s="9" t="s">
        <v>46</v>
      </c>
      <c r="AY153" s="9" t="s">
        <v>79</v>
      </c>
      <c r="BE153" s="95">
        <f t="shared" si="16"/>
        <v>0</v>
      </c>
      <c r="BF153" s="95">
        <f t="shared" si="17"/>
        <v>0</v>
      </c>
      <c r="BG153" s="95">
        <f t="shared" si="18"/>
        <v>0</v>
      </c>
      <c r="BH153" s="95">
        <f t="shared" si="19"/>
        <v>0</v>
      </c>
      <c r="BI153" s="95">
        <f t="shared" si="20"/>
        <v>0</v>
      </c>
      <c r="BJ153" s="9" t="s">
        <v>10</v>
      </c>
      <c r="BK153" s="96">
        <f t="shared" si="21"/>
        <v>0</v>
      </c>
      <c r="BL153" s="9" t="s">
        <v>84</v>
      </c>
      <c r="BM153" s="9" t="s">
        <v>160</v>
      </c>
    </row>
    <row r="154" spans="2:65" s="5" customFormat="1" ht="29.85" customHeight="1" x14ac:dyDescent="0.35">
      <c r="B154" s="75"/>
      <c r="C154" s="76"/>
      <c r="D154" s="85" t="s">
        <v>58</v>
      </c>
      <c r="E154" s="85"/>
      <c r="F154" s="85"/>
      <c r="G154" s="85"/>
      <c r="H154" s="85"/>
      <c r="I154" s="85"/>
      <c r="J154" s="85"/>
      <c r="K154" s="85"/>
      <c r="L154" s="85"/>
      <c r="M154" s="85"/>
      <c r="N154" s="204">
        <f>SUM(N155:Q164)</f>
        <v>0</v>
      </c>
      <c r="O154" s="205"/>
      <c r="P154" s="205"/>
      <c r="Q154" s="205"/>
      <c r="R154" s="78"/>
      <c r="T154" s="79"/>
      <c r="U154" s="76"/>
      <c r="V154" s="76"/>
      <c r="W154" s="80">
        <f>SUM(W155:W164)</f>
        <v>76.478970000000004</v>
      </c>
      <c r="X154" s="76"/>
      <c r="Y154" s="80">
        <f>SUM(Y155:Y164)</f>
        <v>67.40352</v>
      </c>
      <c r="Z154" s="76"/>
      <c r="AA154" s="81">
        <f>SUM(AA155:AA164)</f>
        <v>0</v>
      </c>
      <c r="AR154" s="82" t="s">
        <v>10</v>
      </c>
      <c r="AT154" s="83" t="s">
        <v>41</v>
      </c>
      <c r="AU154" s="83" t="s">
        <v>10</v>
      </c>
      <c r="AY154" s="82" t="s">
        <v>79</v>
      </c>
      <c r="BK154" s="84">
        <f>SUM(BK155:BK164)</f>
        <v>0</v>
      </c>
    </row>
    <row r="155" spans="2:65" s="1" customFormat="1" ht="28.95" customHeight="1" x14ac:dyDescent="0.3">
      <c r="B155" s="86"/>
      <c r="C155" s="87">
        <v>28</v>
      </c>
      <c r="D155" s="87" t="s">
        <v>80</v>
      </c>
      <c r="E155" s="88" t="s">
        <v>161</v>
      </c>
      <c r="F155" s="184" t="s">
        <v>162</v>
      </c>
      <c r="G155" s="183"/>
      <c r="H155" s="183"/>
      <c r="I155" s="183"/>
      <c r="J155" s="89" t="s">
        <v>83</v>
      </c>
      <c r="K155" s="90">
        <v>54</v>
      </c>
      <c r="L155" s="185"/>
      <c r="M155" s="183"/>
      <c r="N155" s="185">
        <f t="shared" ref="N155:N161" si="22">ROUND(L155*K155,3)</f>
        <v>0</v>
      </c>
      <c r="O155" s="183"/>
      <c r="P155" s="183"/>
      <c r="Q155" s="183"/>
      <c r="R155" s="91"/>
      <c r="T155" s="92" t="s">
        <v>1</v>
      </c>
      <c r="U155" s="26" t="s">
        <v>25</v>
      </c>
      <c r="V155" s="93">
        <v>0.59</v>
      </c>
      <c r="W155" s="93">
        <f t="shared" ref="W155:W161" si="23">V155*K155</f>
        <v>31.86</v>
      </c>
      <c r="X155" s="93">
        <v>8.5650000000000004E-2</v>
      </c>
      <c r="Y155" s="93">
        <f t="shared" ref="Y155:Y161" si="24">X155*K155</f>
        <v>4.6250999999999998</v>
      </c>
      <c r="Z155" s="93">
        <v>0</v>
      </c>
      <c r="AA155" s="94">
        <f t="shared" ref="AA155:AA161" si="25">Z155*K155</f>
        <v>0</v>
      </c>
      <c r="AR155" s="9" t="s">
        <v>84</v>
      </c>
      <c r="AT155" s="9" t="s">
        <v>80</v>
      </c>
      <c r="AU155" s="9" t="s">
        <v>46</v>
      </c>
      <c r="AY155" s="9" t="s">
        <v>79</v>
      </c>
      <c r="BE155" s="95">
        <f t="shared" ref="BE155:BE161" si="26">IF(U155="základní",N155,0)</f>
        <v>0</v>
      </c>
      <c r="BF155" s="95">
        <f t="shared" ref="BF155:BF161" si="27">IF(U155="snížená",N155,0)</f>
        <v>0</v>
      </c>
      <c r="BG155" s="95">
        <f t="shared" ref="BG155:BG161" si="28">IF(U155="zákl. přenesená",N155,0)</f>
        <v>0</v>
      </c>
      <c r="BH155" s="95">
        <f t="shared" ref="BH155:BH161" si="29">IF(U155="sníž. přenesená",N155,0)</f>
        <v>0</v>
      </c>
      <c r="BI155" s="95">
        <f t="shared" ref="BI155:BI161" si="30">IF(U155="nulová",N155,0)</f>
        <v>0</v>
      </c>
      <c r="BJ155" s="9" t="s">
        <v>10</v>
      </c>
      <c r="BK155" s="96">
        <f t="shared" ref="BK155:BK161" si="31">ROUND(L155*K155,3)</f>
        <v>0</v>
      </c>
      <c r="BL155" s="9" t="s">
        <v>84</v>
      </c>
      <c r="BM155" s="9" t="s">
        <v>163</v>
      </c>
    </row>
    <row r="156" spans="2:65" s="1" customFormat="1" ht="28.95" customHeight="1" x14ac:dyDescent="0.3">
      <c r="B156" s="86"/>
      <c r="C156" s="97">
        <v>29</v>
      </c>
      <c r="D156" s="97" t="s">
        <v>122</v>
      </c>
      <c r="E156" s="98" t="s">
        <v>164</v>
      </c>
      <c r="F156" s="180" t="s">
        <v>328</v>
      </c>
      <c r="G156" s="181"/>
      <c r="H156" s="181"/>
      <c r="I156" s="181"/>
      <c r="J156" s="99" t="s">
        <v>83</v>
      </c>
      <c r="K156" s="100">
        <f>54*1.01</f>
        <v>54.54</v>
      </c>
      <c r="L156" s="182"/>
      <c r="M156" s="181"/>
      <c r="N156" s="182">
        <f t="shared" si="22"/>
        <v>0</v>
      </c>
      <c r="O156" s="183"/>
      <c r="P156" s="183"/>
      <c r="Q156" s="183"/>
      <c r="R156" s="91"/>
      <c r="T156" s="92" t="s">
        <v>1</v>
      </c>
      <c r="U156" s="26" t="s">
        <v>25</v>
      </c>
      <c r="V156" s="93">
        <v>0</v>
      </c>
      <c r="W156" s="93">
        <f t="shared" si="23"/>
        <v>0</v>
      </c>
      <c r="X156" s="93">
        <v>0.18</v>
      </c>
      <c r="Y156" s="93">
        <f t="shared" si="24"/>
        <v>9.8171999999999997</v>
      </c>
      <c r="Z156" s="93">
        <v>0</v>
      </c>
      <c r="AA156" s="94">
        <f t="shared" si="25"/>
        <v>0</v>
      </c>
      <c r="AR156" s="9" t="s">
        <v>109</v>
      </c>
      <c r="AT156" s="9" t="s">
        <v>122</v>
      </c>
      <c r="AU156" s="9" t="s">
        <v>46</v>
      </c>
      <c r="AY156" s="9" t="s">
        <v>79</v>
      </c>
      <c r="BE156" s="95">
        <f t="shared" si="26"/>
        <v>0</v>
      </c>
      <c r="BF156" s="95">
        <f t="shared" si="27"/>
        <v>0</v>
      </c>
      <c r="BG156" s="95">
        <f t="shared" si="28"/>
        <v>0</v>
      </c>
      <c r="BH156" s="95">
        <f t="shared" si="29"/>
        <v>0</v>
      </c>
      <c r="BI156" s="95">
        <f t="shared" si="30"/>
        <v>0</v>
      </c>
      <c r="BJ156" s="9" t="s">
        <v>10</v>
      </c>
      <c r="BK156" s="96">
        <f t="shared" si="31"/>
        <v>0</v>
      </c>
      <c r="BL156" s="9" t="s">
        <v>84</v>
      </c>
      <c r="BM156" s="9" t="s">
        <v>165</v>
      </c>
    </row>
    <row r="157" spans="2:65" s="1" customFormat="1" ht="20.399999999999999" customHeight="1" x14ac:dyDescent="0.3">
      <c r="B157" s="86"/>
      <c r="C157" s="87">
        <v>30</v>
      </c>
      <c r="D157" s="87" t="s">
        <v>80</v>
      </c>
      <c r="E157" s="88" t="s">
        <v>166</v>
      </c>
      <c r="F157" s="184" t="s">
        <v>167</v>
      </c>
      <c r="G157" s="183"/>
      <c r="H157" s="183"/>
      <c r="I157" s="183"/>
      <c r="J157" s="89" t="s">
        <v>83</v>
      </c>
      <c r="K157" s="90">
        <v>54</v>
      </c>
      <c r="L157" s="185"/>
      <c r="M157" s="183"/>
      <c r="N157" s="185">
        <f t="shared" si="22"/>
        <v>0</v>
      </c>
      <c r="O157" s="183"/>
      <c r="P157" s="183"/>
      <c r="Q157" s="183"/>
      <c r="R157" s="91"/>
      <c r="T157" s="92" t="s">
        <v>1</v>
      </c>
      <c r="U157" s="26" t="s">
        <v>25</v>
      </c>
      <c r="V157" s="93">
        <v>0.02</v>
      </c>
      <c r="W157" s="93">
        <f t="shared" si="23"/>
        <v>1.08</v>
      </c>
      <c r="X157" s="93">
        <v>8.0030000000000004E-2</v>
      </c>
      <c r="Y157" s="93">
        <f t="shared" si="24"/>
        <v>4.3216200000000002</v>
      </c>
      <c r="Z157" s="93">
        <v>0</v>
      </c>
      <c r="AA157" s="94">
        <f t="shared" si="25"/>
        <v>0</v>
      </c>
      <c r="AR157" s="9" t="s">
        <v>84</v>
      </c>
      <c r="AT157" s="9" t="s">
        <v>80</v>
      </c>
      <c r="AU157" s="9" t="s">
        <v>46</v>
      </c>
      <c r="AY157" s="9" t="s">
        <v>79</v>
      </c>
      <c r="BE157" s="95">
        <f t="shared" si="26"/>
        <v>0</v>
      </c>
      <c r="BF157" s="95">
        <f t="shared" si="27"/>
        <v>0</v>
      </c>
      <c r="BG157" s="95">
        <f t="shared" si="28"/>
        <v>0</v>
      </c>
      <c r="BH157" s="95">
        <f t="shared" si="29"/>
        <v>0</v>
      </c>
      <c r="BI157" s="95">
        <f t="shared" si="30"/>
        <v>0</v>
      </c>
      <c r="BJ157" s="9" t="s">
        <v>10</v>
      </c>
      <c r="BK157" s="96">
        <f t="shared" si="31"/>
        <v>0</v>
      </c>
      <c r="BL157" s="9" t="s">
        <v>84</v>
      </c>
      <c r="BM157" s="9" t="s">
        <v>168</v>
      </c>
    </row>
    <row r="158" spans="2:65" s="1" customFormat="1" ht="28.95" customHeight="1" x14ac:dyDescent="0.3">
      <c r="B158" s="86"/>
      <c r="C158" s="87">
        <v>31</v>
      </c>
      <c r="D158" s="87" t="s">
        <v>80</v>
      </c>
      <c r="E158" s="88" t="s">
        <v>148</v>
      </c>
      <c r="F158" s="184" t="s">
        <v>149</v>
      </c>
      <c r="G158" s="183"/>
      <c r="H158" s="183"/>
      <c r="I158" s="183"/>
      <c r="J158" s="89" t="s">
        <v>83</v>
      </c>
      <c r="K158" s="90">
        <v>54</v>
      </c>
      <c r="L158" s="185"/>
      <c r="M158" s="183"/>
      <c r="N158" s="185">
        <f t="shared" si="22"/>
        <v>0</v>
      </c>
      <c r="O158" s="183"/>
      <c r="P158" s="183"/>
      <c r="Q158" s="183"/>
      <c r="R158" s="91"/>
      <c r="T158" s="92" t="s">
        <v>1</v>
      </c>
      <c r="U158" s="26" t="s">
        <v>25</v>
      </c>
      <c r="V158" s="93">
        <v>2.8000000000000001E-2</v>
      </c>
      <c r="W158" s="93">
        <f t="shared" si="23"/>
        <v>1.512</v>
      </c>
      <c r="X158" s="93">
        <v>0.37190000000000001</v>
      </c>
      <c r="Y158" s="93">
        <f t="shared" si="24"/>
        <v>20.082599999999999</v>
      </c>
      <c r="Z158" s="93">
        <v>0</v>
      </c>
      <c r="AA158" s="94">
        <f t="shared" si="25"/>
        <v>0</v>
      </c>
      <c r="AR158" s="9" t="s">
        <v>84</v>
      </c>
      <c r="AT158" s="9" t="s">
        <v>80</v>
      </c>
      <c r="AU158" s="9" t="s">
        <v>46</v>
      </c>
      <c r="AY158" s="9" t="s">
        <v>79</v>
      </c>
      <c r="BE158" s="95">
        <f t="shared" si="26"/>
        <v>0</v>
      </c>
      <c r="BF158" s="95">
        <f t="shared" si="27"/>
        <v>0</v>
      </c>
      <c r="BG158" s="95">
        <f t="shared" si="28"/>
        <v>0</v>
      </c>
      <c r="BH158" s="95">
        <f t="shared" si="29"/>
        <v>0</v>
      </c>
      <c r="BI158" s="95">
        <f t="shared" si="30"/>
        <v>0</v>
      </c>
      <c r="BJ158" s="9" t="s">
        <v>10</v>
      </c>
      <c r="BK158" s="96">
        <f t="shared" si="31"/>
        <v>0</v>
      </c>
      <c r="BL158" s="9" t="s">
        <v>84</v>
      </c>
      <c r="BM158" s="9" t="s">
        <v>169</v>
      </c>
    </row>
    <row r="159" spans="2:65" s="1" customFormat="1" ht="20.399999999999999" customHeight="1" x14ac:dyDescent="0.3">
      <c r="B159" s="86"/>
      <c r="C159" s="87">
        <v>32</v>
      </c>
      <c r="D159" s="87" t="s">
        <v>80</v>
      </c>
      <c r="E159" s="88" t="s">
        <v>151</v>
      </c>
      <c r="F159" s="184" t="s">
        <v>152</v>
      </c>
      <c r="G159" s="183"/>
      <c r="H159" s="183"/>
      <c r="I159" s="183"/>
      <c r="J159" s="89" t="s">
        <v>83</v>
      </c>
      <c r="K159" s="90">
        <v>54</v>
      </c>
      <c r="L159" s="185"/>
      <c r="M159" s="183"/>
      <c r="N159" s="185">
        <f t="shared" si="22"/>
        <v>0</v>
      </c>
      <c r="O159" s="183"/>
      <c r="P159" s="183"/>
      <c r="Q159" s="183"/>
      <c r="R159" s="91"/>
      <c r="T159" s="92" t="s">
        <v>1</v>
      </c>
      <c r="U159" s="26" t="s">
        <v>25</v>
      </c>
      <c r="V159" s="93">
        <v>2.9000000000000001E-2</v>
      </c>
      <c r="W159" s="93">
        <f t="shared" si="23"/>
        <v>1.5660000000000001</v>
      </c>
      <c r="X159" s="93">
        <v>0.378</v>
      </c>
      <c r="Y159" s="93">
        <f t="shared" si="24"/>
        <v>20.411999999999999</v>
      </c>
      <c r="Z159" s="93">
        <v>0</v>
      </c>
      <c r="AA159" s="94">
        <f t="shared" si="25"/>
        <v>0</v>
      </c>
      <c r="AR159" s="9" t="s">
        <v>84</v>
      </c>
      <c r="AT159" s="9" t="s">
        <v>80</v>
      </c>
      <c r="AU159" s="9" t="s">
        <v>46</v>
      </c>
      <c r="AY159" s="9" t="s">
        <v>79</v>
      </c>
      <c r="BE159" s="95">
        <f t="shared" si="26"/>
        <v>0</v>
      </c>
      <c r="BF159" s="95">
        <f t="shared" si="27"/>
        <v>0</v>
      </c>
      <c r="BG159" s="95">
        <f t="shared" si="28"/>
        <v>0</v>
      </c>
      <c r="BH159" s="95">
        <f t="shared" si="29"/>
        <v>0</v>
      </c>
      <c r="BI159" s="95">
        <f t="shared" si="30"/>
        <v>0</v>
      </c>
      <c r="BJ159" s="9" t="s">
        <v>10</v>
      </c>
      <c r="BK159" s="96">
        <f t="shared" si="31"/>
        <v>0</v>
      </c>
      <c r="BL159" s="9" t="s">
        <v>84</v>
      </c>
      <c r="BM159" s="9" t="s">
        <v>170</v>
      </c>
    </row>
    <row r="160" spans="2:65" s="1" customFormat="1" ht="40.200000000000003" customHeight="1" x14ac:dyDescent="0.3">
      <c r="B160" s="86"/>
      <c r="C160" s="87">
        <v>33</v>
      </c>
      <c r="D160" s="87" t="s">
        <v>80</v>
      </c>
      <c r="E160" s="88" t="s">
        <v>171</v>
      </c>
      <c r="F160" s="184" t="s">
        <v>172</v>
      </c>
      <c r="G160" s="183"/>
      <c r="H160" s="183"/>
      <c r="I160" s="183"/>
      <c r="J160" s="89" t="s">
        <v>173</v>
      </c>
      <c r="K160" s="90">
        <v>54</v>
      </c>
      <c r="L160" s="185"/>
      <c r="M160" s="183"/>
      <c r="N160" s="185">
        <f t="shared" si="22"/>
        <v>0</v>
      </c>
      <c r="O160" s="183"/>
      <c r="P160" s="183"/>
      <c r="Q160" s="183"/>
      <c r="R160" s="91"/>
      <c r="T160" s="92" t="s">
        <v>1</v>
      </c>
      <c r="U160" s="26" t="s">
        <v>25</v>
      </c>
      <c r="V160" s="93">
        <v>0.216</v>
      </c>
      <c r="W160" s="93">
        <f t="shared" si="23"/>
        <v>11.664</v>
      </c>
      <c r="X160" s="93">
        <v>0.1295</v>
      </c>
      <c r="Y160" s="93">
        <f t="shared" si="24"/>
        <v>6.9930000000000003</v>
      </c>
      <c r="Z160" s="93">
        <v>0</v>
      </c>
      <c r="AA160" s="94">
        <f t="shared" si="25"/>
        <v>0</v>
      </c>
      <c r="AR160" s="9" t="s">
        <v>84</v>
      </c>
      <c r="AT160" s="9" t="s">
        <v>80</v>
      </c>
      <c r="AU160" s="9" t="s">
        <v>46</v>
      </c>
      <c r="AY160" s="9" t="s">
        <v>79</v>
      </c>
      <c r="BE160" s="95">
        <f t="shared" si="26"/>
        <v>0</v>
      </c>
      <c r="BF160" s="95">
        <f t="shared" si="27"/>
        <v>0</v>
      </c>
      <c r="BG160" s="95">
        <f t="shared" si="28"/>
        <v>0</v>
      </c>
      <c r="BH160" s="95">
        <f t="shared" si="29"/>
        <v>0</v>
      </c>
      <c r="BI160" s="95">
        <f t="shared" si="30"/>
        <v>0</v>
      </c>
      <c r="BJ160" s="9" t="s">
        <v>10</v>
      </c>
      <c r="BK160" s="96">
        <f t="shared" si="31"/>
        <v>0</v>
      </c>
      <c r="BL160" s="9" t="s">
        <v>84</v>
      </c>
      <c r="BM160" s="9" t="s">
        <v>174</v>
      </c>
    </row>
    <row r="161" spans="2:65" s="1" customFormat="1" ht="20.399999999999999" customHeight="1" x14ac:dyDescent="0.3">
      <c r="B161" s="86"/>
      <c r="C161" s="97">
        <v>34</v>
      </c>
      <c r="D161" s="97" t="s">
        <v>122</v>
      </c>
      <c r="E161" s="98" t="s">
        <v>175</v>
      </c>
      <c r="F161" s="180" t="s">
        <v>176</v>
      </c>
      <c r="G161" s="181"/>
      <c r="H161" s="181"/>
      <c r="I161" s="181"/>
      <c r="J161" s="99" t="s">
        <v>177</v>
      </c>
      <c r="K161" s="100">
        <v>48</v>
      </c>
      <c r="L161" s="182"/>
      <c r="M161" s="181"/>
      <c r="N161" s="182">
        <f t="shared" si="22"/>
        <v>0</v>
      </c>
      <c r="O161" s="183"/>
      <c r="P161" s="183"/>
      <c r="Q161" s="183"/>
      <c r="R161" s="91"/>
      <c r="T161" s="92" t="s">
        <v>1</v>
      </c>
      <c r="U161" s="26" t="s">
        <v>25</v>
      </c>
      <c r="V161" s="93">
        <v>0</v>
      </c>
      <c r="W161" s="93">
        <f t="shared" si="23"/>
        <v>0</v>
      </c>
      <c r="X161" s="93">
        <v>2.4E-2</v>
      </c>
      <c r="Y161" s="93">
        <f t="shared" si="24"/>
        <v>1.1520000000000001</v>
      </c>
      <c r="Z161" s="93">
        <v>0</v>
      </c>
      <c r="AA161" s="94">
        <f t="shared" si="25"/>
        <v>0</v>
      </c>
      <c r="AR161" s="9" t="s">
        <v>109</v>
      </c>
      <c r="AT161" s="9" t="s">
        <v>122</v>
      </c>
      <c r="AU161" s="9" t="s">
        <v>46</v>
      </c>
      <c r="AY161" s="9" t="s">
        <v>79</v>
      </c>
      <c r="BE161" s="95">
        <f t="shared" si="26"/>
        <v>0</v>
      </c>
      <c r="BF161" s="95">
        <f t="shared" si="27"/>
        <v>0</v>
      </c>
      <c r="BG161" s="95">
        <f t="shared" si="28"/>
        <v>0</v>
      </c>
      <c r="BH161" s="95">
        <f t="shared" si="29"/>
        <v>0</v>
      </c>
      <c r="BI161" s="95">
        <f t="shared" si="30"/>
        <v>0</v>
      </c>
      <c r="BJ161" s="9" t="s">
        <v>10</v>
      </c>
      <c r="BK161" s="96">
        <f t="shared" si="31"/>
        <v>0</v>
      </c>
      <c r="BL161" s="9" t="s">
        <v>84</v>
      </c>
      <c r="BM161" s="9" t="s">
        <v>178</v>
      </c>
    </row>
    <row r="162" spans="2:65" s="6" customFormat="1" ht="20.399999999999999" customHeight="1" x14ac:dyDescent="0.3">
      <c r="B162" s="101"/>
      <c r="C162" s="102"/>
      <c r="D162" s="102"/>
      <c r="E162" s="103" t="s">
        <v>1</v>
      </c>
      <c r="F162" s="211" t="s">
        <v>179</v>
      </c>
      <c r="G162" s="212"/>
      <c r="H162" s="212"/>
      <c r="I162" s="212"/>
      <c r="J162" s="102"/>
      <c r="K162" s="104">
        <f>48*1.01</f>
        <v>48.480000000000004</v>
      </c>
      <c r="L162" s="102"/>
      <c r="M162" s="102"/>
      <c r="N162" s="102"/>
      <c r="O162" s="102"/>
      <c r="P162" s="102"/>
      <c r="Q162" s="102"/>
      <c r="R162" s="105"/>
      <c r="T162" s="106"/>
      <c r="U162" s="102"/>
      <c r="V162" s="102"/>
      <c r="W162" s="102"/>
      <c r="X162" s="102"/>
      <c r="Y162" s="102"/>
      <c r="Z162" s="102"/>
      <c r="AA162" s="107"/>
      <c r="AT162" s="108" t="s">
        <v>180</v>
      </c>
      <c r="AU162" s="108" t="s">
        <v>46</v>
      </c>
      <c r="AV162" s="6" t="s">
        <v>46</v>
      </c>
      <c r="AW162" s="6" t="s">
        <v>19</v>
      </c>
      <c r="AX162" s="6" t="s">
        <v>10</v>
      </c>
      <c r="AY162" s="108" t="s">
        <v>79</v>
      </c>
    </row>
    <row r="163" spans="2:65" s="1" customFormat="1" ht="28.95" customHeight="1" x14ac:dyDescent="0.3">
      <c r="B163" s="86"/>
      <c r="C163" s="87">
        <v>35</v>
      </c>
      <c r="D163" s="87" t="s">
        <v>80</v>
      </c>
      <c r="E163" s="88" t="s">
        <v>181</v>
      </c>
      <c r="F163" s="184" t="s">
        <v>182</v>
      </c>
      <c r="G163" s="183"/>
      <c r="H163" s="183"/>
      <c r="I163" s="183"/>
      <c r="J163" s="89" t="s">
        <v>173</v>
      </c>
      <c r="K163" s="90">
        <v>48</v>
      </c>
      <c r="L163" s="185"/>
      <c r="M163" s="183"/>
      <c r="N163" s="185">
        <f>ROUND(L163*K163,3)</f>
        <v>0</v>
      </c>
      <c r="O163" s="183"/>
      <c r="P163" s="183"/>
      <c r="Q163" s="183"/>
      <c r="R163" s="91"/>
      <c r="T163" s="92" t="s">
        <v>1</v>
      </c>
      <c r="U163" s="26" t="s">
        <v>25</v>
      </c>
      <c r="V163" s="93">
        <v>0.36</v>
      </c>
      <c r="W163" s="93">
        <f>V163*K163</f>
        <v>17.28</v>
      </c>
      <c r="X163" s="93">
        <v>0</v>
      </c>
      <c r="Y163" s="93">
        <f>X163*K163</f>
        <v>0</v>
      </c>
      <c r="Z163" s="93">
        <v>0</v>
      </c>
      <c r="AA163" s="94">
        <f>Z163*K163</f>
        <v>0</v>
      </c>
      <c r="AR163" s="9" t="s">
        <v>84</v>
      </c>
      <c r="AT163" s="9" t="s">
        <v>80</v>
      </c>
      <c r="AU163" s="9" t="s">
        <v>46</v>
      </c>
      <c r="AY163" s="9" t="s">
        <v>79</v>
      </c>
      <c r="BE163" s="95">
        <f>IF(U163="základní",N163,0)</f>
        <v>0</v>
      </c>
      <c r="BF163" s="95">
        <f>IF(U163="snížená",N163,0)</f>
        <v>0</v>
      </c>
      <c r="BG163" s="95">
        <f>IF(U163="zákl. přenesená",N163,0)</f>
        <v>0</v>
      </c>
      <c r="BH163" s="95">
        <f>IF(U163="sníž. přenesená",N163,0)</f>
        <v>0</v>
      </c>
      <c r="BI163" s="95">
        <f>IF(U163="nulová",N163,0)</f>
        <v>0</v>
      </c>
      <c r="BJ163" s="9" t="s">
        <v>10</v>
      </c>
      <c r="BK163" s="96">
        <f>ROUND(L163*K163,3)</f>
        <v>0</v>
      </c>
      <c r="BL163" s="9" t="s">
        <v>84</v>
      </c>
      <c r="BM163" s="9" t="s">
        <v>183</v>
      </c>
    </row>
    <row r="164" spans="2:65" s="1" customFormat="1" ht="28.95" customHeight="1" x14ac:dyDescent="0.3">
      <c r="B164" s="86"/>
      <c r="C164" s="87">
        <v>36</v>
      </c>
      <c r="D164" s="128" t="s">
        <v>80</v>
      </c>
      <c r="E164" s="129" t="s">
        <v>184</v>
      </c>
      <c r="F164" s="190" t="s">
        <v>185</v>
      </c>
      <c r="G164" s="189"/>
      <c r="H164" s="189"/>
      <c r="I164" s="189"/>
      <c r="J164" s="130" t="s">
        <v>116</v>
      </c>
      <c r="K164" s="131">
        <f>29.01</f>
        <v>29.01</v>
      </c>
      <c r="L164" s="191"/>
      <c r="M164" s="189"/>
      <c r="N164" s="191">
        <f>ROUND(L164*K164,3)</f>
        <v>0</v>
      </c>
      <c r="O164" s="189"/>
      <c r="P164" s="189"/>
      <c r="Q164" s="189"/>
      <c r="R164" s="91"/>
      <c r="T164" s="92" t="s">
        <v>1</v>
      </c>
      <c r="U164" s="26" t="s">
        <v>25</v>
      </c>
      <c r="V164" s="93">
        <v>0.39700000000000002</v>
      </c>
      <c r="W164" s="93">
        <f>V164*K164</f>
        <v>11.516970000000001</v>
      </c>
      <c r="X164" s="93">
        <v>0</v>
      </c>
      <c r="Y164" s="93">
        <f>X164*K164</f>
        <v>0</v>
      </c>
      <c r="Z164" s="93">
        <v>0</v>
      </c>
      <c r="AA164" s="94">
        <f>Z164*K164</f>
        <v>0</v>
      </c>
      <c r="AR164" s="9" t="s">
        <v>84</v>
      </c>
      <c r="AT164" s="9" t="s">
        <v>80</v>
      </c>
      <c r="AU164" s="9" t="s">
        <v>46</v>
      </c>
      <c r="AY164" s="9" t="s">
        <v>79</v>
      </c>
      <c r="BE164" s="95">
        <f>IF(U164="základní",N164,0)</f>
        <v>0</v>
      </c>
      <c r="BF164" s="95">
        <f>IF(U164="snížená",N164,0)</f>
        <v>0</v>
      </c>
      <c r="BG164" s="95">
        <f>IF(U164="zákl. přenesená",N164,0)</f>
        <v>0</v>
      </c>
      <c r="BH164" s="95">
        <f>IF(U164="sníž. přenesená",N164,0)</f>
        <v>0</v>
      </c>
      <c r="BI164" s="95">
        <f>IF(U164="nulová",N164,0)</f>
        <v>0</v>
      </c>
      <c r="BJ164" s="9" t="s">
        <v>10</v>
      </c>
      <c r="BK164" s="96">
        <f>ROUND(L164*K164,3)</f>
        <v>0</v>
      </c>
      <c r="BL164" s="9" t="s">
        <v>84</v>
      </c>
      <c r="BM164" s="9" t="s">
        <v>186</v>
      </c>
    </row>
    <row r="165" spans="2:65" s="5" customFormat="1" ht="29.85" customHeight="1" x14ac:dyDescent="0.35">
      <c r="B165" s="75"/>
      <c r="C165" s="76"/>
      <c r="D165" s="147" t="s">
        <v>304</v>
      </c>
      <c r="E165" s="133"/>
      <c r="F165" s="133"/>
      <c r="G165" s="133"/>
      <c r="H165" s="133"/>
      <c r="I165" s="133"/>
      <c r="J165" s="133"/>
      <c r="K165" s="133"/>
      <c r="L165" s="133"/>
      <c r="M165" s="133"/>
      <c r="N165" s="206">
        <f>SUM(N166:Q188)</f>
        <v>0</v>
      </c>
      <c r="O165" s="207"/>
      <c r="P165" s="207"/>
      <c r="Q165" s="207"/>
      <c r="R165" s="78"/>
      <c r="T165" s="79"/>
      <c r="U165" s="76"/>
      <c r="V165" s="76"/>
      <c r="W165" s="80">
        <f>SUM(W166:W176)</f>
        <v>213.77</v>
      </c>
      <c r="X165" s="76"/>
      <c r="Y165" s="80">
        <f>SUM(Y166:Y176)</f>
        <v>104.14512000000002</v>
      </c>
      <c r="Z165" s="76"/>
      <c r="AA165" s="81">
        <f>SUM(AA166:AA176)</f>
        <v>0</v>
      </c>
      <c r="AR165" s="82" t="s">
        <v>10</v>
      </c>
      <c r="AT165" s="83" t="s">
        <v>41</v>
      </c>
      <c r="AU165" s="83" t="s">
        <v>10</v>
      </c>
      <c r="AY165" s="82" t="s">
        <v>79</v>
      </c>
      <c r="BK165" s="84">
        <f>SUM(BK166:BK176)</f>
        <v>0</v>
      </c>
    </row>
    <row r="166" spans="2:65" s="1" customFormat="1" ht="40.200000000000003" customHeight="1" x14ac:dyDescent="0.3">
      <c r="B166" s="86"/>
      <c r="C166" s="87">
        <v>37</v>
      </c>
      <c r="D166" s="128" t="s">
        <v>80</v>
      </c>
      <c r="E166" s="134" t="s">
        <v>287</v>
      </c>
      <c r="F166" s="223" t="s">
        <v>331</v>
      </c>
      <c r="G166" s="217"/>
      <c r="H166" s="217"/>
      <c r="I166" s="217"/>
      <c r="J166" s="130" t="s">
        <v>83</v>
      </c>
      <c r="K166" s="131">
        <v>165</v>
      </c>
      <c r="L166" s="191"/>
      <c r="M166" s="189"/>
      <c r="N166" s="191">
        <f>ROUND(L166*K166,3)</f>
        <v>0</v>
      </c>
      <c r="O166" s="189"/>
      <c r="P166" s="189"/>
      <c r="Q166" s="189"/>
      <c r="R166" s="91"/>
      <c r="T166" s="92" t="s">
        <v>1</v>
      </c>
      <c r="U166" s="26" t="s">
        <v>25</v>
      </c>
      <c r="V166" s="93">
        <v>0.53500000000000003</v>
      </c>
      <c r="W166" s="93">
        <f>V166*K166</f>
        <v>88.275000000000006</v>
      </c>
      <c r="X166" s="93">
        <v>0.10100000000000001</v>
      </c>
      <c r="Y166" s="93">
        <f>X166*K166</f>
        <v>16.665000000000003</v>
      </c>
      <c r="Z166" s="93">
        <v>0</v>
      </c>
      <c r="AA166" s="94">
        <f>Z166*K166</f>
        <v>0</v>
      </c>
      <c r="AR166" s="9" t="s">
        <v>84</v>
      </c>
      <c r="AT166" s="9" t="s">
        <v>80</v>
      </c>
      <c r="AU166" s="9" t="s">
        <v>46</v>
      </c>
      <c r="AY166" s="9" t="s">
        <v>79</v>
      </c>
      <c r="BE166" s="95">
        <f>IF(U166="základní",N166,0)</f>
        <v>0</v>
      </c>
      <c r="BF166" s="95">
        <f>IF(U166="snížená",N166,0)</f>
        <v>0</v>
      </c>
      <c r="BG166" s="95">
        <f>IF(U166="zákl. přenesená",N166,0)</f>
        <v>0</v>
      </c>
      <c r="BH166" s="95">
        <f>IF(U166="sníž. přenesená",N166,0)</f>
        <v>0</v>
      </c>
      <c r="BI166" s="95">
        <f>IF(U166="nulová",N166,0)</f>
        <v>0</v>
      </c>
      <c r="BJ166" s="9" t="s">
        <v>10</v>
      </c>
      <c r="BK166" s="96">
        <f>ROUND(L166*K166,3)</f>
        <v>0</v>
      </c>
      <c r="BL166" s="9" t="s">
        <v>84</v>
      </c>
      <c r="BM166" s="9" t="s">
        <v>187</v>
      </c>
    </row>
    <row r="167" spans="2:65" s="1" customFormat="1" ht="36.6" customHeight="1" x14ac:dyDescent="0.3">
      <c r="B167" s="86"/>
      <c r="C167" s="97">
        <v>38</v>
      </c>
      <c r="D167" s="135" t="s">
        <v>122</v>
      </c>
      <c r="E167" s="136" t="s">
        <v>288</v>
      </c>
      <c r="F167" s="219" t="s">
        <v>330</v>
      </c>
      <c r="G167" s="220"/>
      <c r="H167" s="220"/>
      <c r="I167" s="220"/>
      <c r="J167" s="137" t="s">
        <v>83</v>
      </c>
      <c r="K167" s="138">
        <f>168*1.01-5</f>
        <v>164.68</v>
      </c>
      <c r="L167" s="188"/>
      <c r="M167" s="187"/>
      <c r="N167" s="188">
        <f>ROUND(L167*K167,3)</f>
        <v>0</v>
      </c>
      <c r="O167" s="189"/>
      <c r="P167" s="189"/>
      <c r="Q167" s="189"/>
      <c r="R167" s="91"/>
      <c r="T167" s="92" t="s">
        <v>1</v>
      </c>
      <c r="U167" s="26" t="s">
        <v>25</v>
      </c>
      <c r="V167" s="93">
        <v>0</v>
      </c>
      <c r="W167" s="93">
        <f>V167*K167</f>
        <v>0</v>
      </c>
      <c r="X167" s="93">
        <v>2.7E-2</v>
      </c>
      <c r="Y167" s="93">
        <f>X167*K167</f>
        <v>4.4463600000000003</v>
      </c>
      <c r="Z167" s="93">
        <v>0</v>
      </c>
      <c r="AA167" s="94">
        <f>Z167*K167</f>
        <v>0</v>
      </c>
      <c r="AR167" s="9" t="s">
        <v>109</v>
      </c>
      <c r="AT167" s="9" t="s">
        <v>122</v>
      </c>
      <c r="AU167" s="9" t="s">
        <v>46</v>
      </c>
      <c r="AY167" s="9" t="s">
        <v>79</v>
      </c>
      <c r="BE167" s="95">
        <f>IF(U167="základní",N167,0)</f>
        <v>0</v>
      </c>
      <c r="BF167" s="95">
        <f>IF(U167="snížená",N167,0)</f>
        <v>0</v>
      </c>
      <c r="BG167" s="95">
        <f>IF(U167="zákl. přenesená",N167,0)</f>
        <v>0</v>
      </c>
      <c r="BH167" s="95">
        <f>IF(U167="sníž. přenesená",N167,0)</f>
        <v>0</v>
      </c>
      <c r="BI167" s="95">
        <f>IF(U167="nulová",N167,0)</f>
        <v>0</v>
      </c>
      <c r="BJ167" s="9" t="s">
        <v>10</v>
      </c>
      <c r="BK167" s="96">
        <f>ROUND(L167*K167,3)</f>
        <v>0</v>
      </c>
      <c r="BL167" s="9" t="s">
        <v>84</v>
      </c>
      <c r="BM167" s="9" t="s">
        <v>188</v>
      </c>
    </row>
    <row r="168" spans="2:65" s="6" customFormat="1" ht="20.399999999999999" customHeight="1" x14ac:dyDescent="0.3">
      <c r="B168" s="101"/>
      <c r="C168" s="102"/>
      <c r="D168" s="139"/>
      <c r="E168" s="140" t="s">
        <v>1</v>
      </c>
      <c r="F168" s="213" t="s">
        <v>332</v>
      </c>
      <c r="G168" s="214"/>
      <c r="H168" s="214"/>
      <c r="I168" s="214"/>
      <c r="J168" s="139"/>
      <c r="K168" s="141">
        <v>678.72</v>
      </c>
      <c r="L168" s="139"/>
      <c r="M168" s="139"/>
      <c r="N168" s="139"/>
      <c r="O168" s="139"/>
      <c r="P168" s="139"/>
      <c r="Q168" s="139"/>
      <c r="R168" s="105"/>
      <c r="T168" s="106"/>
      <c r="U168" s="102"/>
      <c r="V168" s="102"/>
      <c r="W168" s="102"/>
      <c r="X168" s="102"/>
      <c r="Y168" s="102"/>
      <c r="Z168" s="102"/>
      <c r="AA168" s="107"/>
      <c r="AT168" s="108" t="s">
        <v>180</v>
      </c>
      <c r="AU168" s="108" t="s">
        <v>46</v>
      </c>
      <c r="AV168" s="6" t="s">
        <v>46</v>
      </c>
      <c r="AW168" s="6" t="s">
        <v>19</v>
      </c>
      <c r="AX168" s="6" t="s">
        <v>10</v>
      </c>
      <c r="AY168" s="108" t="s">
        <v>79</v>
      </c>
    </row>
    <row r="169" spans="2:65" s="6" customFormat="1" ht="20.399999999999999" customHeight="1" x14ac:dyDescent="0.3">
      <c r="B169" s="101"/>
      <c r="C169" s="168">
        <v>39</v>
      </c>
      <c r="D169" s="87" t="s">
        <v>80</v>
      </c>
      <c r="E169" s="88" t="s">
        <v>166</v>
      </c>
      <c r="F169" s="184" t="s">
        <v>167</v>
      </c>
      <c r="G169" s="183"/>
      <c r="H169" s="183"/>
      <c r="I169" s="183"/>
      <c r="J169" s="89" t="s">
        <v>83</v>
      </c>
      <c r="K169" s="150">
        <v>172</v>
      </c>
      <c r="L169" s="185"/>
      <c r="M169" s="183"/>
      <c r="N169" s="185">
        <f t="shared" ref="N169" si="32">ROUND(L169*K169,3)</f>
        <v>0</v>
      </c>
      <c r="O169" s="183"/>
      <c r="P169" s="183"/>
      <c r="Q169" s="183"/>
      <c r="R169" s="105"/>
      <c r="T169" s="106"/>
      <c r="U169" s="151"/>
      <c r="V169" s="151"/>
      <c r="W169" s="151"/>
      <c r="X169" s="151"/>
      <c r="Y169" s="151"/>
      <c r="Z169" s="151"/>
      <c r="AA169" s="107"/>
      <c r="AT169" s="108"/>
      <c r="AU169" s="108"/>
      <c r="AY169" s="108"/>
    </row>
    <row r="170" spans="2:65" s="1" customFormat="1" ht="20.399999999999999" customHeight="1" x14ac:dyDescent="0.3">
      <c r="B170" s="86"/>
      <c r="C170" s="87">
        <v>40</v>
      </c>
      <c r="D170" s="128" t="s">
        <v>80</v>
      </c>
      <c r="E170" s="129" t="s">
        <v>151</v>
      </c>
      <c r="F170" s="190" t="s">
        <v>152</v>
      </c>
      <c r="G170" s="189"/>
      <c r="H170" s="189"/>
      <c r="I170" s="189"/>
      <c r="J170" s="130" t="s">
        <v>83</v>
      </c>
      <c r="K170" s="131">
        <v>172</v>
      </c>
      <c r="L170" s="191"/>
      <c r="M170" s="189"/>
      <c r="N170" s="191">
        <f t="shared" ref="N170:N177" si="33">ROUND(L170*K170,3)</f>
        <v>0</v>
      </c>
      <c r="O170" s="189"/>
      <c r="P170" s="189"/>
      <c r="Q170" s="189"/>
      <c r="R170" s="91"/>
      <c r="T170" s="92" t="s">
        <v>1</v>
      </c>
      <c r="U170" s="26" t="s">
        <v>25</v>
      </c>
      <c r="V170" s="93">
        <v>2.5999999999999999E-2</v>
      </c>
      <c r="W170" s="93">
        <f>V170*K170</f>
        <v>4.4719999999999995</v>
      </c>
      <c r="X170" s="93">
        <v>0.27994000000000002</v>
      </c>
      <c r="Y170" s="93">
        <f>X170*K170</f>
        <v>48.149680000000004</v>
      </c>
      <c r="Z170" s="93">
        <v>0</v>
      </c>
      <c r="AA170" s="94">
        <f>Z170*K170</f>
        <v>0</v>
      </c>
      <c r="AR170" s="9" t="s">
        <v>84</v>
      </c>
      <c r="AT170" s="9" t="s">
        <v>80</v>
      </c>
      <c r="AU170" s="9" t="s">
        <v>46</v>
      </c>
      <c r="AY170" s="9" t="s">
        <v>79</v>
      </c>
      <c r="BE170" s="95">
        <f>IF(U170="základní",N170,0)</f>
        <v>0</v>
      </c>
      <c r="BF170" s="95">
        <f>IF(U170="snížená",N170,0)</f>
        <v>0</v>
      </c>
      <c r="BG170" s="95">
        <f>IF(U170="zákl. přenesená",N170,0)</f>
        <v>0</v>
      </c>
      <c r="BH170" s="95">
        <f>IF(U170="sníž. přenesená",N170,0)</f>
        <v>0</v>
      </c>
      <c r="BI170" s="95">
        <f>IF(U170="nulová",N170,0)</f>
        <v>0</v>
      </c>
      <c r="BJ170" s="9" t="s">
        <v>10</v>
      </c>
      <c r="BK170" s="96">
        <f>ROUND(L170*K170,3)</f>
        <v>0</v>
      </c>
      <c r="BL170" s="9" t="s">
        <v>84</v>
      </c>
      <c r="BM170" s="9" t="s">
        <v>189</v>
      </c>
    </row>
    <row r="171" spans="2:65" s="1" customFormat="1" ht="20.399999999999999" customHeight="1" x14ac:dyDescent="0.3">
      <c r="B171" s="86"/>
      <c r="C171" s="87">
        <v>41</v>
      </c>
      <c r="D171" s="128" t="s">
        <v>80</v>
      </c>
      <c r="E171" s="134" t="s">
        <v>289</v>
      </c>
      <c r="F171" s="222" t="s">
        <v>290</v>
      </c>
      <c r="G171" s="217"/>
      <c r="H171" s="217"/>
      <c r="I171" s="217"/>
      <c r="J171" s="142" t="s">
        <v>83</v>
      </c>
      <c r="K171" s="143">
        <v>7</v>
      </c>
      <c r="L171" s="218"/>
      <c r="M171" s="217"/>
      <c r="N171" s="218">
        <f t="shared" si="33"/>
        <v>0</v>
      </c>
      <c r="O171" s="217"/>
      <c r="P171" s="217"/>
      <c r="Q171" s="217"/>
      <c r="R171" s="91"/>
      <c r="T171" s="92"/>
      <c r="U171" s="26"/>
      <c r="V171" s="93"/>
      <c r="W171" s="93"/>
      <c r="X171" s="93"/>
      <c r="Y171" s="93"/>
      <c r="Z171" s="93"/>
      <c r="AA171" s="94"/>
      <c r="AR171" s="9"/>
      <c r="AT171" s="9"/>
      <c r="AU171" s="9"/>
      <c r="AY171" s="9"/>
      <c r="BE171" s="95"/>
      <c r="BF171" s="95"/>
      <c r="BG171" s="95"/>
      <c r="BH171" s="95"/>
      <c r="BI171" s="95"/>
      <c r="BJ171" s="9"/>
      <c r="BK171" s="96"/>
      <c r="BL171" s="9"/>
      <c r="BM171" s="9"/>
    </row>
    <row r="172" spans="2:65" s="1" customFormat="1" ht="40.200000000000003" customHeight="1" x14ac:dyDescent="0.3">
      <c r="B172" s="86"/>
      <c r="C172" s="97">
        <v>42</v>
      </c>
      <c r="D172" s="135" t="s">
        <v>122</v>
      </c>
      <c r="E172" s="136" t="s">
        <v>291</v>
      </c>
      <c r="F172" s="219" t="s">
        <v>329</v>
      </c>
      <c r="G172" s="220"/>
      <c r="H172" s="220"/>
      <c r="I172" s="220"/>
      <c r="J172" s="144" t="s">
        <v>83</v>
      </c>
      <c r="K172" s="145">
        <v>7.07</v>
      </c>
      <c r="L172" s="221"/>
      <c r="M172" s="220"/>
      <c r="N172" s="221">
        <f t="shared" si="33"/>
        <v>0</v>
      </c>
      <c r="O172" s="217"/>
      <c r="P172" s="217"/>
      <c r="Q172" s="217"/>
      <c r="R172" s="91"/>
      <c r="T172" s="92" t="s">
        <v>1</v>
      </c>
      <c r="U172" s="26" t="s">
        <v>25</v>
      </c>
      <c r="V172" s="93">
        <v>0.216</v>
      </c>
      <c r="W172" s="93">
        <f>V172*K173</f>
        <v>42.335999999999999</v>
      </c>
      <c r="X172" s="93">
        <v>0.1295</v>
      </c>
      <c r="Y172" s="93">
        <f>X172*K173</f>
        <v>25.382000000000001</v>
      </c>
      <c r="Z172" s="93">
        <v>0</v>
      </c>
      <c r="AA172" s="94">
        <f>Z172*K173</f>
        <v>0</v>
      </c>
      <c r="AR172" s="9" t="s">
        <v>84</v>
      </c>
      <c r="AT172" s="9" t="s">
        <v>80</v>
      </c>
      <c r="AU172" s="9" t="s">
        <v>46</v>
      </c>
      <c r="AY172" s="9" t="s">
        <v>79</v>
      </c>
      <c r="BE172" s="95">
        <f>IF(U172="základní",N173,0)</f>
        <v>0</v>
      </c>
      <c r="BF172" s="95">
        <f>IF(U172="snížená",N173,0)</f>
        <v>0</v>
      </c>
      <c r="BG172" s="95">
        <f>IF(U172="zákl. přenesená",N173,0)</f>
        <v>0</v>
      </c>
      <c r="BH172" s="95">
        <f>IF(U172="sníž. přenesená",N173,0)</f>
        <v>0</v>
      </c>
      <c r="BI172" s="95">
        <f>IF(U172="nulová",N173,0)</f>
        <v>0</v>
      </c>
      <c r="BJ172" s="9" t="s">
        <v>10</v>
      </c>
      <c r="BK172" s="96">
        <f>ROUND(L173*K173,3)</f>
        <v>0</v>
      </c>
      <c r="BL172" s="9" t="s">
        <v>84</v>
      </c>
      <c r="BM172" s="9" t="s">
        <v>190</v>
      </c>
    </row>
    <row r="173" spans="2:65" s="1" customFormat="1" ht="32.4" customHeight="1" x14ac:dyDescent="0.3">
      <c r="B173" s="86"/>
      <c r="C173" s="87">
        <v>43</v>
      </c>
      <c r="D173" s="128" t="s">
        <v>80</v>
      </c>
      <c r="E173" s="129" t="s">
        <v>171</v>
      </c>
      <c r="F173" s="190" t="s">
        <v>172</v>
      </c>
      <c r="G173" s="189"/>
      <c r="H173" s="189"/>
      <c r="I173" s="189"/>
      <c r="J173" s="130" t="s">
        <v>173</v>
      </c>
      <c r="K173" s="131">
        <v>196</v>
      </c>
      <c r="L173" s="191"/>
      <c r="M173" s="189"/>
      <c r="N173" s="191">
        <f t="shared" si="33"/>
        <v>0</v>
      </c>
      <c r="O173" s="189"/>
      <c r="P173" s="189"/>
      <c r="Q173" s="189"/>
      <c r="R173" s="91"/>
      <c r="T173" s="92" t="s">
        <v>1</v>
      </c>
      <c r="U173" s="26" t="s">
        <v>25</v>
      </c>
      <c r="V173" s="93">
        <v>0</v>
      </c>
      <c r="W173" s="93">
        <f>V173*K174</f>
        <v>0</v>
      </c>
      <c r="X173" s="93">
        <v>2.4E-2</v>
      </c>
      <c r="Y173" s="93">
        <f>X173*K174</f>
        <v>9.5020800000000012</v>
      </c>
      <c r="Z173" s="93">
        <v>0</v>
      </c>
      <c r="AA173" s="94">
        <f>Z173*K174</f>
        <v>0</v>
      </c>
      <c r="AR173" s="9" t="s">
        <v>109</v>
      </c>
      <c r="AT173" s="9" t="s">
        <v>122</v>
      </c>
      <c r="AU173" s="9" t="s">
        <v>46</v>
      </c>
      <c r="AY173" s="9" t="s">
        <v>79</v>
      </c>
      <c r="BE173" s="95">
        <f>IF(U173="základní",N174,0)</f>
        <v>0</v>
      </c>
      <c r="BF173" s="95">
        <f>IF(U173="snížená",N174,0)</f>
        <v>0</v>
      </c>
      <c r="BG173" s="95">
        <f>IF(U173="zákl. přenesená",N174,0)</f>
        <v>0</v>
      </c>
      <c r="BH173" s="95">
        <f>IF(U173="sníž. přenesená",N174,0)</f>
        <v>0</v>
      </c>
      <c r="BI173" s="95">
        <f>IF(U173="nulová",N174,0)</f>
        <v>0</v>
      </c>
      <c r="BJ173" s="9" t="s">
        <v>10</v>
      </c>
      <c r="BK173" s="96">
        <f>ROUND(L174*K174,3)</f>
        <v>0</v>
      </c>
      <c r="BL173" s="9" t="s">
        <v>84</v>
      </c>
      <c r="BM173" s="9" t="s">
        <v>191</v>
      </c>
    </row>
    <row r="174" spans="2:65" s="6" customFormat="1" ht="20.399999999999999" customHeight="1" x14ac:dyDescent="0.3">
      <c r="B174" s="101"/>
      <c r="C174" s="97">
        <v>44</v>
      </c>
      <c r="D174" s="135" t="s">
        <v>122</v>
      </c>
      <c r="E174" s="146" t="s">
        <v>175</v>
      </c>
      <c r="F174" s="186" t="s">
        <v>176</v>
      </c>
      <c r="G174" s="187"/>
      <c r="H174" s="187"/>
      <c r="I174" s="187"/>
      <c r="J174" s="137" t="s">
        <v>177</v>
      </c>
      <c r="K174" s="138">
        <v>395.92</v>
      </c>
      <c r="L174" s="188"/>
      <c r="M174" s="187"/>
      <c r="N174" s="188">
        <f t="shared" si="33"/>
        <v>0</v>
      </c>
      <c r="O174" s="189"/>
      <c r="P174" s="189"/>
      <c r="Q174" s="189"/>
      <c r="R174" s="105"/>
      <c r="T174" s="106"/>
      <c r="U174" s="102"/>
      <c r="V174" s="102"/>
      <c r="W174" s="102"/>
      <c r="X174" s="102"/>
      <c r="Y174" s="102"/>
      <c r="Z174" s="102"/>
      <c r="AA174" s="107"/>
      <c r="AT174" s="108" t="s">
        <v>180</v>
      </c>
      <c r="AU174" s="108" t="s">
        <v>46</v>
      </c>
      <c r="AV174" s="6" t="s">
        <v>46</v>
      </c>
      <c r="AW174" s="6" t="s">
        <v>19</v>
      </c>
      <c r="AX174" s="6" t="s">
        <v>10</v>
      </c>
      <c r="AY174" s="108" t="s">
        <v>79</v>
      </c>
    </row>
    <row r="175" spans="2:65" s="1" customFormat="1" ht="36" customHeight="1" x14ac:dyDescent="0.3">
      <c r="B175" s="86"/>
      <c r="C175" s="171">
        <v>45</v>
      </c>
      <c r="D175" s="172" t="s">
        <v>80</v>
      </c>
      <c r="E175" s="169" t="s">
        <v>292</v>
      </c>
      <c r="F175" s="216" t="s">
        <v>295</v>
      </c>
      <c r="G175" s="217"/>
      <c r="H175" s="217"/>
      <c r="I175" s="217"/>
      <c r="J175" s="142" t="s">
        <v>173</v>
      </c>
      <c r="K175" s="143">
        <v>30</v>
      </c>
      <c r="L175" s="218"/>
      <c r="M175" s="217"/>
      <c r="N175" s="218">
        <f t="shared" si="33"/>
        <v>0</v>
      </c>
      <c r="O175" s="217"/>
      <c r="P175" s="217"/>
      <c r="Q175" s="217"/>
      <c r="R175" s="91"/>
      <c r="T175" s="92" t="s">
        <v>1</v>
      </c>
      <c r="U175" s="26" t="s">
        <v>25</v>
      </c>
      <c r="V175" s="93">
        <v>0.36</v>
      </c>
      <c r="W175" s="93">
        <f>V175*K179</f>
        <v>10.799999999999999</v>
      </c>
      <c r="X175" s="93">
        <v>0</v>
      </c>
      <c r="Y175" s="93">
        <f>X175*K179</f>
        <v>0</v>
      </c>
      <c r="Z175" s="93">
        <v>0</v>
      </c>
      <c r="AA175" s="94">
        <f>Z175*K179</f>
        <v>0</v>
      </c>
      <c r="AE175" s="1">
        <f>42-12</f>
        <v>30</v>
      </c>
      <c r="AR175" s="9" t="s">
        <v>84</v>
      </c>
      <c r="AT175" s="9" t="s">
        <v>80</v>
      </c>
      <c r="AU175" s="9" t="s">
        <v>46</v>
      </c>
      <c r="AY175" s="9" t="s">
        <v>79</v>
      </c>
      <c r="BE175" s="95">
        <f>IF(U175="základní",N179,0)</f>
        <v>0</v>
      </c>
      <c r="BF175" s="95">
        <f>IF(U175="snížená",N179,0)</f>
        <v>0</v>
      </c>
      <c r="BG175" s="95">
        <f>IF(U175="zákl. přenesená",N179,0)</f>
        <v>0</v>
      </c>
      <c r="BH175" s="95">
        <f>IF(U175="sníž. přenesená",N179,0)</f>
        <v>0</v>
      </c>
      <c r="BI175" s="95">
        <f>IF(U175="nulová",N179,0)</f>
        <v>0</v>
      </c>
      <c r="BJ175" s="9" t="s">
        <v>10</v>
      </c>
      <c r="BK175" s="96">
        <f>ROUND(L179*K179,3)</f>
        <v>0</v>
      </c>
      <c r="BL175" s="9" t="s">
        <v>84</v>
      </c>
      <c r="BM175" s="9" t="s">
        <v>192</v>
      </c>
    </row>
    <row r="176" spans="2:65" s="1" customFormat="1" ht="28.95" customHeight="1" x14ac:dyDescent="0.3">
      <c r="B176" s="86"/>
      <c r="C176" s="97">
        <v>46</v>
      </c>
      <c r="D176" s="172" t="s">
        <v>122</v>
      </c>
      <c r="E176" s="170" t="s">
        <v>293</v>
      </c>
      <c r="F176" s="219" t="s">
        <v>294</v>
      </c>
      <c r="G176" s="220"/>
      <c r="H176" s="220"/>
      <c r="I176" s="220"/>
      <c r="J176" s="144" t="s">
        <v>177</v>
      </c>
      <c r="K176" s="145">
        <v>30.3</v>
      </c>
      <c r="L176" s="221"/>
      <c r="M176" s="220"/>
      <c r="N176" s="221">
        <f t="shared" si="33"/>
        <v>0</v>
      </c>
      <c r="O176" s="217"/>
      <c r="P176" s="217"/>
      <c r="Q176" s="217"/>
      <c r="R176" s="91"/>
      <c r="T176" s="92" t="s">
        <v>1</v>
      </c>
      <c r="U176" s="26" t="s">
        <v>25</v>
      </c>
      <c r="V176" s="93">
        <v>0.39700000000000002</v>
      </c>
      <c r="W176" s="93">
        <f>V176*K188</f>
        <v>67.887</v>
      </c>
      <c r="X176" s="93">
        <v>0</v>
      </c>
      <c r="Y176" s="93">
        <f>X176*K188</f>
        <v>0</v>
      </c>
      <c r="Z176" s="93">
        <v>0</v>
      </c>
      <c r="AA176" s="94">
        <f>Z176*K188</f>
        <v>0</v>
      </c>
      <c r="AR176" s="9" t="s">
        <v>84</v>
      </c>
      <c r="AT176" s="9" t="s">
        <v>80</v>
      </c>
      <c r="AU176" s="9" t="s">
        <v>46</v>
      </c>
      <c r="AY176" s="9" t="s">
        <v>79</v>
      </c>
      <c r="BE176" s="95">
        <f>IF(U176="základní",N188,0)</f>
        <v>0</v>
      </c>
      <c r="BF176" s="95">
        <f>IF(U176="snížená",N188,0)</f>
        <v>0</v>
      </c>
      <c r="BG176" s="95">
        <f>IF(U176="zákl. přenesená",N188,0)</f>
        <v>0</v>
      </c>
      <c r="BH176" s="95">
        <f>IF(U176="sníž. přenesená",N188,0)</f>
        <v>0</v>
      </c>
      <c r="BI176" s="95">
        <f>IF(U176="nulová",N188,0)</f>
        <v>0</v>
      </c>
      <c r="BJ176" s="9" t="s">
        <v>10</v>
      </c>
      <c r="BK176" s="96">
        <f>ROUND(L188*K188,3)</f>
        <v>0</v>
      </c>
      <c r="BL176" s="9" t="s">
        <v>84</v>
      </c>
      <c r="BM176" s="9" t="s">
        <v>193</v>
      </c>
    </row>
    <row r="177" spans="2:65" s="5" customFormat="1" ht="29.85" customHeight="1" x14ac:dyDescent="0.3">
      <c r="B177" s="75"/>
      <c r="C177" s="171">
        <v>47</v>
      </c>
      <c r="D177" s="173" t="s">
        <v>80</v>
      </c>
      <c r="E177" s="169" t="s">
        <v>196</v>
      </c>
      <c r="F177" s="222" t="s">
        <v>197</v>
      </c>
      <c r="G177" s="217"/>
      <c r="H177" s="217"/>
      <c r="I177" s="217"/>
      <c r="J177" s="142" t="s">
        <v>173</v>
      </c>
      <c r="K177" s="143">
        <v>30</v>
      </c>
      <c r="L177" s="218"/>
      <c r="M177" s="217"/>
      <c r="N177" s="218">
        <f t="shared" si="33"/>
        <v>0</v>
      </c>
      <c r="O177" s="217"/>
      <c r="P177" s="217"/>
      <c r="Q177" s="217"/>
      <c r="R177" s="78"/>
      <c r="T177" s="79"/>
      <c r="U177" s="76"/>
      <c r="V177" s="76"/>
      <c r="W177" s="80" t="e">
        <f>SUM(W178:W186)</f>
        <v>#REF!</v>
      </c>
      <c r="X177" s="76"/>
      <c r="Y177" s="80" t="e">
        <f>SUM(Y178:Y186)</f>
        <v>#REF!</v>
      </c>
      <c r="Z177" s="76"/>
      <c r="AA177" s="81" t="e">
        <f>SUM(AA178:AA186)</f>
        <v>#REF!</v>
      </c>
      <c r="AR177" s="82" t="s">
        <v>10</v>
      </c>
      <c r="AT177" s="83" t="s">
        <v>41</v>
      </c>
      <c r="AU177" s="83" t="s">
        <v>10</v>
      </c>
      <c r="AY177" s="82" t="s">
        <v>79</v>
      </c>
      <c r="BK177" s="84" t="e">
        <f>SUM(BK178:BK186)</f>
        <v>#REF!</v>
      </c>
    </row>
    <row r="178" spans="2:65" s="1" customFormat="1" ht="28.95" customHeight="1" x14ac:dyDescent="0.3">
      <c r="B178" s="86"/>
      <c r="C178" s="102"/>
      <c r="D178" s="139"/>
      <c r="E178" s="140" t="s">
        <v>1</v>
      </c>
      <c r="F178" s="215" t="s">
        <v>320</v>
      </c>
      <c r="G178" s="214"/>
      <c r="H178" s="214"/>
      <c r="I178" s="214"/>
      <c r="J178" s="139"/>
      <c r="K178" s="141">
        <v>30.3</v>
      </c>
      <c r="L178" s="139"/>
      <c r="M178" s="139"/>
      <c r="N178" s="139"/>
      <c r="O178" s="139"/>
      <c r="P178" s="139"/>
      <c r="Q178" s="139"/>
      <c r="R178" s="91"/>
      <c r="T178" s="92" t="s">
        <v>1</v>
      </c>
      <c r="U178" s="26" t="s">
        <v>25</v>
      </c>
      <c r="V178" s="93">
        <v>0.16300000000000001</v>
      </c>
      <c r="W178" s="93" t="e">
        <f>V178*#REF!</f>
        <v>#REF!</v>
      </c>
      <c r="X178" s="93">
        <v>2.9229999999999999E-2</v>
      </c>
      <c r="Y178" s="93" t="e">
        <f>X178*#REF!</f>
        <v>#REF!</v>
      </c>
      <c r="Z178" s="93">
        <v>0</v>
      </c>
      <c r="AA178" s="94" t="e">
        <f>Z178*#REF!</f>
        <v>#REF!</v>
      </c>
      <c r="AR178" s="9" t="s">
        <v>84</v>
      </c>
      <c r="AT178" s="9" t="s">
        <v>80</v>
      </c>
      <c r="AU178" s="9" t="s">
        <v>46</v>
      </c>
      <c r="AY178" s="9" t="s">
        <v>79</v>
      </c>
      <c r="BE178" s="95" t="e">
        <f>IF(U178="základní",#REF!,0)</f>
        <v>#REF!</v>
      </c>
      <c r="BF178" s="95">
        <f>IF(U178="snížená",#REF!,0)</f>
        <v>0</v>
      </c>
      <c r="BG178" s="95">
        <f>IF(U178="zákl. přenesená",#REF!,0)</f>
        <v>0</v>
      </c>
      <c r="BH178" s="95">
        <f>IF(U178="sníž. přenesená",#REF!,0)</f>
        <v>0</v>
      </c>
      <c r="BI178" s="95">
        <f>IF(U178="nulová",#REF!,0)</f>
        <v>0</v>
      </c>
      <c r="BJ178" s="9" t="s">
        <v>10</v>
      </c>
      <c r="BK178" s="96" t="e">
        <f>ROUND(#REF!*#REF!,3)</f>
        <v>#REF!</v>
      </c>
      <c r="BL178" s="9" t="s">
        <v>84</v>
      </c>
      <c r="BM178" s="9" t="s">
        <v>194</v>
      </c>
    </row>
    <row r="179" spans="2:65" s="1" customFormat="1" ht="28.95" customHeight="1" x14ac:dyDescent="0.3">
      <c r="B179" s="86"/>
      <c r="C179" s="87">
        <v>48</v>
      </c>
      <c r="D179" s="128" t="s">
        <v>80</v>
      </c>
      <c r="E179" s="129" t="s">
        <v>181</v>
      </c>
      <c r="F179" s="190" t="s">
        <v>182</v>
      </c>
      <c r="G179" s="189"/>
      <c r="H179" s="189"/>
      <c r="I179" s="189"/>
      <c r="J179" s="130" t="s">
        <v>173</v>
      </c>
      <c r="K179" s="131">
        <v>30</v>
      </c>
      <c r="L179" s="191"/>
      <c r="M179" s="189"/>
      <c r="N179" s="191">
        <f t="shared" ref="N179:N188" si="34">ROUND(L179*K179,3)</f>
        <v>0</v>
      </c>
      <c r="O179" s="189"/>
      <c r="P179" s="189"/>
      <c r="Q179" s="189"/>
      <c r="R179" s="91"/>
      <c r="T179" s="92" t="s">
        <v>1</v>
      </c>
      <c r="U179" s="26" t="s">
        <v>25</v>
      </c>
      <c r="V179" s="93">
        <v>0</v>
      </c>
      <c r="W179" s="93" t="e">
        <f>V179*#REF!</f>
        <v>#REF!</v>
      </c>
      <c r="X179" s="93">
        <v>2.3E-2</v>
      </c>
      <c r="Y179" s="93" t="e">
        <f>X179*#REF!</f>
        <v>#REF!</v>
      </c>
      <c r="Z179" s="93">
        <v>0</v>
      </c>
      <c r="AA179" s="94" t="e">
        <f>Z179*#REF!</f>
        <v>#REF!</v>
      </c>
      <c r="AR179" s="9" t="s">
        <v>109</v>
      </c>
      <c r="AT179" s="9" t="s">
        <v>122</v>
      </c>
      <c r="AU179" s="9" t="s">
        <v>46</v>
      </c>
      <c r="AY179" s="9" t="s">
        <v>79</v>
      </c>
      <c r="BE179" s="95" t="e">
        <f>IF(U179="základní",#REF!,0)</f>
        <v>#REF!</v>
      </c>
      <c r="BF179" s="95">
        <f>IF(U179="snížená",#REF!,0)</f>
        <v>0</v>
      </c>
      <c r="BG179" s="95">
        <f>IF(U179="zákl. přenesená",#REF!,0)</f>
        <v>0</v>
      </c>
      <c r="BH179" s="95">
        <f>IF(U179="sníž. přenesená",#REF!,0)</f>
        <v>0</v>
      </c>
      <c r="BI179" s="95">
        <f>IF(U179="nulová",#REF!,0)</f>
        <v>0</v>
      </c>
      <c r="BJ179" s="9" t="s">
        <v>10</v>
      </c>
      <c r="BK179" s="96" t="e">
        <f>ROUND(#REF!*#REF!,3)</f>
        <v>#REF!</v>
      </c>
      <c r="BL179" s="9" t="s">
        <v>84</v>
      </c>
      <c r="BM179" s="9" t="s">
        <v>195</v>
      </c>
    </row>
    <row r="180" spans="2:65" s="6" customFormat="1" ht="20.399999999999999" customHeight="1" x14ac:dyDescent="0.3">
      <c r="B180" s="101"/>
      <c r="C180" s="87">
        <v>49</v>
      </c>
      <c r="D180" s="128" t="s">
        <v>80</v>
      </c>
      <c r="E180" s="134" t="s">
        <v>296</v>
      </c>
      <c r="F180" s="216" t="s">
        <v>301</v>
      </c>
      <c r="G180" s="217"/>
      <c r="H180" s="217"/>
      <c r="I180" s="217"/>
      <c r="J180" s="142" t="s">
        <v>173</v>
      </c>
      <c r="K180" s="143">
        <v>16</v>
      </c>
      <c r="L180" s="218"/>
      <c r="M180" s="217"/>
      <c r="N180" s="218">
        <f t="shared" si="34"/>
        <v>0</v>
      </c>
      <c r="O180" s="217"/>
      <c r="P180" s="217"/>
      <c r="Q180" s="217"/>
      <c r="R180" s="105"/>
      <c r="T180" s="106"/>
      <c r="U180" s="102"/>
      <c r="V180" s="102"/>
      <c r="W180" s="102"/>
      <c r="X180" s="102"/>
      <c r="Y180" s="102"/>
      <c r="Z180" s="102"/>
      <c r="AA180" s="107"/>
      <c r="AT180" s="108" t="s">
        <v>180</v>
      </c>
      <c r="AU180" s="108" t="s">
        <v>46</v>
      </c>
      <c r="AV180" s="6" t="s">
        <v>46</v>
      </c>
      <c r="AW180" s="6" t="s">
        <v>19</v>
      </c>
      <c r="AX180" s="6" t="s">
        <v>10</v>
      </c>
      <c r="AY180" s="108" t="s">
        <v>79</v>
      </c>
    </row>
    <row r="181" spans="2:65" s="1" customFormat="1" ht="28.95" customHeight="1" x14ac:dyDescent="0.3">
      <c r="B181" s="86"/>
      <c r="C181" s="87">
        <v>50</v>
      </c>
      <c r="D181" s="128" t="s">
        <v>122</v>
      </c>
      <c r="E181" s="136" t="s">
        <v>297</v>
      </c>
      <c r="F181" s="219" t="s">
        <v>298</v>
      </c>
      <c r="G181" s="220"/>
      <c r="H181" s="220"/>
      <c r="I181" s="220"/>
      <c r="J181" s="144" t="s">
        <v>177</v>
      </c>
      <c r="K181" s="145">
        <v>16.015999999999998</v>
      </c>
      <c r="L181" s="221"/>
      <c r="M181" s="220"/>
      <c r="N181" s="221">
        <f t="shared" si="34"/>
        <v>0</v>
      </c>
      <c r="O181" s="217"/>
      <c r="P181" s="217"/>
      <c r="Q181" s="217"/>
      <c r="R181" s="91"/>
      <c r="T181" s="92" t="s">
        <v>1</v>
      </c>
      <c r="U181" s="26" t="s">
        <v>25</v>
      </c>
      <c r="V181" s="93">
        <v>6.7000000000000004E-2</v>
      </c>
      <c r="W181" s="93" t="e">
        <f>V181*#REF!</f>
        <v>#REF!</v>
      </c>
      <c r="X181" s="93">
        <v>0</v>
      </c>
      <c r="Y181" s="93" t="e">
        <f>X181*#REF!</f>
        <v>#REF!</v>
      </c>
      <c r="Z181" s="93">
        <v>0</v>
      </c>
      <c r="AA181" s="94" t="e">
        <f>Z181*#REF!</f>
        <v>#REF!</v>
      </c>
      <c r="AR181" s="9" t="s">
        <v>84</v>
      </c>
      <c r="AT181" s="9" t="s">
        <v>80</v>
      </c>
      <c r="AU181" s="9" t="s">
        <v>46</v>
      </c>
      <c r="AY181" s="9" t="s">
        <v>79</v>
      </c>
      <c r="BE181" s="95" t="e">
        <f>IF(U181="základní",#REF!,0)</f>
        <v>#REF!</v>
      </c>
      <c r="BF181" s="95">
        <f>IF(U181="snížená",#REF!,0)</f>
        <v>0</v>
      </c>
      <c r="BG181" s="95">
        <f>IF(U181="zákl. přenesená",#REF!,0)</f>
        <v>0</v>
      </c>
      <c r="BH181" s="95">
        <f>IF(U181="sníž. přenesená",#REF!,0)</f>
        <v>0</v>
      </c>
      <c r="BI181" s="95">
        <f>IF(U181="nulová",#REF!,0)</f>
        <v>0</v>
      </c>
      <c r="BJ181" s="9" t="s">
        <v>10</v>
      </c>
      <c r="BK181" s="96" t="e">
        <f>ROUND(#REF!*#REF!,3)</f>
        <v>#REF!</v>
      </c>
      <c r="BL181" s="9" t="s">
        <v>84</v>
      </c>
      <c r="BM181" s="9" t="s">
        <v>198</v>
      </c>
    </row>
    <row r="182" spans="2:65" s="1" customFormat="1" ht="35.4" customHeight="1" x14ac:dyDescent="0.3">
      <c r="B182" s="86"/>
      <c r="C182" s="87">
        <v>51</v>
      </c>
      <c r="D182" s="87" t="s">
        <v>80</v>
      </c>
      <c r="E182" s="88" t="s">
        <v>292</v>
      </c>
      <c r="F182" s="184" t="s">
        <v>315</v>
      </c>
      <c r="G182" s="183"/>
      <c r="H182" s="183"/>
      <c r="I182" s="183"/>
      <c r="J182" s="89" t="s">
        <v>173</v>
      </c>
      <c r="K182" s="123">
        <v>16</v>
      </c>
      <c r="L182" s="185"/>
      <c r="M182" s="183"/>
      <c r="N182" s="185">
        <f t="shared" si="34"/>
        <v>0</v>
      </c>
      <c r="O182" s="183"/>
      <c r="P182" s="183"/>
      <c r="Q182" s="183"/>
      <c r="R182" s="91"/>
      <c r="T182" s="92"/>
      <c r="U182" s="26"/>
      <c r="V182" s="93"/>
      <c r="W182" s="93"/>
      <c r="X182" s="93"/>
      <c r="Y182" s="93"/>
      <c r="Z182" s="93"/>
      <c r="AA182" s="94"/>
      <c r="AR182" s="9"/>
      <c r="AT182" s="9"/>
      <c r="AU182" s="9"/>
      <c r="AY182" s="9"/>
      <c r="BE182" s="95"/>
      <c r="BF182" s="95"/>
      <c r="BG182" s="95"/>
      <c r="BH182" s="95"/>
      <c r="BI182" s="95"/>
      <c r="BJ182" s="9"/>
      <c r="BK182" s="96"/>
      <c r="BL182" s="9"/>
      <c r="BM182" s="9"/>
    </row>
    <row r="183" spans="2:65" s="1" customFormat="1" ht="28.95" customHeight="1" x14ac:dyDescent="0.3">
      <c r="B183" s="86"/>
      <c r="C183" s="87">
        <v>52</v>
      </c>
      <c r="D183" s="97" t="s">
        <v>122</v>
      </c>
      <c r="E183" s="98" t="s">
        <v>316</v>
      </c>
      <c r="F183" s="180" t="s">
        <v>317</v>
      </c>
      <c r="G183" s="181"/>
      <c r="H183" s="181"/>
      <c r="I183" s="181"/>
      <c r="J183" s="99" t="s">
        <v>177</v>
      </c>
      <c r="K183" s="124">
        <v>12</v>
      </c>
      <c r="L183" s="182"/>
      <c r="M183" s="181"/>
      <c r="N183" s="182">
        <f t="shared" si="34"/>
        <v>0</v>
      </c>
      <c r="O183" s="183"/>
      <c r="P183" s="183"/>
      <c r="Q183" s="183"/>
      <c r="R183" s="91"/>
      <c r="T183" s="92"/>
      <c r="U183" s="26"/>
      <c r="V183" s="93"/>
      <c r="W183" s="93"/>
      <c r="X183" s="93"/>
      <c r="Y183" s="93"/>
      <c r="Z183" s="93"/>
      <c r="AA183" s="94"/>
      <c r="AR183" s="9"/>
      <c r="AT183" s="9"/>
      <c r="AU183" s="9"/>
      <c r="AY183" s="9"/>
      <c r="BE183" s="95"/>
      <c r="BF183" s="95"/>
      <c r="BG183" s="95"/>
      <c r="BH183" s="95"/>
      <c r="BI183" s="95"/>
      <c r="BJ183" s="9"/>
      <c r="BK183" s="96"/>
      <c r="BL183" s="9"/>
      <c r="BM183" s="9"/>
    </row>
    <row r="184" spans="2:65" s="1" customFormat="1" ht="28.95" customHeight="1" x14ac:dyDescent="0.3">
      <c r="B184" s="86"/>
      <c r="C184" s="87">
        <v>53</v>
      </c>
      <c r="D184" s="97" t="s">
        <v>122</v>
      </c>
      <c r="E184" s="98" t="s">
        <v>318</v>
      </c>
      <c r="F184" s="180" t="s">
        <v>319</v>
      </c>
      <c r="G184" s="181"/>
      <c r="H184" s="181"/>
      <c r="I184" s="181"/>
      <c r="J184" s="99" t="s">
        <v>177</v>
      </c>
      <c r="K184" s="124">
        <v>4</v>
      </c>
      <c r="L184" s="182"/>
      <c r="M184" s="181"/>
      <c r="N184" s="182">
        <f t="shared" si="34"/>
        <v>0</v>
      </c>
      <c r="O184" s="183"/>
      <c r="P184" s="183"/>
      <c r="Q184" s="183"/>
      <c r="R184" s="91"/>
      <c r="T184" s="92"/>
      <c r="U184" s="26"/>
      <c r="V184" s="93"/>
      <c r="W184" s="93"/>
      <c r="X184" s="93"/>
      <c r="Y184" s="93"/>
      <c r="Z184" s="93"/>
      <c r="AA184" s="94"/>
      <c r="AR184" s="9"/>
      <c r="AT184" s="9"/>
      <c r="AU184" s="9"/>
      <c r="AY184" s="9"/>
      <c r="BE184" s="95"/>
      <c r="BF184" s="95"/>
      <c r="BG184" s="95"/>
      <c r="BH184" s="95"/>
      <c r="BI184" s="95"/>
      <c r="BJ184" s="9"/>
      <c r="BK184" s="96"/>
      <c r="BL184" s="9"/>
      <c r="BM184" s="9"/>
    </row>
    <row r="185" spans="2:65" s="1" customFormat="1" ht="28.95" customHeight="1" x14ac:dyDescent="0.3">
      <c r="B185" s="86"/>
      <c r="C185" s="87">
        <v>54</v>
      </c>
      <c r="D185" s="87" t="s">
        <v>80</v>
      </c>
      <c r="E185" s="88" t="s">
        <v>181</v>
      </c>
      <c r="F185" s="184" t="s">
        <v>182</v>
      </c>
      <c r="G185" s="183"/>
      <c r="H185" s="183"/>
      <c r="I185" s="183"/>
      <c r="J185" s="89" t="s">
        <v>173</v>
      </c>
      <c r="K185" s="123">
        <v>16</v>
      </c>
      <c r="L185" s="185"/>
      <c r="M185" s="183"/>
      <c r="N185" s="185">
        <f t="shared" si="34"/>
        <v>0</v>
      </c>
      <c r="O185" s="183"/>
      <c r="P185" s="183"/>
      <c r="Q185" s="183"/>
      <c r="R185" s="91"/>
      <c r="T185" s="92"/>
      <c r="U185" s="26"/>
      <c r="V185" s="93"/>
      <c r="W185" s="93"/>
      <c r="X185" s="93"/>
      <c r="Y185" s="93"/>
      <c r="Z185" s="93"/>
      <c r="AA185" s="94"/>
      <c r="AR185" s="9"/>
      <c r="AT185" s="9"/>
      <c r="AU185" s="9"/>
      <c r="AY185" s="9"/>
      <c r="BE185" s="95"/>
      <c r="BF185" s="95"/>
      <c r="BG185" s="95"/>
      <c r="BH185" s="95"/>
      <c r="BI185" s="95"/>
      <c r="BJ185" s="9"/>
      <c r="BK185" s="96"/>
      <c r="BL185" s="9"/>
      <c r="BM185" s="9"/>
    </row>
    <row r="186" spans="2:65" s="1" customFormat="1" ht="28.95" customHeight="1" x14ac:dyDescent="0.3">
      <c r="B186" s="86"/>
      <c r="C186" s="87">
        <v>55</v>
      </c>
      <c r="D186" s="128" t="s">
        <v>80</v>
      </c>
      <c r="E186" s="134" t="s">
        <v>299</v>
      </c>
      <c r="F186" s="222" t="s">
        <v>300</v>
      </c>
      <c r="G186" s="217"/>
      <c r="H186" s="217"/>
      <c r="I186" s="217"/>
      <c r="J186" s="142" t="s">
        <v>173</v>
      </c>
      <c r="K186" s="143">
        <v>16</v>
      </c>
      <c r="L186" s="218"/>
      <c r="M186" s="217"/>
      <c r="N186" s="218">
        <f t="shared" si="34"/>
        <v>0</v>
      </c>
      <c r="O186" s="217"/>
      <c r="P186" s="217"/>
      <c r="Q186" s="217"/>
      <c r="R186" s="91"/>
      <c r="T186" s="92" t="s">
        <v>1</v>
      </c>
      <c r="U186" s="26" t="s">
        <v>25</v>
      </c>
      <c r="V186" s="93">
        <v>0.39700000000000002</v>
      </c>
      <c r="W186" s="93" t="e">
        <f>V186*#REF!</f>
        <v>#REF!</v>
      </c>
      <c r="X186" s="93">
        <v>0</v>
      </c>
      <c r="Y186" s="93" t="e">
        <f>X186*#REF!</f>
        <v>#REF!</v>
      </c>
      <c r="Z186" s="93">
        <v>0</v>
      </c>
      <c r="AA186" s="94" t="e">
        <f>Z186*#REF!</f>
        <v>#REF!</v>
      </c>
      <c r="AR186" s="9" t="s">
        <v>84</v>
      </c>
      <c r="AT186" s="9" t="s">
        <v>80</v>
      </c>
      <c r="AU186" s="9" t="s">
        <v>46</v>
      </c>
      <c r="AY186" s="9" t="s">
        <v>79</v>
      </c>
      <c r="BE186" s="95" t="e">
        <f>IF(U186="základní",#REF!,0)</f>
        <v>#REF!</v>
      </c>
      <c r="BF186" s="95">
        <f>IF(U186="snížená",#REF!,0)</f>
        <v>0</v>
      </c>
      <c r="BG186" s="95">
        <f>IF(U186="zákl. přenesená",#REF!,0)</f>
        <v>0</v>
      </c>
      <c r="BH186" s="95">
        <f>IF(U186="sníž. přenesená",#REF!,0)</f>
        <v>0</v>
      </c>
      <c r="BI186" s="95">
        <f>IF(U186="nulová",#REF!,0)</f>
        <v>0</v>
      </c>
      <c r="BJ186" s="9" t="s">
        <v>10</v>
      </c>
      <c r="BK186" s="96" t="e">
        <f>ROUND(#REF!*#REF!,3)</f>
        <v>#REF!</v>
      </c>
      <c r="BL186" s="9" t="s">
        <v>84</v>
      </c>
      <c r="BM186" s="9" t="s">
        <v>199</v>
      </c>
    </row>
    <row r="187" spans="2:65" s="1" customFormat="1" ht="45.6" customHeight="1" x14ac:dyDescent="0.3">
      <c r="B187" s="86"/>
      <c r="C187" s="174">
        <v>56</v>
      </c>
      <c r="D187" s="174" t="s">
        <v>122</v>
      </c>
      <c r="E187" s="175" t="s">
        <v>337</v>
      </c>
      <c r="F187" s="258" t="s">
        <v>355</v>
      </c>
      <c r="G187" s="259"/>
      <c r="H187" s="259"/>
      <c r="I187" s="259"/>
      <c r="J187" s="176" t="s">
        <v>92</v>
      </c>
      <c r="K187" s="177">
        <v>3.75</v>
      </c>
      <c r="L187" s="260"/>
      <c r="M187" s="259"/>
      <c r="N187" s="260">
        <f t="shared" ref="N187" si="35">ROUND(L187*K187,3)</f>
        <v>0</v>
      </c>
      <c r="O187" s="259"/>
      <c r="P187" s="259"/>
      <c r="Q187" s="259"/>
      <c r="R187" s="91"/>
      <c r="T187" s="155"/>
      <c r="U187" s="26"/>
      <c r="V187" s="93"/>
      <c r="W187" s="93"/>
      <c r="X187" s="93"/>
      <c r="Y187" s="93"/>
      <c r="Z187" s="93"/>
      <c r="AA187" s="94"/>
      <c r="AR187" s="9"/>
      <c r="AT187" s="9"/>
      <c r="AU187" s="9"/>
      <c r="AY187" s="9"/>
      <c r="BE187" s="95"/>
      <c r="BF187" s="95"/>
      <c r="BG187" s="95"/>
      <c r="BH187" s="95"/>
      <c r="BI187" s="95"/>
      <c r="BJ187" s="9"/>
      <c r="BK187" s="96"/>
      <c r="BL187" s="9"/>
      <c r="BM187" s="9"/>
    </row>
    <row r="188" spans="2:65" s="5" customFormat="1" ht="29.85" customHeight="1" x14ac:dyDescent="0.3">
      <c r="B188" s="75"/>
      <c r="C188" s="87">
        <v>57</v>
      </c>
      <c r="D188" s="128" t="s">
        <v>80</v>
      </c>
      <c r="E188" s="129" t="s">
        <v>184</v>
      </c>
      <c r="F188" s="190" t="s">
        <v>185</v>
      </c>
      <c r="G188" s="189"/>
      <c r="H188" s="189"/>
      <c r="I188" s="189"/>
      <c r="J188" s="130" t="s">
        <v>116</v>
      </c>
      <c r="K188" s="131">
        <v>171</v>
      </c>
      <c r="L188" s="191"/>
      <c r="M188" s="189"/>
      <c r="N188" s="191">
        <f t="shared" si="34"/>
        <v>0</v>
      </c>
      <c r="O188" s="189"/>
      <c r="P188" s="189"/>
      <c r="Q188" s="189"/>
      <c r="R188" s="78"/>
      <c r="T188" s="79"/>
      <c r="U188" s="76"/>
      <c r="V188" s="76"/>
      <c r="W188" s="80" t="e">
        <f>SUM(#REF!)</f>
        <v>#REF!</v>
      </c>
      <c r="X188" s="76"/>
      <c r="Y188" s="80" t="e">
        <f>SUM(#REF!)</f>
        <v>#REF!</v>
      </c>
      <c r="Z188" s="76"/>
      <c r="AA188" s="81" t="e">
        <f>SUM(#REF!)</f>
        <v>#REF!</v>
      </c>
      <c r="AR188" s="82" t="s">
        <v>10</v>
      </c>
      <c r="AT188" s="83" t="s">
        <v>41</v>
      </c>
      <c r="AU188" s="83" t="s">
        <v>10</v>
      </c>
      <c r="AY188" s="82" t="s">
        <v>79</v>
      </c>
      <c r="BK188" s="84" t="e">
        <f>SUM(#REF!)</f>
        <v>#REF!</v>
      </c>
    </row>
    <row r="189" spans="2:65" s="1" customFormat="1" ht="28.95" customHeight="1" x14ac:dyDescent="0.35">
      <c r="B189" s="86"/>
      <c r="C189" s="76"/>
      <c r="D189" s="133" t="s">
        <v>59</v>
      </c>
      <c r="E189" s="133"/>
      <c r="F189" s="133"/>
      <c r="G189" s="133"/>
      <c r="H189" s="133"/>
      <c r="I189" s="133"/>
      <c r="J189" s="133"/>
      <c r="K189" s="133"/>
      <c r="L189" s="133"/>
      <c r="M189" s="133"/>
      <c r="N189" s="206">
        <f>SUM(N190:Q193)</f>
        <v>0</v>
      </c>
      <c r="O189" s="207"/>
      <c r="P189" s="207"/>
      <c r="Q189" s="207"/>
      <c r="R189" s="91"/>
      <c r="T189" s="92" t="s">
        <v>1</v>
      </c>
      <c r="U189" s="26" t="s">
        <v>25</v>
      </c>
      <c r="V189" s="93">
        <v>2.3199999999999998</v>
      </c>
      <c r="W189" s="93">
        <f>V189*K196</f>
        <v>104.39999999999999</v>
      </c>
      <c r="X189" s="93">
        <v>0</v>
      </c>
      <c r="Y189" s="93">
        <f>X189*K196</f>
        <v>0</v>
      </c>
      <c r="Z189" s="93">
        <v>0</v>
      </c>
      <c r="AA189" s="94">
        <f>Z189*K196</f>
        <v>0</v>
      </c>
      <c r="AR189" s="9" t="s">
        <v>84</v>
      </c>
      <c r="AT189" s="9" t="s">
        <v>80</v>
      </c>
      <c r="AU189" s="9" t="s">
        <v>46</v>
      </c>
      <c r="AY189" s="9" t="s">
        <v>79</v>
      </c>
      <c r="BE189" s="95">
        <f>IF(U189="základní",N196,0)</f>
        <v>0</v>
      </c>
      <c r="BF189" s="95">
        <f>IF(U189="snížená",N196,0)</f>
        <v>0</v>
      </c>
      <c r="BG189" s="95">
        <f>IF(U189="zákl. přenesená",N196,0)</f>
        <v>0</v>
      </c>
      <c r="BH189" s="95">
        <f>IF(U189="sníž. přenesená",N196,0)</f>
        <v>0</v>
      </c>
      <c r="BI189" s="95">
        <f>IF(U189="nulová",N196,0)</f>
        <v>0</v>
      </c>
      <c r="BJ189" s="9" t="s">
        <v>10</v>
      </c>
      <c r="BK189" s="96">
        <f>ROUND(L196*K196,3)</f>
        <v>0</v>
      </c>
      <c r="BL189" s="9" t="s">
        <v>84</v>
      </c>
      <c r="BM189" s="9" t="s">
        <v>207</v>
      </c>
    </row>
    <row r="190" spans="2:65" s="6" customFormat="1" ht="20.399999999999999" customHeight="1" x14ac:dyDescent="0.3">
      <c r="B190" s="101"/>
      <c r="C190" s="87">
        <v>58</v>
      </c>
      <c r="D190" s="128" t="s">
        <v>80</v>
      </c>
      <c r="E190" s="129" t="s">
        <v>200</v>
      </c>
      <c r="F190" s="190" t="s">
        <v>201</v>
      </c>
      <c r="G190" s="189"/>
      <c r="H190" s="189"/>
      <c r="I190" s="189"/>
      <c r="J190" s="130" t="s">
        <v>173</v>
      </c>
      <c r="K190" s="131">
        <v>3</v>
      </c>
      <c r="L190" s="191"/>
      <c r="M190" s="189"/>
      <c r="N190" s="191">
        <f>ROUND(L190*K190,3)</f>
        <v>0</v>
      </c>
      <c r="O190" s="189"/>
      <c r="P190" s="189"/>
      <c r="Q190" s="189"/>
      <c r="R190" s="105"/>
      <c r="T190" s="106"/>
      <c r="U190" s="102"/>
      <c r="V190" s="102"/>
      <c r="W190" s="102"/>
      <c r="X190" s="102"/>
      <c r="Y190" s="102"/>
      <c r="Z190" s="102"/>
      <c r="AA190" s="107"/>
      <c r="AT190" s="108" t="s">
        <v>180</v>
      </c>
      <c r="AU190" s="108" t="s">
        <v>46</v>
      </c>
      <c r="AV190" s="6" t="s">
        <v>46</v>
      </c>
      <c r="AW190" s="6" t="s">
        <v>19</v>
      </c>
      <c r="AX190" s="6" t="s">
        <v>10</v>
      </c>
      <c r="AY190" s="108" t="s">
        <v>79</v>
      </c>
    </row>
    <row r="191" spans="2:65" s="1" customFormat="1" ht="28.95" customHeight="1" x14ac:dyDescent="0.3">
      <c r="B191" s="86"/>
      <c r="C191" s="87">
        <v>59</v>
      </c>
      <c r="D191" s="128" t="s">
        <v>80</v>
      </c>
      <c r="E191" s="129" t="s">
        <v>98</v>
      </c>
      <c r="F191" s="190" t="s">
        <v>99</v>
      </c>
      <c r="G191" s="189"/>
      <c r="H191" s="189"/>
      <c r="I191" s="189"/>
      <c r="J191" s="130" t="s">
        <v>92</v>
      </c>
      <c r="K191" s="131">
        <v>22.5</v>
      </c>
      <c r="L191" s="191"/>
      <c r="M191" s="189"/>
      <c r="N191" s="191">
        <f>ROUND(L191*K191,3)</f>
        <v>0</v>
      </c>
      <c r="O191" s="189"/>
      <c r="P191" s="189"/>
      <c r="Q191" s="189"/>
      <c r="R191" s="91"/>
      <c r="T191" s="92" t="s">
        <v>1</v>
      </c>
      <c r="U191" s="26" t="s">
        <v>25</v>
      </c>
      <c r="V191" s="93">
        <v>0.65400000000000003</v>
      </c>
      <c r="W191" s="93">
        <f>V191*K198</f>
        <v>29.43</v>
      </c>
      <c r="X191" s="93">
        <v>0</v>
      </c>
      <c r="Y191" s="93">
        <f>X191*K198</f>
        <v>0</v>
      </c>
      <c r="Z191" s="93">
        <v>0</v>
      </c>
      <c r="AA191" s="94">
        <f>Z191*K198</f>
        <v>0</v>
      </c>
      <c r="AR191" s="9" t="s">
        <v>84</v>
      </c>
      <c r="AT191" s="9" t="s">
        <v>80</v>
      </c>
      <c r="AU191" s="9" t="s">
        <v>46</v>
      </c>
      <c r="AY191" s="9" t="s">
        <v>79</v>
      </c>
      <c r="BE191" s="95">
        <f>IF(U191="základní",N198,0)</f>
        <v>0</v>
      </c>
      <c r="BF191" s="95">
        <f>IF(U191="snížená",N198,0)</f>
        <v>0</v>
      </c>
      <c r="BG191" s="95">
        <f>IF(U191="zákl. přenesená",N198,0)</f>
        <v>0</v>
      </c>
      <c r="BH191" s="95">
        <f>IF(U191="sníž. přenesená",N198,0)</f>
        <v>0</v>
      </c>
      <c r="BI191" s="95">
        <f>IF(U191="nulová",N198,0)</f>
        <v>0</v>
      </c>
      <c r="BJ191" s="9" t="s">
        <v>10</v>
      </c>
      <c r="BK191" s="96">
        <f>ROUND(L198*K198,3)</f>
        <v>0</v>
      </c>
      <c r="BL191" s="9" t="s">
        <v>84</v>
      </c>
      <c r="BM191" s="9" t="s">
        <v>210</v>
      </c>
    </row>
    <row r="192" spans="2:65" s="1" customFormat="1" ht="28.95" customHeight="1" x14ac:dyDescent="0.3">
      <c r="B192" s="86"/>
      <c r="C192" s="87">
        <v>60</v>
      </c>
      <c r="D192" s="128" t="s">
        <v>80</v>
      </c>
      <c r="E192" s="129" t="s">
        <v>102</v>
      </c>
      <c r="F192" s="190" t="s">
        <v>103</v>
      </c>
      <c r="G192" s="189"/>
      <c r="H192" s="189"/>
      <c r="I192" s="189"/>
      <c r="J192" s="130" t="s">
        <v>92</v>
      </c>
      <c r="K192" s="131">
        <v>22.5</v>
      </c>
      <c r="L192" s="191"/>
      <c r="M192" s="189"/>
      <c r="N192" s="191">
        <f>ROUND(L192*K192,3)</f>
        <v>0</v>
      </c>
      <c r="O192" s="189"/>
      <c r="P192" s="189"/>
      <c r="Q192" s="189"/>
      <c r="R192" s="91"/>
      <c r="T192" s="92" t="s">
        <v>1</v>
      </c>
      <c r="U192" s="26" t="s">
        <v>25</v>
      </c>
      <c r="V192" s="93">
        <v>0.29899999999999999</v>
      </c>
      <c r="W192" s="93">
        <f>V192*K199</f>
        <v>18.837</v>
      </c>
      <c r="X192" s="93">
        <v>0</v>
      </c>
      <c r="Y192" s="93">
        <f>X192*K199</f>
        <v>0</v>
      </c>
      <c r="Z192" s="93">
        <v>0</v>
      </c>
      <c r="AA192" s="94">
        <f>Z192*K199</f>
        <v>0</v>
      </c>
      <c r="AR192" s="9" t="s">
        <v>84</v>
      </c>
      <c r="AT192" s="9" t="s">
        <v>80</v>
      </c>
      <c r="AU192" s="9" t="s">
        <v>46</v>
      </c>
      <c r="AY192" s="9" t="s">
        <v>79</v>
      </c>
      <c r="BE192" s="95">
        <f>IF(U192="základní",N199,0)</f>
        <v>0</v>
      </c>
      <c r="BF192" s="95">
        <f>IF(U192="snížená",N199,0)</f>
        <v>0</v>
      </c>
      <c r="BG192" s="95">
        <f>IF(U192="zákl. přenesená",N199,0)</f>
        <v>0</v>
      </c>
      <c r="BH192" s="95">
        <f>IF(U192="sníž. přenesená",N199,0)</f>
        <v>0</v>
      </c>
      <c r="BI192" s="95">
        <f>IF(U192="nulová",N199,0)</f>
        <v>0</v>
      </c>
      <c r="BJ192" s="9" t="s">
        <v>10</v>
      </c>
      <c r="BK192" s="96">
        <f>ROUND(L199*K199,3)</f>
        <v>0</v>
      </c>
      <c r="BL192" s="9" t="s">
        <v>84</v>
      </c>
      <c r="BM192" s="9" t="s">
        <v>213</v>
      </c>
    </row>
    <row r="193" spans="2:65" s="6" customFormat="1" ht="20.399999999999999" customHeight="1" x14ac:dyDescent="0.3">
      <c r="B193" s="101"/>
      <c r="C193" s="87">
        <v>61</v>
      </c>
      <c r="D193" s="128" t="s">
        <v>80</v>
      </c>
      <c r="E193" s="129" t="s">
        <v>202</v>
      </c>
      <c r="F193" s="190" t="s">
        <v>203</v>
      </c>
      <c r="G193" s="189"/>
      <c r="H193" s="189"/>
      <c r="I193" s="189"/>
      <c r="J193" s="130" t="s">
        <v>83</v>
      </c>
      <c r="K193" s="131">
        <v>45</v>
      </c>
      <c r="L193" s="191"/>
      <c r="M193" s="189"/>
      <c r="N193" s="191">
        <f>ROUND(L193*K193,3)</f>
        <v>0</v>
      </c>
      <c r="O193" s="189"/>
      <c r="P193" s="189"/>
      <c r="Q193" s="189"/>
      <c r="R193" s="105"/>
      <c r="T193" s="106"/>
      <c r="U193" s="102"/>
      <c r="V193" s="102"/>
      <c r="W193" s="102"/>
      <c r="X193" s="102"/>
      <c r="Y193" s="102"/>
      <c r="Z193" s="102"/>
      <c r="AA193" s="107"/>
      <c r="AT193" s="108" t="s">
        <v>180</v>
      </c>
      <c r="AU193" s="108" t="s">
        <v>46</v>
      </c>
      <c r="AV193" s="6" t="s">
        <v>46</v>
      </c>
      <c r="AW193" s="6" t="s">
        <v>19</v>
      </c>
      <c r="AX193" s="6" t="s">
        <v>10</v>
      </c>
      <c r="AY193" s="108" t="s">
        <v>79</v>
      </c>
    </row>
    <row r="194" spans="2:65" s="1" customFormat="1" ht="28.95" customHeight="1" x14ac:dyDescent="0.3">
      <c r="B194" s="86"/>
      <c r="C194" s="102"/>
      <c r="D194" s="139"/>
      <c r="E194" s="140" t="s">
        <v>1</v>
      </c>
      <c r="F194" s="213" t="s">
        <v>204</v>
      </c>
      <c r="G194" s="214"/>
      <c r="H194" s="214"/>
      <c r="I194" s="214"/>
      <c r="J194" s="139"/>
      <c r="K194" s="141">
        <v>7.5</v>
      </c>
      <c r="L194" s="139"/>
      <c r="M194" s="139"/>
      <c r="N194" s="139"/>
      <c r="O194" s="139"/>
      <c r="P194" s="139"/>
      <c r="Q194" s="139"/>
      <c r="R194" s="91"/>
      <c r="T194" s="92" t="s">
        <v>1</v>
      </c>
      <c r="U194" s="26" t="s">
        <v>25</v>
      </c>
      <c r="V194" s="93">
        <v>4.5999999999999999E-2</v>
      </c>
      <c r="W194" s="93">
        <f>V194*K201</f>
        <v>0.96599999999999997</v>
      </c>
      <c r="X194" s="93">
        <v>0</v>
      </c>
      <c r="Y194" s="93">
        <f>X194*K201</f>
        <v>0</v>
      </c>
      <c r="Z194" s="93">
        <v>0</v>
      </c>
      <c r="AA194" s="94">
        <f>Z194*K201</f>
        <v>0</v>
      </c>
      <c r="AR194" s="9" t="s">
        <v>84</v>
      </c>
      <c r="AT194" s="9" t="s">
        <v>80</v>
      </c>
      <c r="AU194" s="9" t="s">
        <v>46</v>
      </c>
      <c r="AY194" s="9" t="s">
        <v>79</v>
      </c>
      <c r="BE194" s="95">
        <f>IF(U194="základní",N201,0)</f>
        <v>0</v>
      </c>
      <c r="BF194" s="95">
        <f>IF(U194="snížená",N201,0)</f>
        <v>0</v>
      </c>
      <c r="BG194" s="95">
        <f>IF(U194="zákl. přenesená",N201,0)</f>
        <v>0</v>
      </c>
      <c r="BH194" s="95">
        <f>IF(U194="sníž. přenesená",N201,0)</f>
        <v>0</v>
      </c>
      <c r="BI194" s="95">
        <f>IF(U194="nulová",N201,0)</f>
        <v>0</v>
      </c>
      <c r="BJ194" s="9" t="s">
        <v>10</v>
      </c>
      <c r="BK194" s="96">
        <f>ROUND(L201*K201,3)</f>
        <v>0</v>
      </c>
      <c r="BL194" s="9" t="s">
        <v>84</v>
      </c>
      <c r="BM194" s="9" t="s">
        <v>215</v>
      </c>
    </row>
    <row r="195" spans="2:65" s="6" customFormat="1" ht="20.399999999999999" customHeight="1" x14ac:dyDescent="0.35">
      <c r="B195" s="101"/>
      <c r="C195" s="76"/>
      <c r="D195" s="133" t="s">
        <v>60</v>
      </c>
      <c r="E195" s="133"/>
      <c r="F195" s="133"/>
      <c r="G195" s="133"/>
      <c r="H195" s="133"/>
      <c r="I195" s="133"/>
      <c r="J195" s="133"/>
      <c r="K195" s="133"/>
      <c r="L195" s="133"/>
      <c r="M195" s="133"/>
      <c r="N195" s="208">
        <f>SUM(N196:Q211)</f>
        <v>0</v>
      </c>
      <c r="O195" s="209"/>
      <c r="P195" s="209"/>
      <c r="Q195" s="209"/>
      <c r="R195" s="105"/>
      <c r="T195" s="106"/>
      <c r="U195" s="102"/>
      <c r="V195" s="102"/>
      <c r="W195" s="102"/>
      <c r="X195" s="102"/>
      <c r="Y195" s="102"/>
      <c r="Z195" s="102"/>
      <c r="AA195" s="107"/>
      <c r="AT195" s="108" t="s">
        <v>180</v>
      </c>
      <c r="AU195" s="108" t="s">
        <v>46</v>
      </c>
      <c r="AV195" s="6" t="s">
        <v>46</v>
      </c>
      <c r="AW195" s="6" t="s">
        <v>19</v>
      </c>
      <c r="AX195" s="6" t="s">
        <v>10</v>
      </c>
      <c r="AY195" s="108" t="s">
        <v>79</v>
      </c>
    </row>
    <row r="196" spans="2:65" s="1" customFormat="1" ht="28.95" customHeight="1" x14ac:dyDescent="0.3">
      <c r="B196" s="86"/>
      <c r="C196" s="87">
        <v>62</v>
      </c>
      <c r="D196" s="128" t="s">
        <v>80</v>
      </c>
      <c r="E196" s="129" t="s">
        <v>205</v>
      </c>
      <c r="F196" s="190" t="s">
        <v>206</v>
      </c>
      <c r="G196" s="189"/>
      <c r="H196" s="189"/>
      <c r="I196" s="189"/>
      <c r="J196" s="130" t="s">
        <v>92</v>
      </c>
      <c r="K196" s="131">
        <f>60*0.5*1.5</f>
        <v>45</v>
      </c>
      <c r="L196" s="191"/>
      <c r="M196" s="189"/>
      <c r="N196" s="191">
        <f>ROUND(L196*K196,3)</f>
        <v>0</v>
      </c>
      <c r="O196" s="189"/>
      <c r="P196" s="189"/>
      <c r="Q196" s="189"/>
      <c r="R196" s="91"/>
      <c r="T196" s="92" t="s">
        <v>1</v>
      </c>
      <c r="U196" s="26" t="s">
        <v>25</v>
      </c>
      <c r="V196" s="93">
        <v>1.1040000000000001</v>
      </c>
      <c r="W196" s="93">
        <f>V196*K203</f>
        <v>23.184000000000001</v>
      </c>
      <c r="X196" s="93">
        <v>0</v>
      </c>
      <c r="Y196" s="93">
        <f>X196*K203</f>
        <v>0</v>
      </c>
      <c r="Z196" s="93">
        <v>0</v>
      </c>
      <c r="AA196" s="94">
        <f>Z196*K203</f>
        <v>0</v>
      </c>
      <c r="AR196" s="9" t="s">
        <v>84</v>
      </c>
      <c r="AT196" s="9" t="s">
        <v>80</v>
      </c>
      <c r="AU196" s="9" t="s">
        <v>46</v>
      </c>
      <c r="AY196" s="9" t="s">
        <v>79</v>
      </c>
      <c r="BE196" s="95">
        <f>IF(U196="základní",N203,0)</f>
        <v>0</v>
      </c>
      <c r="BF196" s="95">
        <f>IF(U196="snížená",N203,0)</f>
        <v>0</v>
      </c>
      <c r="BG196" s="95">
        <f>IF(U196="zákl. přenesená",N203,0)</f>
        <v>0</v>
      </c>
      <c r="BH196" s="95">
        <f>IF(U196="sníž. přenesená",N203,0)</f>
        <v>0</v>
      </c>
      <c r="BI196" s="95">
        <f>IF(U196="nulová",N203,0)</f>
        <v>0</v>
      </c>
      <c r="BJ196" s="9" t="s">
        <v>10</v>
      </c>
      <c r="BK196" s="96">
        <f>ROUND(L203*K203,3)</f>
        <v>0</v>
      </c>
      <c r="BL196" s="9" t="s">
        <v>84</v>
      </c>
      <c r="BM196" s="9" t="s">
        <v>217</v>
      </c>
    </row>
    <row r="197" spans="2:65" s="1" customFormat="1" ht="40.200000000000003" customHeight="1" x14ac:dyDescent="0.3">
      <c r="B197" s="86"/>
      <c r="C197" s="102"/>
      <c r="D197" s="139"/>
      <c r="E197" s="140" t="s">
        <v>1</v>
      </c>
      <c r="F197" s="215" t="s">
        <v>302</v>
      </c>
      <c r="G197" s="214"/>
      <c r="H197" s="214"/>
      <c r="I197" s="214"/>
      <c r="J197" s="139"/>
      <c r="K197" s="141">
        <v>45</v>
      </c>
      <c r="L197" s="139"/>
      <c r="M197" s="139"/>
      <c r="N197" s="139"/>
      <c r="O197" s="139"/>
      <c r="P197" s="139"/>
      <c r="Q197" s="139"/>
      <c r="R197" s="91"/>
      <c r="T197" s="92" t="s">
        <v>1</v>
      </c>
      <c r="U197" s="26" t="s">
        <v>25</v>
      </c>
      <c r="V197" s="93">
        <v>1.587</v>
      </c>
      <c r="W197" s="93">
        <f>V197*K204</f>
        <v>11.237547000000001</v>
      </c>
      <c r="X197" s="93">
        <v>0</v>
      </c>
      <c r="Y197" s="93">
        <f>X197*K204</f>
        <v>0</v>
      </c>
      <c r="Z197" s="93">
        <v>0</v>
      </c>
      <c r="AA197" s="94">
        <f>Z197*K204</f>
        <v>0</v>
      </c>
      <c r="AR197" s="9" t="s">
        <v>84</v>
      </c>
      <c r="AT197" s="9" t="s">
        <v>80</v>
      </c>
      <c r="AU197" s="9" t="s">
        <v>46</v>
      </c>
      <c r="AY197" s="9" t="s">
        <v>79</v>
      </c>
      <c r="BE197" s="95">
        <f>IF(U197="základní",N204,0)</f>
        <v>0</v>
      </c>
      <c r="BF197" s="95">
        <f>IF(U197="snížená",N204,0)</f>
        <v>0</v>
      </c>
      <c r="BG197" s="95">
        <f>IF(U197="zákl. přenesená",N204,0)</f>
        <v>0</v>
      </c>
      <c r="BH197" s="95">
        <f>IF(U197="sníž. přenesená",N204,0)</f>
        <v>0</v>
      </c>
      <c r="BI197" s="95">
        <f>IF(U197="nulová",N204,0)</f>
        <v>0</v>
      </c>
      <c r="BJ197" s="9" t="s">
        <v>10</v>
      </c>
      <c r="BK197" s="96">
        <f>ROUND(L204*K204,3)</f>
        <v>0</v>
      </c>
      <c r="BL197" s="9" t="s">
        <v>84</v>
      </c>
      <c r="BM197" s="9" t="s">
        <v>220</v>
      </c>
    </row>
    <row r="198" spans="2:65" s="6" customFormat="1" ht="20.399999999999999" customHeight="1" x14ac:dyDescent="0.3">
      <c r="B198" s="101"/>
      <c r="C198" s="87">
        <v>63</v>
      </c>
      <c r="D198" s="128" t="s">
        <v>80</v>
      </c>
      <c r="E198" s="129" t="s">
        <v>208</v>
      </c>
      <c r="F198" s="190" t="s">
        <v>209</v>
      </c>
      <c r="G198" s="189"/>
      <c r="H198" s="189"/>
      <c r="I198" s="189"/>
      <c r="J198" s="130" t="s">
        <v>92</v>
      </c>
      <c r="K198" s="131">
        <v>45</v>
      </c>
      <c r="L198" s="191"/>
      <c r="M198" s="189"/>
      <c r="N198" s="191">
        <f>ROUND(L198*K198,3)</f>
        <v>0</v>
      </c>
      <c r="O198" s="189"/>
      <c r="P198" s="189"/>
      <c r="Q198" s="189"/>
      <c r="R198" s="105"/>
      <c r="T198" s="106"/>
      <c r="U198" s="102"/>
      <c r="V198" s="102"/>
      <c r="W198" s="102"/>
      <c r="X198" s="102"/>
      <c r="Y198" s="102"/>
      <c r="Z198" s="102"/>
      <c r="AA198" s="107"/>
      <c r="AT198" s="108" t="s">
        <v>180</v>
      </c>
      <c r="AU198" s="108" t="s">
        <v>46</v>
      </c>
      <c r="AV198" s="6" t="s">
        <v>46</v>
      </c>
      <c r="AW198" s="6" t="s">
        <v>19</v>
      </c>
      <c r="AX198" s="6" t="s">
        <v>42</v>
      </c>
      <c r="AY198" s="108" t="s">
        <v>79</v>
      </c>
    </row>
    <row r="199" spans="2:65" s="6" customFormat="1" ht="20.399999999999999" customHeight="1" x14ac:dyDescent="0.3">
      <c r="B199" s="101"/>
      <c r="C199" s="87">
        <v>64</v>
      </c>
      <c r="D199" s="128" t="s">
        <v>80</v>
      </c>
      <c r="E199" s="129" t="s">
        <v>211</v>
      </c>
      <c r="F199" s="190" t="s">
        <v>212</v>
      </c>
      <c r="G199" s="189"/>
      <c r="H199" s="189"/>
      <c r="I199" s="189"/>
      <c r="J199" s="130" t="s">
        <v>92</v>
      </c>
      <c r="K199" s="131">
        <f>60 *1.05*1</f>
        <v>63</v>
      </c>
      <c r="L199" s="191"/>
      <c r="M199" s="189"/>
      <c r="N199" s="191">
        <f>ROUND(L199*K199,3)</f>
        <v>0</v>
      </c>
      <c r="O199" s="189"/>
      <c r="P199" s="189"/>
      <c r="Q199" s="189"/>
      <c r="R199" s="105"/>
      <c r="T199" s="106"/>
      <c r="U199" s="102"/>
      <c r="V199" s="102"/>
      <c r="W199" s="102"/>
      <c r="X199" s="102"/>
      <c r="Y199" s="102"/>
      <c r="Z199" s="102"/>
      <c r="AA199" s="107"/>
      <c r="AT199" s="108" t="s">
        <v>180</v>
      </c>
      <c r="AU199" s="108" t="s">
        <v>46</v>
      </c>
      <c r="AV199" s="6" t="s">
        <v>46</v>
      </c>
      <c r="AW199" s="6" t="s">
        <v>19</v>
      </c>
      <c r="AX199" s="6" t="s">
        <v>42</v>
      </c>
      <c r="AY199" s="108" t="s">
        <v>79</v>
      </c>
    </row>
    <row r="200" spans="2:65" s="7" customFormat="1" ht="20.399999999999999" customHeight="1" x14ac:dyDescent="0.3">
      <c r="B200" s="109"/>
      <c r="C200" s="102"/>
      <c r="D200" s="139"/>
      <c r="E200" s="140" t="s">
        <v>1</v>
      </c>
      <c r="F200" s="213" t="s">
        <v>214</v>
      </c>
      <c r="G200" s="214"/>
      <c r="H200" s="214"/>
      <c r="I200" s="214"/>
      <c r="J200" s="139"/>
      <c r="K200" s="141">
        <v>21</v>
      </c>
      <c r="L200" s="139"/>
      <c r="M200" s="139"/>
      <c r="N200" s="139"/>
      <c r="O200" s="139"/>
      <c r="P200" s="139"/>
      <c r="Q200" s="139"/>
      <c r="R200" s="111"/>
      <c r="T200" s="112"/>
      <c r="U200" s="110"/>
      <c r="V200" s="110"/>
      <c r="W200" s="110"/>
      <c r="X200" s="110"/>
      <c r="Y200" s="110"/>
      <c r="Z200" s="110"/>
      <c r="AA200" s="113"/>
      <c r="AT200" s="114" t="s">
        <v>180</v>
      </c>
      <c r="AU200" s="114" t="s">
        <v>46</v>
      </c>
      <c r="AV200" s="7" t="s">
        <v>84</v>
      </c>
      <c r="AW200" s="7" t="s">
        <v>19</v>
      </c>
      <c r="AX200" s="7" t="s">
        <v>10</v>
      </c>
      <c r="AY200" s="114" t="s">
        <v>79</v>
      </c>
    </row>
    <row r="201" spans="2:65" s="1" customFormat="1" ht="28.95" customHeight="1" x14ac:dyDescent="0.3">
      <c r="B201" s="86"/>
      <c r="C201" s="87">
        <v>65</v>
      </c>
      <c r="D201" s="128" t="s">
        <v>80</v>
      </c>
      <c r="E201" s="129" t="s">
        <v>98</v>
      </c>
      <c r="F201" s="190" t="s">
        <v>99</v>
      </c>
      <c r="G201" s="189"/>
      <c r="H201" s="189"/>
      <c r="I201" s="189"/>
      <c r="J201" s="130" t="s">
        <v>92</v>
      </c>
      <c r="K201" s="131">
        <v>21</v>
      </c>
      <c r="L201" s="191"/>
      <c r="M201" s="189"/>
      <c r="N201" s="191">
        <f>ROUND(L201*K201,3)</f>
        <v>0</v>
      </c>
      <c r="O201" s="189"/>
      <c r="P201" s="189"/>
      <c r="Q201" s="189"/>
      <c r="R201" s="91"/>
      <c r="T201" s="92" t="s">
        <v>1</v>
      </c>
      <c r="U201" s="26" t="s">
        <v>25</v>
      </c>
      <c r="V201" s="93">
        <v>0</v>
      </c>
      <c r="W201" s="93">
        <f>V201*K205</f>
        <v>0</v>
      </c>
      <c r="X201" s="93">
        <v>1</v>
      </c>
      <c r="Y201" s="93">
        <f>X201*K205</f>
        <v>14.162000000000001</v>
      </c>
      <c r="Z201" s="93">
        <v>0</v>
      </c>
      <c r="AA201" s="94">
        <f>Z201*K205</f>
        <v>0</v>
      </c>
      <c r="AR201" s="9" t="s">
        <v>109</v>
      </c>
      <c r="AT201" s="9" t="s">
        <v>122</v>
      </c>
      <c r="AU201" s="9" t="s">
        <v>46</v>
      </c>
      <c r="AY201" s="9" t="s">
        <v>79</v>
      </c>
      <c r="BE201" s="95">
        <f>IF(U201="základní",N205,0)</f>
        <v>0</v>
      </c>
      <c r="BF201" s="95">
        <f>IF(U201="snížená",N205,0)</f>
        <v>0</v>
      </c>
      <c r="BG201" s="95">
        <f>IF(U201="zákl. přenesená",N205,0)</f>
        <v>0</v>
      </c>
      <c r="BH201" s="95">
        <f>IF(U201="sníž. přenesená",N205,0)</f>
        <v>0</v>
      </c>
      <c r="BI201" s="95">
        <f>IF(U201="nulová",N205,0)</f>
        <v>0</v>
      </c>
      <c r="BJ201" s="9" t="s">
        <v>10</v>
      </c>
      <c r="BK201" s="96">
        <f>ROUND(L205*K205,3)</f>
        <v>0</v>
      </c>
      <c r="BL201" s="9" t="s">
        <v>84</v>
      </c>
      <c r="BM201" s="9" t="s">
        <v>223</v>
      </c>
    </row>
    <row r="202" spans="2:65" s="1" customFormat="1" ht="28.95" customHeight="1" x14ac:dyDescent="0.3">
      <c r="B202" s="86"/>
      <c r="C202" s="102"/>
      <c r="D202" s="139"/>
      <c r="E202" s="140" t="s">
        <v>1</v>
      </c>
      <c r="F202" s="213" t="s">
        <v>216</v>
      </c>
      <c r="G202" s="214"/>
      <c r="H202" s="214"/>
      <c r="I202" s="214"/>
      <c r="J202" s="139"/>
      <c r="K202" s="141">
        <v>21</v>
      </c>
      <c r="L202" s="139"/>
      <c r="M202" s="139"/>
      <c r="N202" s="139"/>
      <c r="O202" s="139"/>
      <c r="P202" s="139"/>
      <c r="Q202" s="139"/>
      <c r="R202" s="91"/>
      <c r="T202" s="92" t="s">
        <v>1</v>
      </c>
      <c r="U202" s="26" t="s">
        <v>25</v>
      </c>
      <c r="V202" s="93">
        <v>1.3169999999999999</v>
      </c>
      <c r="W202" s="93">
        <f>V202*K206</f>
        <v>2.7656999999999998</v>
      </c>
      <c r="X202" s="93">
        <v>1.8907700000000001</v>
      </c>
      <c r="Y202" s="93">
        <f>X202*K206</f>
        <v>3.9706170000000003</v>
      </c>
      <c r="Z202" s="93">
        <v>0</v>
      </c>
      <c r="AA202" s="94">
        <f>Z202*K206</f>
        <v>0</v>
      </c>
      <c r="AR202" s="9" t="s">
        <v>84</v>
      </c>
      <c r="AT202" s="9" t="s">
        <v>80</v>
      </c>
      <c r="AU202" s="9" t="s">
        <v>46</v>
      </c>
      <c r="AY202" s="9" t="s">
        <v>79</v>
      </c>
      <c r="BE202" s="95">
        <f>IF(U202="základní",N206,0)</f>
        <v>0</v>
      </c>
      <c r="BF202" s="95">
        <f>IF(U202="snížená",N206,0)</f>
        <v>0</v>
      </c>
      <c r="BG202" s="95">
        <f>IF(U202="zákl. přenesená",N206,0)</f>
        <v>0</v>
      </c>
      <c r="BH202" s="95">
        <f>IF(U202="sníž. přenesená",N206,0)</f>
        <v>0</v>
      </c>
      <c r="BI202" s="95">
        <f>IF(U202="nulová",N206,0)</f>
        <v>0</v>
      </c>
      <c r="BJ202" s="9" t="s">
        <v>10</v>
      </c>
      <c r="BK202" s="96">
        <f>ROUND(L206*K206,3)</f>
        <v>0</v>
      </c>
      <c r="BL202" s="9" t="s">
        <v>84</v>
      </c>
      <c r="BM202" s="9" t="s">
        <v>226</v>
      </c>
    </row>
    <row r="203" spans="2:65" s="6" customFormat="1" ht="23.4" customHeight="1" x14ac:dyDescent="0.3">
      <c r="B203" s="101"/>
      <c r="C203" s="87">
        <v>66</v>
      </c>
      <c r="D203" s="128" t="s">
        <v>80</v>
      </c>
      <c r="E203" s="129" t="s">
        <v>102</v>
      </c>
      <c r="F203" s="190" t="s">
        <v>103</v>
      </c>
      <c r="G203" s="189"/>
      <c r="H203" s="189"/>
      <c r="I203" s="189"/>
      <c r="J203" s="130" t="s">
        <v>92</v>
      </c>
      <c r="K203" s="131">
        <v>21</v>
      </c>
      <c r="L203" s="191"/>
      <c r="M203" s="189"/>
      <c r="N203" s="191">
        <f>ROUND(L203*K203,3)</f>
        <v>0</v>
      </c>
      <c r="O203" s="189"/>
      <c r="P203" s="189"/>
      <c r="Q203" s="189"/>
      <c r="R203" s="105"/>
      <c r="T203" s="106"/>
      <c r="U203" s="102"/>
      <c r="V203" s="102"/>
      <c r="W203" s="102"/>
      <c r="X203" s="102"/>
      <c r="Y203" s="102"/>
      <c r="Z203" s="102"/>
      <c r="AA203" s="107"/>
      <c r="AT203" s="108" t="s">
        <v>180</v>
      </c>
      <c r="AU203" s="108" t="s">
        <v>46</v>
      </c>
      <c r="AV203" s="6" t="s">
        <v>46</v>
      </c>
      <c r="AW203" s="6" t="s">
        <v>19</v>
      </c>
      <c r="AX203" s="6" t="s">
        <v>10</v>
      </c>
      <c r="AY203" s="108" t="s">
        <v>79</v>
      </c>
    </row>
    <row r="204" spans="2:65" s="1" customFormat="1" ht="38.4" customHeight="1" x14ac:dyDescent="0.3">
      <c r="B204" s="86"/>
      <c r="C204" s="87">
        <v>67</v>
      </c>
      <c r="D204" s="128" t="s">
        <v>80</v>
      </c>
      <c r="E204" s="129" t="s">
        <v>218</v>
      </c>
      <c r="F204" s="190" t="s">
        <v>219</v>
      </c>
      <c r="G204" s="189"/>
      <c r="H204" s="189"/>
      <c r="I204" s="189"/>
      <c r="J204" s="130" t="s">
        <v>92</v>
      </c>
      <c r="K204" s="131">
        <v>7.0810000000000004</v>
      </c>
      <c r="L204" s="191"/>
      <c r="M204" s="189"/>
      <c r="N204" s="191">
        <f>ROUND(L204*K204,3)</f>
        <v>0</v>
      </c>
      <c r="O204" s="189"/>
      <c r="P204" s="189"/>
      <c r="Q204" s="189"/>
      <c r="R204" s="91"/>
      <c r="T204" s="92" t="s">
        <v>1</v>
      </c>
      <c r="U204" s="26" t="s">
        <v>25</v>
      </c>
      <c r="V204" s="93">
        <v>0.29199999999999998</v>
      </c>
      <c r="W204" s="93">
        <f>V204*K208</f>
        <v>17.52</v>
      </c>
      <c r="X204" s="93">
        <v>4.8199999999999996E-3</v>
      </c>
      <c r="Y204" s="93">
        <f>X204*K208</f>
        <v>0.28919999999999996</v>
      </c>
      <c r="Z204" s="93">
        <v>0</v>
      </c>
      <c r="AA204" s="94">
        <f>Z204*K208</f>
        <v>0</v>
      </c>
      <c r="AR204" s="9" t="s">
        <v>84</v>
      </c>
      <c r="AT204" s="9" t="s">
        <v>80</v>
      </c>
      <c r="AU204" s="9" t="s">
        <v>46</v>
      </c>
      <c r="AY204" s="9" t="s">
        <v>79</v>
      </c>
      <c r="BE204" s="95">
        <f>IF(U204="základní",N208,0)</f>
        <v>0</v>
      </c>
      <c r="BF204" s="95">
        <f>IF(U204="snížená",N208,0)</f>
        <v>0</v>
      </c>
      <c r="BG204" s="95">
        <f>IF(U204="zákl. přenesená",N208,0)</f>
        <v>0</v>
      </c>
      <c r="BH204" s="95">
        <f>IF(U204="sníž. přenesená",N208,0)</f>
        <v>0</v>
      </c>
      <c r="BI204" s="95">
        <f>IF(U204="nulová",N208,0)</f>
        <v>0</v>
      </c>
      <c r="BJ204" s="9" t="s">
        <v>10</v>
      </c>
      <c r="BK204" s="96">
        <f>ROUND(L208*K208,3)</f>
        <v>0</v>
      </c>
      <c r="BL204" s="9" t="s">
        <v>84</v>
      </c>
      <c r="BM204" s="9" t="s">
        <v>229</v>
      </c>
    </row>
    <row r="205" spans="2:65" s="5" customFormat="1" ht="29.85" customHeight="1" x14ac:dyDescent="0.3">
      <c r="B205" s="75"/>
      <c r="C205" s="97">
        <v>68</v>
      </c>
      <c r="D205" s="135" t="s">
        <v>122</v>
      </c>
      <c r="E205" s="146" t="s">
        <v>221</v>
      </c>
      <c r="F205" s="186" t="s">
        <v>222</v>
      </c>
      <c r="G205" s="187"/>
      <c r="H205" s="187"/>
      <c r="I205" s="187"/>
      <c r="J205" s="137" t="s">
        <v>116</v>
      </c>
      <c r="K205" s="138">
        <v>14.162000000000001</v>
      </c>
      <c r="L205" s="188"/>
      <c r="M205" s="187"/>
      <c r="N205" s="188">
        <f>ROUND(L205*K205,3)</f>
        <v>0</v>
      </c>
      <c r="O205" s="189"/>
      <c r="P205" s="189"/>
      <c r="Q205" s="189"/>
      <c r="R205" s="78"/>
      <c r="T205" s="79"/>
      <c r="U205" s="76"/>
      <c r="V205" s="76"/>
      <c r="W205" s="80">
        <f>SUM(W206:W210)</f>
        <v>135.94413099999997</v>
      </c>
      <c r="X205" s="76"/>
      <c r="Y205" s="80">
        <f>SUM(Y206:Y210)</f>
        <v>33.067980000000006</v>
      </c>
      <c r="Z205" s="76"/>
      <c r="AA205" s="81">
        <f>SUM(AA206:AA210)</f>
        <v>0</v>
      </c>
      <c r="AR205" s="82" t="s">
        <v>10</v>
      </c>
      <c r="AT205" s="83" t="s">
        <v>41</v>
      </c>
      <c r="AU205" s="83" t="s">
        <v>10</v>
      </c>
      <c r="AY205" s="82" t="s">
        <v>79</v>
      </c>
      <c r="BK205" s="84">
        <f>SUM(BK206:BK210)</f>
        <v>0</v>
      </c>
    </row>
    <row r="206" spans="2:65" s="1" customFormat="1" ht="28.95" customHeight="1" x14ac:dyDescent="0.3">
      <c r="B206" s="86"/>
      <c r="C206" s="87">
        <v>69</v>
      </c>
      <c r="D206" s="128" t="s">
        <v>80</v>
      </c>
      <c r="E206" s="129" t="s">
        <v>224</v>
      </c>
      <c r="F206" s="190" t="s">
        <v>225</v>
      </c>
      <c r="G206" s="189"/>
      <c r="H206" s="189"/>
      <c r="I206" s="189"/>
      <c r="J206" s="130" t="s">
        <v>92</v>
      </c>
      <c r="K206" s="131">
        <v>2.1</v>
      </c>
      <c r="L206" s="191"/>
      <c r="M206" s="189"/>
      <c r="N206" s="191">
        <f>ROUND(L206*K206,3)</f>
        <v>0</v>
      </c>
      <c r="O206" s="189"/>
      <c r="P206" s="189"/>
      <c r="Q206" s="189"/>
      <c r="R206" s="91"/>
      <c r="T206" s="92" t="s">
        <v>1</v>
      </c>
      <c r="U206" s="26" t="s">
        <v>25</v>
      </c>
      <c r="V206" s="93">
        <v>21.042000000000002</v>
      </c>
      <c r="W206" s="93">
        <f>V206*K213</f>
        <v>63.126000000000005</v>
      </c>
      <c r="X206" s="93">
        <v>3.8433000000000002</v>
      </c>
      <c r="Y206" s="93">
        <f>X206*K213</f>
        <v>11.529900000000001</v>
      </c>
      <c r="Z206" s="93">
        <v>0</v>
      </c>
      <c r="AA206" s="94">
        <f>Z206*K213</f>
        <v>0</v>
      </c>
      <c r="AR206" s="9" t="s">
        <v>84</v>
      </c>
      <c r="AT206" s="9" t="s">
        <v>80</v>
      </c>
      <c r="AU206" s="9" t="s">
        <v>46</v>
      </c>
      <c r="AY206" s="9" t="s">
        <v>79</v>
      </c>
      <c r="BE206" s="95">
        <f>IF(U206="základní",N213,0)</f>
        <v>0</v>
      </c>
      <c r="BF206" s="95">
        <f>IF(U206="snížená",N213,0)</f>
        <v>0</v>
      </c>
      <c r="BG206" s="95">
        <f>IF(U206="zákl. přenesená",N213,0)</f>
        <v>0</v>
      </c>
      <c r="BH206" s="95">
        <f>IF(U206="sníž. přenesená",N213,0)</f>
        <v>0</v>
      </c>
      <c r="BI206" s="95">
        <f>IF(U206="nulová",N213,0)</f>
        <v>0</v>
      </c>
      <c r="BJ206" s="9" t="s">
        <v>10</v>
      </c>
      <c r="BK206" s="96">
        <f>ROUND(L213*K213,3)</f>
        <v>0</v>
      </c>
      <c r="BL206" s="9" t="s">
        <v>84</v>
      </c>
      <c r="BM206" s="9" t="s">
        <v>234</v>
      </c>
    </row>
    <row r="207" spans="2:65" s="1" customFormat="1" ht="28.95" customHeight="1" x14ac:dyDescent="0.3">
      <c r="B207" s="86"/>
      <c r="C207" s="102"/>
      <c r="D207" s="139"/>
      <c r="E207" s="140" t="s">
        <v>1</v>
      </c>
      <c r="F207" s="213" t="s">
        <v>227</v>
      </c>
      <c r="G207" s="214"/>
      <c r="H207" s="214"/>
      <c r="I207" s="214"/>
      <c r="J207" s="139"/>
      <c r="K207" s="141">
        <v>2.1</v>
      </c>
      <c r="L207" s="139"/>
      <c r="M207" s="139"/>
      <c r="N207" s="139"/>
      <c r="O207" s="139"/>
      <c r="P207" s="139"/>
      <c r="Q207" s="139"/>
      <c r="R207" s="91"/>
      <c r="T207" s="92" t="s">
        <v>1</v>
      </c>
      <c r="U207" s="26" t="s">
        <v>25</v>
      </c>
      <c r="V207" s="93">
        <v>1.6</v>
      </c>
      <c r="W207" s="93">
        <f>V207*K214</f>
        <v>4.8000000000000007</v>
      </c>
      <c r="X207" s="93">
        <v>1.17E-2</v>
      </c>
      <c r="Y207" s="93">
        <f>X207*K214</f>
        <v>3.5099999999999999E-2</v>
      </c>
      <c r="Z207" s="93">
        <v>0</v>
      </c>
      <c r="AA207" s="94">
        <f>Z207*K214</f>
        <v>0</v>
      </c>
      <c r="AR207" s="9" t="s">
        <v>84</v>
      </c>
      <c r="AT207" s="9" t="s">
        <v>80</v>
      </c>
      <c r="AU207" s="9" t="s">
        <v>46</v>
      </c>
      <c r="AY207" s="9" t="s">
        <v>79</v>
      </c>
      <c r="BE207" s="95">
        <f>IF(U207="základní",N214,0)</f>
        <v>0</v>
      </c>
      <c r="BF207" s="95">
        <f>IF(U207="snížená",N214,0)</f>
        <v>0</v>
      </c>
      <c r="BG207" s="95">
        <f>IF(U207="zákl. přenesená",N214,0)</f>
        <v>0</v>
      </c>
      <c r="BH207" s="95">
        <f>IF(U207="sníž. přenesená",N214,0)</f>
        <v>0</v>
      </c>
      <c r="BI207" s="95">
        <f>IF(U207="nulová",N214,0)</f>
        <v>0</v>
      </c>
      <c r="BJ207" s="9" t="s">
        <v>10</v>
      </c>
      <c r="BK207" s="96">
        <f>ROUND(L214*K214,3)</f>
        <v>0</v>
      </c>
      <c r="BL207" s="9" t="s">
        <v>84</v>
      </c>
      <c r="BM207" s="9" t="s">
        <v>237</v>
      </c>
    </row>
    <row r="208" spans="2:65" s="1" customFormat="1" ht="28.95" customHeight="1" x14ac:dyDescent="0.3">
      <c r="B208" s="86"/>
      <c r="C208" s="87">
        <v>70</v>
      </c>
      <c r="D208" s="128" t="s">
        <v>80</v>
      </c>
      <c r="E208" s="129" t="s">
        <v>228</v>
      </c>
      <c r="F208" s="192" t="s">
        <v>305</v>
      </c>
      <c r="G208" s="189"/>
      <c r="H208" s="189"/>
      <c r="I208" s="189"/>
      <c r="J208" s="130" t="s">
        <v>173</v>
      </c>
      <c r="K208" s="131">
        <v>60</v>
      </c>
      <c r="L208" s="191"/>
      <c r="M208" s="189"/>
      <c r="N208" s="191">
        <f>ROUND(L208*K208,3)</f>
        <v>0</v>
      </c>
      <c r="O208" s="189"/>
      <c r="P208" s="189"/>
      <c r="Q208" s="189"/>
      <c r="R208" s="91"/>
      <c r="T208" s="92" t="s">
        <v>1</v>
      </c>
      <c r="U208" s="26" t="s">
        <v>25</v>
      </c>
      <c r="V208" s="93">
        <v>0</v>
      </c>
      <c r="W208" s="93">
        <f>V208*K215</f>
        <v>0</v>
      </c>
      <c r="X208" s="93">
        <v>0.16200000000000001</v>
      </c>
      <c r="Y208" s="93">
        <f>X208*K215</f>
        <v>0.48599999999999999</v>
      </c>
      <c r="Z208" s="93">
        <v>0</v>
      </c>
      <c r="AA208" s="94">
        <f>Z208*K215</f>
        <v>0</v>
      </c>
      <c r="AR208" s="9" t="s">
        <v>109</v>
      </c>
      <c r="AT208" s="9" t="s">
        <v>122</v>
      </c>
      <c r="AU208" s="9" t="s">
        <v>46</v>
      </c>
      <c r="AY208" s="9" t="s">
        <v>79</v>
      </c>
      <c r="BE208" s="95">
        <f>IF(U208="základní",N215,0)</f>
        <v>0</v>
      </c>
      <c r="BF208" s="95">
        <f>IF(U208="snížená",N215,0)</f>
        <v>0</v>
      </c>
      <c r="BG208" s="95">
        <f>IF(U208="zákl. přenesená",N215,0)</f>
        <v>0</v>
      </c>
      <c r="BH208" s="95">
        <f>IF(U208="sníž. přenesená",N215,0)</f>
        <v>0</v>
      </c>
      <c r="BI208" s="95">
        <f>IF(U208="nulová",N215,0)</f>
        <v>0</v>
      </c>
      <c r="BJ208" s="9" t="s">
        <v>10</v>
      </c>
      <c r="BK208" s="96">
        <f>ROUND(L215*K215,3)</f>
        <v>0</v>
      </c>
      <c r="BL208" s="9" t="s">
        <v>84</v>
      </c>
      <c r="BM208" s="9" t="s">
        <v>240</v>
      </c>
    </row>
    <row r="209" spans="2:65" s="1" customFormat="1" ht="28.95" customHeight="1" x14ac:dyDescent="0.3">
      <c r="B209" s="86"/>
      <c r="C209" s="87">
        <v>71</v>
      </c>
      <c r="D209" s="128" t="s">
        <v>80</v>
      </c>
      <c r="E209" s="129" t="s">
        <v>230</v>
      </c>
      <c r="F209" s="192" t="s">
        <v>306</v>
      </c>
      <c r="G209" s="189"/>
      <c r="H209" s="189"/>
      <c r="I209" s="189"/>
      <c r="J209" s="130" t="s">
        <v>177</v>
      </c>
      <c r="K209" s="131">
        <v>3</v>
      </c>
      <c r="L209" s="191"/>
      <c r="M209" s="189"/>
      <c r="N209" s="191">
        <f>ROUND(L209*K209,3)</f>
        <v>0</v>
      </c>
      <c r="O209" s="189"/>
      <c r="P209" s="189"/>
      <c r="Q209" s="189"/>
      <c r="R209" s="91"/>
      <c r="T209" s="92" t="s">
        <v>1</v>
      </c>
      <c r="U209" s="26" t="s">
        <v>25</v>
      </c>
      <c r="V209" s="93">
        <v>21.213999999999999</v>
      </c>
      <c r="W209" s="93">
        <f>V209*K216</f>
        <v>63.641999999999996</v>
      </c>
      <c r="X209" s="93">
        <v>7.0056599999999998</v>
      </c>
      <c r="Y209" s="93">
        <f>X209*K216</f>
        <v>21.01698</v>
      </c>
      <c r="Z209" s="93">
        <v>0</v>
      </c>
      <c r="AA209" s="94">
        <f>Z209*K216</f>
        <v>0</v>
      </c>
      <c r="AR209" s="9" t="s">
        <v>84</v>
      </c>
      <c r="AT209" s="9" t="s">
        <v>80</v>
      </c>
      <c r="AU209" s="9" t="s">
        <v>46</v>
      </c>
      <c r="AY209" s="9" t="s">
        <v>79</v>
      </c>
      <c r="BE209" s="95">
        <f>IF(U209="základní",N216,0)</f>
        <v>0</v>
      </c>
      <c r="BF209" s="95">
        <f>IF(U209="snížená",N216,0)</f>
        <v>0</v>
      </c>
      <c r="BG209" s="95">
        <f>IF(U209="zákl. přenesená",N216,0)</f>
        <v>0</v>
      </c>
      <c r="BH209" s="95">
        <f>IF(U209="sníž. přenesená",N216,0)</f>
        <v>0</v>
      </c>
      <c r="BI209" s="95">
        <f>IF(U209="nulová",N216,0)</f>
        <v>0</v>
      </c>
      <c r="BJ209" s="9" t="s">
        <v>10</v>
      </c>
      <c r="BK209" s="96">
        <f>ROUND(L216*K216,3)</f>
        <v>0</v>
      </c>
      <c r="BL209" s="9" t="s">
        <v>84</v>
      </c>
      <c r="BM209" s="9" t="s">
        <v>242</v>
      </c>
    </row>
    <row r="210" spans="2:65" s="1" customFormat="1" ht="28.95" customHeight="1" x14ac:dyDescent="0.3">
      <c r="B210" s="86"/>
      <c r="C210" s="87">
        <v>72</v>
      </c>
      <c r="D210" s="128" t="s">
        <v>80</v>
      </c>
      <c r="E210" s="129" t="s">
        <v>231</v>
      </c>
      <c r="F210" s="192" t="s">
        <v>307</v>
      </c>
      <c r="G210" s="189"/>
      <c r="H210" s="189"/>
      <c r="I210" s="189"/>
      <c r="J210" s="130" t="s">
        <v>177</v>
      </c>
      <c r="K210" s="131">
        <v>16</v>
      </c>
      <c r="L210" s="191"/>
      <c r="M210" s="189"/>
      <c r="N210" s="191">
        <f>ROUND(L210*K210,3)</f>
        <v>0</v>
      </c>
      <c r="O210" s="189"/>
      <c r="P210" s="189"/>
      <c r="Q210" s="189"/>
      <c r="R210" s="91"/>
      <c r="T210" s="92" t="s">
        <v>1</v>
      </c>
      <c r="U210" s="26" t="s">
        <v>25</v>
      </c>
      <c r="V210" s="93">
        <v>0.39700000000000002</v>
      </c>
      <c r="W210" s="93">
        <f>V210*K217</f>
        <v>4.376131</v>
      </c>
      <c r="X210" s="93">
        <v>0</v>
      </c>
      <c r="Y210" s="93">
        <f>X210*K217</f>
        <v>0</v>
      </c>
      <c r="Z210" s="93">
        <v>0</v>
      </c>
      <c r="AA210" s="94">
        <f>Z210*K217</f>
        <v>0</v>
      </c>
      <c r="AR210" s="9" t="s">
        <v>84</v>
      </c>
      <c r="AT210" s="9" t="s">
        <v>80</v>
      </c>
      <c r="AU210" s="9" t="s">
        <v>46</v>
      </c>
      <c r="AY210" s="9" t="s">
        <v>79</v>
      </c>
      <c r="BE210" s="95">
        <f>IF(U210="základní",N217,0)</f>
        <v>0</v>
      </c>
      <c r="BF210" s="95">
        <f>IF(U210="snížená",N217,0)</f>
        <v>0</v>
      </c>
      <c r="BG210" s="95">
        <f>IF(U210="zákl. přenesená",N217,0)</f>
        <v>0</v>
      </c>
      <c r="BH210" s="95">
        <f>IF(U210="sníž. přenesená",N217,0)</f>
        <v>0</v>
      </c>
      <c r="BI210" s="95">
        <f>IF(U210="nulová",N217,0)</f>
        <v>0</v>
      </c>
      <c r="BJ210" s="9" t="s">
        <v>10</v>
      </c>
      <c r="BK210" s="96">
        <f>ROUND(L217*K217,3)</f>
        <v>0</v>
      </c>
      <c r="BL210" s="9" t="s">
        <v>84</v>
      </c>
      <c r="BM210" s="9" t="s">
        <v>243</v>
      </c>
    </row>
    <row r="211" spans="2:65" s="5" customFormat="1" ht="36" customHeight="1" x14ac:dyDescent="0.3">
      <c r="B211" s="75"/>
      <c r="C211" s="87">
        <v>73</v>
      </c>
      <c r="D211" s="128" t="s">
        <v>80</v>
      </c>
      <c r="E211" s="129" t="s">
        <v>114</v>
      </c>
      <c r="F211" s="190" t="s">
        <v>115</v>
      </c>
      <c r="G211" s="189"/>
      <c r="H211" s="189"/>
      <c r="I211" s="189"/>
      <c r="J211" s="130" t="s">
        <v>116</v>
      </c>
      <c r="K211" s="131">
        <v>36</v>
      </c>
      <c r="L211" s="191"/>
      <c r="M211" s="189"/>
      <c r="N211" s="191">
        <f>ROUND(L211*K211,3)</f>
        <v>0</v>
      </c>
      <c r="O211" s="189"/>
      <c r="P211" s="189"/>
      <c r="Q211" s="189"/>
      <c r="R211" s="78"/>
      <c r="T211" s="79"/>
      <c r="U211" s="76"/>
      <c r="V211" s="76"/>
      <c r="W211" s="80">
        <f>SUM(W212:W216)</f>
        <v>21.966449999999998</v>
      </c>
      <c r="X211" s="76"/>
      <c r="Y211" s="80">
        <f>SUM(Y212:Y216)</f>
        <v>1.1217900000000001</v>
      </c>
      <c r="Z211" s="76"/>
      <c r="AA211" s="81">
        <f>SUM(AA212:AA216)</f>
        <v>0</v>
      </c>
      <c r="AR211" s="82" t="s">
        <v>10</v>
      </c>
      <c r="AT211" s="83" t="s">
        <v>41</v>
      </c>
      <c r="AU211" s="83" t="s">
        <v>10</v>
      </c>
      <c r="AY211" s="82" t="s">
        <v>79</v>
      </c>
      <c r="BK211" s="84">
        <f>SUM(BK212:BK216)</f>
        <v>0</v>
      </c>
    </row>
    <row r="212" spans="2:65" s="1" customFormat="1" ht="20.399999999999999" customHeight="1" x14ac:dyDescent="0.35">
      <c r="B212" s="86"/>
      <c r="C212" s="76"/>
      <c r="D212" s="133" t="s">
        <v>335</v>
      </c>
      <c r="E212" s="133"/>
      <c r="F212" s="133"/>
      <c r="G212" s="133"/>
      <c r="H212" s="133"/>
      <c r="I212" s="133"/>
      <c r="J212" s="133"/>
      <c r="K212" s="133"/>
      <c r="L212" s="133"/>
      <c r="M212" s="133"/>
      <c r="N212" s="206">
        <f>SUM(N213:Q217)</f>
        <v>0</v>
      </c>
      <c r="O212" s="207"/>
      <c r="P212" s="207"/>
      <c r="Q212" s="207"/>
      <c r="R212" s="91"/>
      <c r="T212" s="92" t="s">
        <v>1</v>
      </c>
      <c r="U212" s="26" t="s">
        <v>25</v>
      </c>
      <c r="V212" s="93">
        <v>7.27</v>
      </c>
      <c r="W212" s="93">
        <f>V212*K219</f>
        <v>21.81</v>
      </c>
      <c r="X212" s="93">
        <v>0.24993000000000001</v>
      </c>
      <c r="Y212" s="93">
        <f>X212*K219</f>
        <v>0.74979000000000007</v>
      </c>
      <c r="Z212" s="93">
        <v>0</v>
      </c>
      <c r="AA212" s="94">
        <f>Z212*K219</f>
        <v>0</v>
      </c>
      <c r="AR212" s="9" t="s">
        <v>84</v>
      </c>
      <c r="AT212" s="9" t="s">
        <v>80</v>
      </c>
      <c r="AU212" s="9" t="s">
        <v>46</v>
      </c>
      <c r="AY212" s="9" t="s">
        <v>79</v>
      </c>
      <c r="BE212" s="95">
        <f>IF(U212="základní",N219,0)</f>
        <v>0</v>
      </c>
      <c r="BF212" s="95">
        <f>IF(U212="snížená",N219,0)</f>
        <v>0</v>
      </c>
      <c r="BG212" s="95">
        <f>IF(U212="zákl. přenesená",N219,0)</f>
        <v>0</v>
      </c>
      <c r="BH212" s="95">
        <f>IF(U212="sníž. přenesená",N219,0)</f>
        <v>0</v>
      </c>
      <c r="BI212" s="95">
        <f>IF(U212="nulová",N219,0)</f>
        <v>0</v>
      </c>
      <c r="BJ212" s="9" t="s">
        <v>10</v>
      </c>
      <c r="BK212" s="96">
        <f>ROUND(L219*K219,3)</f>
        <v>0</v>
      </c>
      <c r="BL212" s="9" t="s">
        <v>84</v>
      </c>
      <c r="BM212" s="9" t="s">
        <v>246</v>
      </c>
    </row>
    <row r="213" spans="2:65" s="1" customFormat="1" ht="28.95" customHeight="1" x14ac:dyDescent="0.3">
      <c r="B213" s="86"/>
      <c r="C213" s="87">
        <v>74</v>
      </c>
      <c r="D213" s="128" t="s">
        <v>80</v>
      </c>
      <c r="E213" s="129" t="s">
        <v>232</v>
      </c>
      <c r="F213" s="192" t="s">
        <v>322</v>
      </c>
      <c r="G213" s="189"/>
      <c r="H213" s="189"/>
      <c r="I213" s="189"/>
      <c r="J213" s="130" t="s">
        <v>233</v>
      </c>
      <c r="K213" s="131">
        <v>3</v>
      </c>
      <c r="L213" s="191"/>
      <c r="M213" s="189"/>
      <c r="N213" s="191">
        <f>ROUND(L213*K213,3)</f>
        <v>0</v>
      </c>
      <c r="O213" s="189"/>
      <c r="P213" s="189"/>
      <c r="Q213" s="189"/>
      <c r="R213" s="91"/>
      <c r="T213" s="92" t="s">
        <v>1</v>
      </c>
      <c r="U213" s="26" t="s">
        <v>25</v>
      </c>
      <c r="V213" s="93">
        <v>0</v>
      </c>
      <c r="W213" s="93">
        <f>V213*K220</f>
        <v>0</v>
      </c>
      <c r="X213" s="93">
        <v>6.0000000000000001E-3</v>
      </c>
      <c r="Y213" s="93">
        <f>X213*K220</f>
        <v>1.8000000000000002E-2</v>
      </c>
      <c r="Z213" s="93">
        <v>0</v>
      </c>
      <c r="AA213" s="94">
        <f>Z213*K220</f>
        <v>0</v>
      </c>
      <c r="AR213" s="9" t="s">
        <v>109</v>
      </c>
      <c r="AT213" s="9" t="s">
        <v>122</v>
      </c>
      <c r="AU213" s="9" t="s">
        <v>46</v>
      </c>
      <c r="AY213" s="9" t="s">
        <v>79</v>
      </c>
      <c r="BE213" s="95">
        <f>IF(U213="základní",N220,0)</f>
        <v>0</v>
      </c>
      <c r="BF213" s="95">
        <f>IF(U213="snížená",N220,0)</f>
        <v>0</v>
      </c>
      <c r="BG213" s="95">
        <f>IF(U213="zákl. přenesená",N220,0)</f>
        <v>0</v>
      </c>
      <c r="BH213" s="95">
        <f>IF(U213="sníž. přenesená",N220,0)</f>
        <v>0</v>
      </c>
      <c r="BI213" s="95">
        <f>IF(U213="nulová",N220,0)</f>
        <v>0</v>
      </c>
      <c r="BJ213" s="9" t="s">
        <v>10</v>
      </c>
      <c r="BK213" s="96">
        <f>ROUND(L220*K220,3)</f>
        <v>0</v>
      </c>
      <c r="BL213" s="9" t="s">
        <v>84</v>
      </c>
      <c r="BM213" s="9" t="s">
        <v>249</v>
      </c>
    </row>
    <row r="214" spans="2:65" s="1" customFormat="1" ht="28.95" customHeight="1" x14ac:dyDescent="0.3">
      <c r="B214" s="86"/>
      <c r="C214" s="87">
        <v>75</v>
      </c>
      <c r="D214" s="128" t="s">
        <v>80</v>
      </c>
      <c r="E214" s="129" t="s">
        <v>235</v>
      </c>
      <c r="F214" s="190" t="s">
        <v>236</v>
      </c>
      <c r="G214" s="189"/>
      <c r="H214" s="189"/>
      <c r="I214" s="189"/>
      <c r="J214" s="130" t="s">
        <v>177</v>
      </c>
      <c r="K214" s="131">
        <v>3</v>
      </c>
      <c r="L214" s="191"/>
      <c r="M214" s="189"/>
      <c r="N214" s="191">
        <f>ROUND(L214*K214,3)</f>
        <v>0</v>
      </c>
      <c r="O214" s="189"/>
      <c r="P214" s="189"/>
      <c r="Q214" s="189"/>
      <c r="R214" s="91"/>
      <c r="T214" s="92" t="s">
        <v>1</v>
      </c>
      <c r="U214" s="26" t="s">
        <v>25</v>
      </c>
      <c r="V214" s="93">
        <v>0</v>
      </c>
      <c r="W214" s="93">
        <f>V214*K221</f>
        <v>0</v>
      </c>
      <c r="X214" s="93">
        <v>0.06</v>
      </c>
      <c r="Y214" s="93">
        <f>X214*K221</f>
        <v>0.18</v>
      </c>
      <c r="Z214" s="93">
        <v>0</v>
      </c>
      <c r="AA214" s="94">
        <f>Z214*K221</f>
        <v>0</v>
      </c>
      <c r="AR214" s="9" t="s">
        <v>109</v>
      </c>
      <c r="AT214" s="9" t="s">
        <v>122</v>
      </c>
      <c r="AU214" s="9" t="s">
        <v>46</v>
      </c>
      <c r="AY214" s="9" t="s">
        <v>79</v>
      </c>
      <c r="BE214" s="95">
        <f>IF(U214="základní",N221,0)</f>
        <v>0</v>
      </c>
      <c r="BF214" s="95">
        <f>IF(U214="snížená",N221,0)</f>
        <v>0</v>
      </c>
      <c r="BG214" s="95">
        <f>IF(U214="zákl. přenesená",N221,0)</f>
        <v>0</v>
      </c>
      <c r="BH214" s="95">
        <f>IF(U214="sníž. přenesená",N221,0)</f>
        <v>0</v>
      </c>
      <c r="BI214" s="95">
        <f>IF(U214="nulová",N221,0)</f>
        <v>0</v>
      </c>
      <c r="BJ214" s="9" t="s">
        <v>10</v>
      </c>
      <c r="BK214" s="96">
        <f>ROUND(L221*K221,3)</f>
        <v>0</v>
      </c>
      <c r="BL214" s="9" t="s">
        <v>84</v>
      </c>
      <c r="BM214" s="9" t="s">
        <v>252</v>
      </c>
    </row>
    <row r="215" spans="2:65" s="1" customFormat="1" ht="28.95" customHeight="1" x14ac:dyDescent="0.3">
      <c r="B215" s="86"/>
      <c r="C215" s="97">
        <v>76</v>
      </c>
      <c r="D215" s="135" t="s">
        <v>122</v>
      </c>
      <c r="E215" s="146" t="s">
        <v>238</v>
      </c>
      <c r="F215" s="186" t="s">
        <v>239</v>
      </c>
      <c r="G215" s="187"/>
      <c r="H215" s="187"/>
      <c r="I215" s="187"/>
      <c r="J215" s="137" t="s">
        <v>177</v>
      </c>
      <c r="K215" s="138">
        <v>3</v>
      </c>
      <c r="L215" s="188"/>
      <c r="M215" s="187"/>
      <c r="N215" s="188">
        <f>ROUND(L215*K215,3)</f>
        <v>0</v>
      </c>
      <c r="O215" s="189"/>
      <c r="P215" s="189"/>
      <c r="Q215" s="189"/>
      <c r="R215" s="91"/>
      <c r="T215" s="92" t="s">
        <v>1</v>
      </c>
      <c r="U215" s="26" t="s">
        <v>25</v>
      </c>
      <c r="V215" s="93">
        <v>0</v>
      </c>
      <c r="W215" s="93">
        <f>V215*K226</f>
        <v>0</v>
      </c>
      <c r="X215" s="93">
        <v>5.8000000000000003E-2</v>
      </c>
      <c r="Y215" s="93">
        <f>X215*K226</f>
        <v>0.17400000000000002</v>
      </c>
      <c r="Z215" s="93">
        <v>0</v>
      </c>
      <c r="AA215" s="94">
        <f>Z215*K226</f>
        <v>0</v>
      </c>
      <c r="AR215" s="9" t="s">
        <v>109</v>
      </c>
      <c r="AT215" s="9" t="s">
        <v>122</v>
      </c>
      <c r="AU215" s="9" t="s">
        <v>46</v>
      </c>
      <c r="AY215" s="9" t="s">
        <v>79</v>
      </c>
      <c r="BE215" s="95">
        <f>IF(U215="základní",N226,0)</f>
        <v>0</v>
      </c>
      <c r="BF215" s="95">
        <f>IF(U215="snížená",N226,0)</f>
        <v>0</v>
      </c>
      <c r="BG215" s="95">
        <f>IF(U215="zákl. přenesená",N226,0)</f>
        <v>0</v>
      </c>
      <c r="BH215" s="95">
        <f>IF(U215="sníž. přenesená",N226,0)</f>
        <v>0</v>
      </c>
      <c r="BI215" s="95">
        <f>IF(U215="nulová",N226,0)</f>
        <v>0</v>
      </c>
      <c r="BJ215" s="9" t="s">
        <v>10</v>
      </c>
      <c r="BK215" s="96">
        <f>ROUND(L226*K226,3)</f>
        <v>0</v>
      </c>
      <c r="BL215" s="9" t="s">
        <v>84</v>
      </c>
      <c r="BM215" s="9" t="s">
        <v>255</v>
      </c>
    </row>
    <row r="216" spans="2:65" s="1" customFormat="1" ht="28.95" customHeight="1" x14ac:dyDescent="0.3">
      <c r="B216" s="86"/>
      <c r="C216" s="87">
        <v>77</v>
      </c>
      <c r="D216" s="128" t="s">
        <v>80</v>
      </c>
      <c r="E216" s="129" t="s">
        <v>241</v>
      </c>
      <c r="F216" s="192" t="s">
        <v>323</v>
      </c>
      <c r="G216" s="189"/>
      <c r="H216" s="189"/>
      <c r="I216" s="189"/>
      <c r="J216" s="154" t="s">
        <v>303</v>
      </c>
      <c r="K216" s="131">
        <v>3</v>
      </c>
      <c r="L216" s="191"/>
      <c r="M216" s="189"/>
      <c r="N216" s="191">
        <f>ROUND(L216*K216,3)</f>
        <v>0</v>
      </c>
      <c r="O216" s="189"/>
      <c r="P216" s="189"/>
      <c r="Q216" s="189"/>
      <c r="R216" s="91"/>
      <c r="T216" s="92" t="s">
        <v>1</v>
      </c>
      <c r="U216" s="26" t="s">
        <v>25</v>
      </c>
      <c r="V216" s="93">
        <v>0.52500000000000002</v>
      </c>
      <c r="W216" s="93">
        <f>V216*K227</f>
        <v>0.15645000000000001</v>
      </c>
      <c r="X216" s="93">
        <v>0</v>
      </c>
      <c r="Y216" s="93">
        <f>X216*K227</f>
        <v>0</v>
      </c>
      <c r="Z216" s="93">
        <v>0</v>
      </c>
      <c r="AA216" s="94">
        <f>Z216*K227</f>
        <v>0</v>
      </c>
      <c r="AR216" s="9" t="s">
        <v>84</v>
      </c>
      <c r="AT216" s="9" t="s">
        <v>80</v>
      </c>
      <c r="AU216" s="9" t="s">
        <v>46</v>
      </c>
      <c r="AY216" s="9" t="s">
        <v>79</v>
      </c>
      <c r="BE216" s="95">
        <f>IF(U216="základní",N227,0)</f>
        <v>0</v>
      </c>
      <c r="BF216" s="95">
        <f>IF(U216="snížená",N227,0)</f>
        <v>0</v>
      </c>
      <c r="BG216" s="95">
        <f>IF(U216="zákl. přenesená",N227,0)</f>
        <v>0</v>
      </c>
      <c r="BH216" s="95">
        <f>IF(U216="sníž. přenesená",N227,0)</f>
        <v>0</v>
      </c>
      <c r="BI216" s="95">
        <f>IF(U216="nulová",N227,0)</f>
        <v>0</v>
      </c>
      <c r="BJ216" s="9" t="s">
        <v>10</v>
      </c>
      <c r="BK216" s="96">
        <f>ROUND(L227*K227,3)</f>
        <v>0</v>
      </c>
      <c r="BL216" s="9" t="s">
        <v>84</v>
      </c>
      <c r="BM216" s="9" t="s">
        <v>258</v>
      </c>
    </row>
    <row r="217" spans="2:65" s="5" customFormat="1" ht="29.85" customHeight="1" x14ac:dyDescent="0.3">
      <c r="B217" s="75"/>
      <c r="C217" s="87">
        <v>78</v>
      </c>
      <c r="D217" s="128" t="s">
        <v>80</v>
      </c>
      <c r="E217" s="129" t="s">
        <v>184</v>
      </c>
      <c r="F217" s="190" t="s">
        <v>185</v>
      </c>
      <c r="G217" s="189"/>
      <c r="H217" s="189"/>
      <c r="I217" s="189"/>
      <c r="J217" s="130" t="s">
        <v>116</v>
      </c>
      <c r="K217" s="131">
        <v>11.023</v>
      </c>
      <c r="L217" s="191"/>
      <c r="M217" s="189"/>
      <c r="N217" s="191">
        <f>ROUND(L217*K217,3)</f>
        <v>0</v>
      </c>
      <c r="O217" s="189"/>
      <c r="P217" s="189"/>
      <c r="Q217" s="189"/>
      <c r="R217" s="78"/>
      <c r="T217" s="79"/>
      <c r="U217" s="76"/>
      <c r="V217" s="76"/>
      <c r="W217" s="80" t="e">
        <f>SUM(W218:W219)</f>
        <v>#REF!</v>
      </c>
      <c r="X217" s="76"/>
      <c r="Y217" s="80" t="e">
        <f>SUM(Y218:Y219)</f>
        <v>#REF!</v>
      </c>
      <c r="Z217" s="76"/>
      <c r="AA217" s="81" t="e">
        <f>SUM(AA218:AA219)</f>
        <v>#REF!</v>
      </c>
      <c r="AR217" s="82" t="s">
        <v>10</v>
      </c>
      <c r="AT217" s="83" t="s">
        <v>41</v>
      </c>
      <c r="AU217" s="83" t="s">
        <v>10</v>
      </c>
      <c r="AY217" s="82" t="s">
        <v>79</v>
      </c>
      <c r="BK217" s="84" t="e">
        <f>SUM(BK218:BK219)</f>
        <v>#REF!</v>
      </c>
    </row>
    <row r="218" spans="2:65" s="1" customFormat="1" ht="51.6" customHeight="1" x14ac:dyDescent="0.35">
      <c r="B218" s="86"/>
      <c r="C218" s="76"/>
      <c r="D218" s="133" t="s">
        <v>61</v>
      </c>
      <c r="E218" s="133"/>
      <c r="F218" s="133"/>
      <c r="G218" s="133"/>
      <c r="H218" s="133"/>
      <c r="I218" s="133"/>
      <c r="J218" s="133"/>
      <c r="K218" s="133"/>
      <c r="L218" s="133"/>
      <c r="M218" s="133"/>
      <c r="N218" s="206">
        <f>SUM(N219:Q227)</f>
        <v>0</v>
      </c>
      <c r="O218" s="207"/>
      <c r="P218" s="207"/>
      <c r="Q218" s="207"/>
      <c r="R218" s="91"/>
      <c r="T218" s="92" t="s">
        <v>1</v>
      </c>
      <c r="U218" s="26" t="s">
        <v>25</v>
      </c>
      <c r="V218" s="93">
        <v>0.78800000000000003</v>
      </c>
      <c r="W218" s="93">
        <f>V218*K232</f>
        <v>4.7279999999999998</v>
      </c>
      <c r="X218" s="93">
        <v>0.63788</v>
      </c>
      <c r="Y218" s="93">
        <f>X218*K232</f>
        <v>3.82728</v>
      </c>
      <c r="Z218" s="93">
        <v>0</v>
      </c>
      <c r="AA218" s="94">
        <f>Z218*K232</f>
        <v>0</v>
      </c>
      <c r="AR218" s="9" t="s">
        <v>84</v>
      </c>
      <c r="AT218" s="9" t="s">
        <v>80</v>
      </c>
      <c r="AU218" s="9" t="s">
        <v>46</v>
      </c>
      <c r="AY218" s="9" t="s">
        <v>79</v>
      </c>
      <c r="BE218" s="95">
        <f>IF(U218="základní",N232,0)</f>
        <v>0</v>
      </c>
      <c r="BF218" s="95">
        <f>IF(U218="snížená",N232,0)</f>
        <v>0</v>
      </c>
      <c r="BG218" s="95">
        <f>IF(U218="zákl. přenesená",N232,0)</f>
        <v>0</v>
      </c>
      <c r="BH218" s="95">
        <f>IF(U218="sníž. přenesená",N232,0)</f>
        <v>0</v>
      </c>
      <c r="BI218" s="95">
        <f>IF(U218="nulová",N232,0)</f>
        <v>0</v>
      </c>
      <c r="BJ218" s="9" t="s">
        <v>10</v>
      </c>
      <c r="BK218" s="96">
        <f>ROUND(L232*K232,3)</f>
        <v>0</v>
      </c>
      <c r="BL218" s="9" t="s">
        <v>84</v>
      </c>
      <c r="BM218" s="9" t="s">
        <v>259</v>
      </c>
    </row>
    <row r="219" spans="2:65" s="1" customFormat="1" ht="28.95" customHeight="1" x14ac:dyDescent="0.3">
      <c r="B219" s="86"/>
      <c r="C219" s="87">
        <v>79</v>
      </c>
      <c r="D219" s="128" t="s">
        <v>80</v>
      </c>
      <c r="E219" s="129" t="s">
        <v>244</v>
      </c>
      <c r="F219" s="190" t="s">
        <v>245</v>
      </c>
      <c r="G219" s="189"/>
      <c r="H219" s="189"/>
      <c r="I219" s="189"/>
      <c r="J219" s="130" t="s">
        <v>177</v>
      </c>
      <c r="K219" s="131">
        <v>3</v>
      </c>
      <c r="L219" s="191"/>
      <c r="M219" s="189"/>
      <c r="N219" s="191">
        <f t="shared" ref="N219:N227" si="36">ROUND(L219*K219,3)</f>
        <v>0</v>
      </c>
      <c r="O219" s="189"/>
      <c r="P219" s="189"/>
      <c r="Q219" s="189"/>
      <c r="R219" s="91"/>
      <c r="T219" s="92" t="s">
        <v>1</v>
      </c>
      <c r="U219" s="26" t="s">
        <v>25</v>
      </c>
      <c r="V219" s="93">
        <v>0.52500000000000002</v>
      </c>
      <c r="W219" s="93" t="e">
        <f>V219*#REF!</f>
        <v>#REF!</v>
      </c>
      <c r="X219" s="93">
        <v>0</v>
      </c>
      <c r="Y219" s="93" t="e">
        <f>X219*#REF!</f>
        <v>#REF!</v>
      </c>
      <c r="Z219" s="93">
        <v>0</v>
      </c>
      <c r="AA219" s="94" t="e">
        <f>Z219*#REF!</f>
        <v>#REF!</v>
      </c>
      <c r="AR219" s="9" t="s">
        <v>84</v>
      </c>
      <c r="AT219" s="9" t="s">
        <v>80</v>
      </c>
      <c r="AU219" s="9" t="s">
        <v>46</v>
      </c>
      <c r="AY219" s="9" t="s">
        <v>79</v>
      </c>
      <c r="BE219" s="95" t="e">
        <f>IF(U219="základní",#REF!,0)</f>
        <v>#REF!</v>
      </c>
      <c r="BF219" s="95">
        <f>IF(U219="snížená",#REF!,0)</f>
        <v>0</v>
      </c>
      <c r="BG219" s="95">
        <f>IF(U219="zákl. přenesená",#REF!,0)</f>
        <v>0</v>
      </c>
      <c r="BH219" s="95">
        <f>IF(U219="sníž. přenesená",#REF!,0)</f>
        <v>0</v>
      </c>
      <c r="BI219" s="95">
        <f>IF(U219="nulová",#REF!,0)</f>
        <v>0</v>
      </c>
      <c r="BJ219" s="9" t="s">
        <v>10</v>
      </c>
      <c r="BK219" s="96" t="e">
        <f>ROUND(#REF!*#REF!,3)</f>
        <v>#REF!</v>
      </c>
      <c r="BL219" s="9" t="s">
        <v>84</v>
      </c>
      <c r="BM219" s="9" t="s">
        <v>260</v>
      </c>
    </row>
    <row r="220" spans="2:65" s="5" customFormat="1" ht="29.85" customHeight="1" x14ac:dyDescent="0.3">
      <c r="B220" s="75"/>
      <c r="C220" s="97">
        <v>80</v>
      </c>
      <c r="D220" s="135" t="s">
        <v>122</v>
      </c>
      <c r="E220" s="146" t="s">
        <v>247</v>
      </c>
      <c r="F220" s="186" t="s">
        <v>248</v>
      </c>
      <c r="G220" s="187"/>
      <c r="H220" s="187"/>
      <c r="I220" s="187"/>
      <c r="J220" s="137" t="s">
        <v>177</v>
      </c>
      <c r="K220" s="138">
        <v>3</v>
      </c>
      <c r="L220" s="188"/>
      <c r="M220" s="187"/>
      <c r="N220" s="188">
        <f t="shared" si="36"/>
        <v>0</v>
      </c>
      <c r="O220" s="189"/>
      <c r="P220" s="189"/>
      <c r="Q220" s="189"/>
      <c r="R220" s="78"/>
      <c r="T220" s="79"/>
      <c r="U220" s="76"/>
      <c r="V220" s="76"/>
      <c r="W220" s="80">
        <f>SUM(W221:W227)</f>
        <v>0.69599999999999995</v>
      </c>
      <c r="X220" s="76"/>
      <c r="Y220" s="80">
        <f>SUM(Y221:Y227)</f>
        <v>0</v>
      </c>
      <c r="Z220" s="76"/>
      <c r="AA220" s="81">
        <f>SUM(AA221:AA227)</f>
        <v>0</v>
      </c>
      <c r="AR220" s="82" t="s">
        <v>10</v>
      </c>
      <c r="AT220" s="83" t="s">
        <v>41</v>
      </c>
      <c r="AU220" s="83" t="s">
        <v>10</v>
      </c>
      <c r="AY220" s="82" t="s">
        <v>79</v>
      </c>
      <c r="BK220" s="84">
        <f>SUM(BK221:BK227)</f>
        <v>0</v>
      </c>
    </row>
    <row r="221" spans="2:65" s="1" customFormat="1" ht="28.95" customHeight="1" x14ac:dyDescent="0.3">
      <c r="B221" s="86"/>
      <c r="C221" s="97">
        <v>81</v>
      </c>
      <c r="D221" s="135" t="s">
        <v>122</v>
      </c>
      <c r="E221" s="146" t="s">
        <v>250</v>
      </c>
      <c r="F221" s="186" t="s">
        <v>251</v>
      </c>
      <c r="G221" s="187"/>
      <c r="H221" s="187"/>
      <c r="I221" s="187"/>
      <c r="J221" s="137" t="s">
        <v>177</v>
      </c>
      <c r="K221" s="138">
        <v>3</v>
      </c>
      <c r="L221" s="188"/>
      <c r="M221" s="187"/>
      <c r="N221" s="188">
        <f t="shared" si="36"/>
        <v>0</v>
      </c>
      <c r="O221" s="189"/>
      <c r="P221" s="189"/>
      <c r="Q221" s="189"/>
      <c r="R221" s="91"/>
      <c r="T221" s="92" t="s">
        <v>1</v>
      </c>
      <c r="U221" s="26" t="s">
        <v>25</v>
      </c>
      <c r="V221" s="93">
        <v>0.17399999999999999</v>
      </c>
      <c r="W221" s="93">
        <f>V221*K234</f>
        <v>0.69599999999999995</v>
      </c>
      <c r="X221" s="93">
        <v>0</v>
      </c>
      <c r="Y221" s="93">
        <f>X221*K234</f>
        <v>0</v>
      </c>
      <c r="Z221" s="93">
        <v>0</v>
      </c>
      <c r="AA221" s="94">
        <f>Z221*K234</f>
        <v>0</v>
      </c>
      <c r="AR221" s="9" t="s">
        <v>84</v>
      </c>
      <c r="AT221" s="9" t="s">
        <v>80</v>
      </c>
      <c r="AU221" s="9" t="s">
        <v>46</v>
      </c>
      <c r="AY221" s="9" t="s">
        <v>79</v>
      </c>
      <c r="BE221" s="95">
        <f>IF(U221="základní",N234,0)</f>
        <v>0</v>
      </c>
      <c r="BF221" s="95">
        <f>IF(U221="snížená",N234,0)</f>
        <v>0</v>
      </c>
      <c r="BG221" s="95">
        <f>IF(U221="zákl. přenesená",N234,0)</f>
        <v>0</v>
      </c>
      <c r="BH221" s="95">
        <f>IF(U221="sníž. přenesená",N234,0)</f>
        <v>0</v>
      </c>
      <c r="BI221" s="95">
        <f>IF(U221="nulová",N234,0)</f>
        <v>0</v>
      </c>
      <c r="BJ221" s="9" t="s">
        <v>10</v>
      </c>
      <c r="BK221" s="96">
        <f>ROUND(L234*K234,3)</f>
        <v>0</v>
      </c>
      <c r="BL221" s="9" t="s">
        <v>84</v>
      </c>
      <c r="BM221" s="9" t="s">
        <v>263</v>
      </c>
    </row>
    <row r="222" spans="2:65" s="1" customFormat="1" ht="28.95" customHeight="1" x14ac:dyDescent="0.3">
      <c r="B222" s="86"/>
      <c r="C222" s="97">
        <v>82</v>
      </c>
      <c r="D222" s="128" t="s">
        <v>80</v>
      </c>
      <c r="E222" s="129" t="s">
        <v>228</v>
      </c>
      <c r="F222" s="192" t="s">
        <v>314</v>
      </c>
      <c r="G222" s="189"/>
      <c r="H222" s="189"/>
      <c r="I222" s="189"/>
      <c r="J222" s="130" t="s">
        <v>173</v>
      </c>
      <c r="K222" s="132">
        <v>6</v>
      </c>
      <c r="L222" s="191"/>
      <c r="M222" s="189"/>
      <c r="N222" s="191">
        <f t="shared" si="36"/>
        <v>0</v>
      </c>
      <c r="O222" s="189"/>
      <c r="P222" s="189"/>
      <c r="Q222" s="189"/>
      <c r="R222" s="91"/>
      <c r="T222" s="92"/>
      <c r="U222" s="26"/>
      <c r="V222" s="93"/>
      <c r="W222" s="93"/>
      <c r="X222" s="93"/>
      <c r="Y222" s="93"/>
      <c r="Z222" s="93"/>
      <c r="AA222" s="94"/>
      <c r="AR222" s="9"/>
      <c r="AT222" s="9"/>
      <c r="AU222" s="9"/>
      <c r="AY222" s="9"/>
      <c r="BE222" s="95"/>
      <c r="BF222" s="95"/>
      <c r="BG222" s="95"/>
      <c r="BH222" s="95"/>
      <c r="BI222" s="95"/>
      <c r="BJ222" s="9"/>
      <c r="BK222" s="96"/>
      <c r="BL222" s="9"/>
      <c r="BM222" s="9"/>
    </row>
    <row r="223" spans="2:65" s="1" customFormat="1" ht="28.95" customHeight="1" x14ac:dyDescent="0.3">
      <c r="B223" s="86"/>
      <c r="C223" s="97">
        <v>83</v>
      </c>
      <c r="D223" s="152" t="s">
        <v>122</v>
      </c>
      <c r="E223" s="153" t="s">
        <v>308</v>
      </c>
      <c r="F223" s="192" t="s">
        <v>313</v>
      </c>
      <c r="G223" s="189"/>
      <c r="H223" s="189"/>
      <c r="I223" s="189"/>
      <c r="J223" s="154" t="s">
        <v>177</v>
      </c>
      <c r="K223" s="132">
        <v>3</v>
      </c>
      <c r="L223" s="191"/>
      <c r="M223" s="189"/>
      <c r="N223" s="191">
        <f t="shared" si="36"/>
        <v>0</v>
      </c>
      <c r="O223" s="189"/>
      <c r="P223" s="189"/>
      <c r="Q223" s="189"/>
      <c r="R223" s="91"/>
      <c r="T223" s="92"/>
      <c r="U223" s="26"/>
      <c r="V223" s="93"/>
      <c r="W223" s="93"/>
      <c r="X223" s="93"/>
      <c r="Y223" s="93"/>
      <c r="Z223" s="93"/>
      <c r="AA223" s="94"/>
      <c r="AR223" s="9"/>
      <c r="AT223" s="9"/>
      <c r="AU223" s="9"/>
      <c r="AY223" s="9"/>
      <c r="BE223" s="95"/>
      <c r="BF223" s="95"/>
      <c r="BG223" s="95"/>
      <c r="BH223" s="95"/>
      <c r="BI223" s="95"/>
      <c r="BJ223" s="9"/>
      <c r="BK223" s="96"/>
      <c r="BL223" s="9"/>
      <c r="BM223" s="9"/>
    </row>
    <row r="224" spans="2:65" s="1" customFormat="1" ht="28.95" customHeight="1" x14ac:dyDescent="0.3">
      <c r="B224" s="86"/>
      <c r="C224" s="97">
        <v>84</v>
      </c>
      <c r="D224" s="135" t="s">
        <v>122</v>
      </c>
      <c r="E224" s="153" t="s">
        <v>310</v>
      </c>
      <c r="F224" s="192" t="s">
        <v>309</v>
      </c>
      <c r="G224" s="189"/>
      <c r="H224" s="189"/>
      <c r="I224" s="189"/>
      <c r="J224" s="154" t="s">
        <v>177</v>
      </c>
      <c r="K224" s="132">
        <v>3</v>
      </c>
      <c r="L224" s="191"/>
      <c r="M224" s="189"/>
      <c r="N224" s="191">
        <f t="shared" si="36"/>
        <v>0</v>
      </c>
      <c r="O224" s="189"/>
      <c r="P224" s="189"/>
      <c r="Q224" s="189"/>
      <c r="R224" s="91"/>
      <c r="T224" s="92"/>
      <c r="U224" s="26"/>
      <c r="V224" s="93"/>
      <c r="W224" s="93"/>
      <c r="X224" s="93"/>
      <c r="Y224" s="93"/>
      <c r="Z224" s="93"/>
      <c r="AA224" s="94"/>
      <c r="AR224" s="9"/>
      <c r="AT224" s="9"/>
      <c r="AU224" s="9"/>
      <c r="AY224" s="9"/>
      <c r="BE224" s="95"/>
      <c r="BF224" s="95"/>
      <c r="BG224" s="95"/>
      <c r="BH224" s="95"/>
      <c r="BI224" s="95"/>
      <c r="BJ224" s="9"/>
      <c r="BK224" s="96"/>
      <c r="BL224" s="9"/>
      <c r="BM224" s="9"/>
    </row>
    <row r="225" spans="2:65" s="1" customFormat="1" ht="28.95" customHeight="1" x14ac:dyDescent="0.3">
      <c r="B225" s="86"/>
      <c r="C225" s="97">
        <v>85</v>
      </c>
      <c r="D225" s="135" t="s">
        <v>122</v>
      </c>
      <c r="E225" s="153" t="s">
        <v>311</v>
      </c>
      <c r="F225" s="192" t="s">
        <v>312</v>
      </c>
      <c r="G225" s="189"/>
      <c r="H225" s="189"/>
      <c r="I225" s="189"/>
      <c r="J225" s="154" t="s">
        <v>177</v>
      </c>
      <c r="K225" s="132">
        <v>3</v>
      </c>
      <c r="L225" s="191"/>
      <c r="M225" s="189"/>
      <c r="N225" s="191">
        <f t="shared" si="36"/>
        <v>0</v>
      </c>
      <c r="O225" s="189"/>
      <c r="P225" s="189"/>
      <c r="Q225" s="189"/>
      <c r="R225" s="91"/>
      <c r="T225" s="92"/>
      <c r="U225" s="26"/>
      <c r="V225" s="93"/>
      <c r="W225" s="93"/>
      <c r="X225" s="93"/>
      <c r="Y225" s="93"/>
      <c r="Z225" s="93"/>
      <c r="AA225" s="94"/>
      <c r="AR225" s="9"/>
      <c r="AT225" s="9"/>
      <c r="AU225" s="9"/>
      <c r="AY225" s="9"/>
      <c r="BE225" s="95"/>
      <c r="BF225" s="95"/>
      <c r="BG225" s="95"/>
      <c r="BH225" s="95"/>
      <c r="BI225" s="95"/>
      <c r="BJ225" s="9"/>
      <c r="BK225" s="96"/>
      <c r="BL225" s="9"/>
      <c r="BM225" s="9"/>
    </row>
    <row r="226" spans="2:65" s="1" customFormat="1" ht="40.200000000000003" customHeight="1" x14ac:dyDescent="0.3">
      <c r="B226" s="86"/>
      <c r="C226" s="97">
        <v>86</v>
      </c>
      <c r="D226" s="135" t="s">
        <v>122</v>
      </c>
      <c r="E226" s="146" t="s">
        <v>253</v>
      </c>
      <c r="F226" s="186" t="s">
        <v>254</v>
      </c>
      <c r="G226" s="187"/>
      <c r="H226" s="187"/>
      <c r="I226" s="187"/>
      <c r="J226" s="137" t="s">
        <v>177</v>
      </c>
      <c r="K226" s="138">
        <v>3</v>
      </c>
      <c r="L226" s="188"/>
      <c r="M226" s="187"/>
      <c r="N226" s="188">
        <f t="shared" si="36"/>
        <v>0</v>
      </c>
      <c r="O226" s="189"/>
      <c r="P226" s="189"/>
      <c r="Q226" s="189"/>
      <c r="R226" s="91"/>
      <c r="T226" s="92" t="s">
        <v>1</v>
      </c>
      <c r="U226" s="26" t="s">
        <v>25</v>
      </c>
      <c r="V226" s="93">
        <v>0</v>
      </c>
      <c r="W226" s="93">
        <f>V226*K236</f>
        <v>0</v>
      </c>
      <c r="X226" s="93">
        <v>0</v>
      </c>
      <c r="Y226" s="93">
        <f>X226*K236</f>
        <v>0</v>
      </c>
      <c r="Z226" s="93">
        <v>0</v>
      </c>
      <c r="AA226" s="94">
        <f>Z226*K236</f>
        <v>0</v>
      </c>
      <c r="AR226" s="9" t="s">
        <v>84</v>
      </c>
      <c r="AT226" s="9" t="s">
        <v>80</v>
      </c>
      <c r="AU226" s="9" t="s">
        <v>46</v>
      </c>
      <c r="AY226" s="9" t="s">
        <v>79</v>
      </c>
      <c r="BE226" s="95">
        <f>IF(U226="základní",N236,0)</f>
        <v>0</v>
      </c>
      <c r="BF226" s="95">
        <f>IF(U226="snížená",N236,0)</f>
        <v>0</v>
      </c>
      <c r="BG226" s="95">
        <f>IF(U226="zákl. přenesená",N236,0)</f>
        <v>0</v>
      </c>
      <c r="BH226" s="95">
        <f>IF(U226="sníž. přenesená",N236,0)</f>
        <v>0</v>
      </c>
      <c r="BI226" s="95">
        <f>IF(U226="nulová",N236,0)</f>
        <v>0</v>
      </c>
      <c r="BJ226" s="9" t="s">
        <v>10</v>
      </c>
      <c r="BK226" s="96">
        <f>ROUND(L236*K236,3)</f>
        <v>0</v>
      </c>
      <c r="BL226" s="9" t="s">
        <v>84</v>
      </c>
      <c r="BM226" s="9" t="s">
        <v>266</v>
      </c>
    </row>
    <row r="227" spans="2:65" s="6" customFormat="1" ht="20.399999999999999" customHeight="1" x14ac:dyDescent="0.3">
      <c r="B227" s="101"/>
      <c r="C227" s="87">
        <v>87</v>
      </c>
      <c r="D227" s="128" t="s">
        <v>80</v>
      </c>
      <c r="E227" s="129" t="s">
        <v>256</v>
      </c>
      <c r="F227" s="190" t="s">
        <v>257</v>
      </c>
      <c r="G227" s="189"/>
      <c r="H227" s="189"/>
      <c r="I227" s="189"/>
      <c r="J227" s="130" t="s">
        <v>116</v>
      </c>
      <c r="K227" s="131">
        <v>0.29799999999999999</v>
      </c>
      <c r="L227" s="191"/>
      <c r="M227" s="189"/>
      <c r="N227" s="191">
        <f t="shared" si="36"/>
        <v>0</v>
      </c>
      <c r="O227" s="189"/>
      <c r="P227" s="189"/>
      <c r="Q227" s="189"/>
      <c r="R227" s="105"/>
      <c r="T227" s="106"/>
      <c r="U227" s="102"/>
      <c r="V227" s="102"/>
      <c r="W227" s="102"/>
      <c r="X227" s="102"/>
      <c r="Y227" s="102"/>
      <c r="Z227" s="102"/>
      <c r="AA227" s="107"/>
      <c r="AT227" s="108" t="s">
        <v>180</v>
      </c>
      <c r="AU227" s="108" t="s">
        <v>46</v>
      </c>
      <c r="AV227" s="6" t="s">
        <v>46</v>
      </c>
      <c r="AW227" s="6" t="s">
        <v>19</v>
      </c>
      <c r="AX227" s="6" t="s">
        <v>10</v>
      </c>
      <c r="AY227" s="108" t="s">
        <v>79</v>
      </c>
    </row>
    <row r="228" spans="2:65" s="5" customFormat="1" ht="37.35" customHeight="1" x14ac:dyDescent="0.35">
      <c r="B228" s="75"/>
      <c r="C228" s="76"/>
      <c r="D228" s="147" t="s">
        <v>353</v>
      </c>
      <c r="E228" s="133"/>
      <c r="F228" s="133"/>
      <c r="G228" s="133"/>
      <c r="H228" s="133"/>
      <c r="I228" s="133"/>
      <c r="J228" s="133"/>
      <c r="K228" s="133"/>
      <c r="L228" s="133"/>
      <c r="M228" s="133"/>
      <c r="N228" s="206">
        <f>SUM(N229+N230+N231+N232)</f>
        <v>0</v>
      </c>
      <c r="O228" s="207"/>
      <c r="P228" s="207"/>
      <c r="Q228" s="207"/>
      <c r="R228" s="78"/>
      <c r="T228" s="79"/>
      <c r="U228" s="76"/>
      <c r="V228" s="76"/>
      <c r="W228" s="80" t="e">
        <f>SUM(W232:W237)</f>
        <v>#REF!</v>
      </c>
      <c r="X228" s="76"/>
      <c r="Y228" s="80" t="e">
        <f>SUM(Y232:Y237)</f>
        <v>#REF!</v>
      </c>
      <c r="Z228" s="76"/>
      <c r="AA228" s="81" t="e">
        <f>SUM(AA232:AA237)</f>
        <v>#REF!</v>
      </c>
      <c r="AR228" s="82" t="s">
        <v>84</v>
      </c>
      <c r="AT228" s="83" t="s">
        <v>41</v>
      </c>
      <c r="AU228" s="83" t="s">
        <v>42</v>
      </c>
      <c r="AY228" s="82" t="s">
        <v>79</v>
      </c>
      <c r="BK228" s="84" t="e">
        <f>SUM(BK232:BK237)</f>
        <v>#REF!</v>
      </c>
    </row>
    <row r="229" spans="2:65" s="5" customFormat="1" ht="37.35" customHeight="1" x14ac:dyDescent="0.3">
      <c r="B229" s="75"/>
      <c r="C229" s="168">
        <v>88</v>
      </c>
      <c r="D229" s="87" t="s">
        <v>80</v>
      </c>
      <c r="E229" s="127" t="s">
        <v>346</v>
      </c>
      <c r="F229" s="255" t="s">
        <v>345</v>
      </c>
      <c r="G229" s="256"/>
      <c r="H229" s="256"/>
      <c r="I229" s="257"/>
      <c r="J229" s="126" t="s">
        <v>92</v>
      </c>
      <c r="K229" s="150">
        <v>2.52</v>
      </c>
      <c r="L229" s="252"/>
      <c r="M229" s="254"/>
      <c r="N229" s="252">
        <f>ROUND(L229*K229,3)</f>
        <v>0</v>
      </c>
      <c r="O229" s="253"/>
      <c r="P229" s="253"/>
      <c r="Q229" s="254"/>
      <c r="R229" s="78"/>
      <c r="T229" s="79"/>
      <c r="U229" s="76"/>
      <c r="V229" s="76"/>
      <c r="W229" s="80"/>
      <c r="X229" s="76"/>
      <c r="Y229" s="80"/>
      <c r="Z229" s="76"/>
      <c r="AA229" s="81"/>
      <c r="AR229" s="82"/>
      <c r="AT229" s="83"/>
      <c r="AU229" s="83"/>
      <c r="AY229" s="82"/>
      <c r="BK229" s="84"/>
    </row>
    <row r="230" spans="2:65" s="5" customFormat="1" ht="37.35" customHeight="1" x14ac:dyDescent="0.3">
      <c r="B230" s="75"/>
      <c r="C230" s="168">
        <v>89</v>
      </c>
      <c r="D230" s="87" t="s">
        <v>80</v>
      </c>
      <c r="E230" s="127" t="s">
        <v>347</v>
      </c>
      <c r="F230" s="255" t="s">
        <v>348</v>
      </c>
      <c r="G230" s="256"/>
      <c r="H230" s="256"/>
      <c r="I230" s="257"/>
      <c r="J230" s="126" t="s">
        <v>92</v>
      </c>
      <c r="K230" s="150">
        <v>2.52</v>
      </c>
      <c r="L230" s="252"/>
      <c r="M230" s="254"/>
      <c r="N230" s="252">
        <f>ROUND(L230*K230,3)</f>
        <v>0</v>
      </c>
      <c r="O230" s="253"/>
      <c r="P230" s="253"/>
      <c r="Q230" s="254"/>
      <c r="R230" s="78"/>
      <c r="T230" s="79"/>
      <c r="U230" s="76"/>
      <c r="V230" s="76"/>
      <c r="W230" s="80"/>
      <c r="X230" s="76"/>
      <c r="Y230" s="80"/>
      <c r="Z230" s="76"/>
      <c r="AA230" s="81"/>
      <c r="AR230" s="82"/>
      <c r="AT230" s="83"/>
      <c r="AU230" s="83"/>
      <c r="AY230" s="82"/>
      <c r="BK230" s="84"/>
    </row>
    <row r="231" spans="2:65" s="5" customFormat="1" ht="37.35" customHeight="1" x14ac:dyDescent="0.3">
      <c r="B231" s="75"/>
      <c r="C231" s="168">
        <v>90</v>
      </c>
      <c r="D231" s="87" t="s">
        <v>122</v>
      </c>
      <c r="E231" s="156" t="s">
        <v>352</v>
      </c>
      <c r="F231" s="255" t="s">
        <v>351</v>
      </c>
      <c r="G231" s="256"/>
      <c r="H231" s="256"/>
      <c r="I231" s="257"/>
      <c r="J231" s="126" t="s">
        <v>350</v>
      </c>
      <c r="K231" s="150">
        <v>6</v>
      </c>
      <c r="L231" s="252"/>
      <c r="M231" s="254"/>
      <c r="N231" s="252">
        <f>ROUND(L231*K231,3)</f>
        <v>0</v>
      </c>
      <c r="O231" s="253"/>
      <c r="P231" s="253"/>
      <c r="Q231" s="254"/>
      <c r="R231" s="78"/>
      <c r="T231" s="79"/>
      <c r="U231" s="76"/>
      <c r="V231" s="76"/>
      <c r="W231" s="80"/>
      <c r="X231" s="76"/>
      <c r="Y231" s="80"/>
      <c r="Z231" s="76"/>
      <c r="AA231" s="81"/>
      <c r="AR231" s="82"/>
      <c r="AT231" s="83"/>
      <c r="AU231" s="83"/>
      <c r="AY231" s="82"/>
      <c r="BK231" s="84"/>
    </row>
    <row r="232" spans="2:65" s="1" customFormat="1" ht="20.399999999999999" customHeight="1" x14ac:dyDescent="0.3">
      <c r="B232" s="86"/>
      <c r="C232" s="168">
        <v>91</v>
      </c>
      <c r="D232" s="87" t="s">
        <v>80</v>
      </c>
      <c r="E232" s="156">
        <v>338171131</v>
      </c>
      <c r="F232" s="255" t="s">
        <v>349</v>
      </c>
      <c r="G232" s="256"/>
      <c r="H232" s="256"/>
      <c r="I232" s="257"/>
      <c r="J232" s="126" t="s">
        <v>350</v>
      </c>
      <c r="K232" s="90">
        <v>6</v>
      </c>
      <c r="L232" s="252"/>
      <c r="M232" s="254"/>
      <c r="N232" s="252">
        <f>ROUND(L232*K232,3)</f>
        <v>0</v>
      </c>
      <c r="O232" s="253"/>
      <c r="P232" s="253"/>
      <c r="Q232" s="254"/>
      <c r="R232" s="91"/>
      <c r="T232" s="92" t="s">
        <v>1</v>
      </c>
      <c r="U232" s="26" t="s">
        <v>25</v>
      </c>
      <c r="V232" s="93">
        <v>0</v>
      </c>
      <c r="W232" s="93">
        <f>V232*K239</f>
        <v>0</v>
      </c>
      <c r="X232" s="93">
        <v>0</v>
      </c>
      <c r="Y232" s="93">
        <f>X232*K239</f>
        <v>0</v>
      </c>
      <c r="Z232" s="93">
        <v>0</v>
      </c>
      <c r="AA232" s="94">
        <f>Z232*K239</f>
        <v>0</v>
      </c>
      <c r="AR232" s="9" t="s">
        <v>270</v>
      </c>
      <c r="AT232" s="9" t="s">
        <v>80</v>
      </c>
      <c r="AU232" s="9" t="s">
        <v>10</v>
      </c>
      <c r="AY232" s="9" t="s">
        <v>79</v>
      </c>
      <c r="BE232" s="95">
        <f>IF(U232="základní",N239,0)</f>
        <v>0</v>
      </c>
      <c r="BF232" s="95">
        <f>IF(U232="snížená",N239,0)</f>
        <v>0</v>
      </c>
      <c r="BG232" s="95">
        <f>IF(U232="zákl. přenesená",N239,0)</f>
        <v>0</v>
      </c>
      <c r="BH232" s="95">
        <f>IF(U232="sníž. přenesená",N239,0)</f>
        <v>0</v>
      </c>
      <c r="BI232" s="95">
        <f>IF(U232="nulová",N239,0)</f>
        <v>0</v>
      </c>
      <c r="BJ232" s="9" t="s">
        <v>10</v>
      </c>
      <c r="BK232" s="96">
        <f>ROUND(L239*K239,3)</f>
        <v>0</v>
      </c>
      <c r="BL232" s="9" t="s">
        <v>270</v>
      </c>
      <c r="BM232" s="9" t="s">
        <v>271</v>
      </c>
    </row>
    <row r="233" spans="2:65" s="1" customFormat="1" ht="20.399999999999999" customHeight="1" x14ac:dyDescent="0.35">
      <c r="B233" s="86"/>
      <c r="C233" s="76"/>
      <c r="D233" s="85" t="s">
        <v>62</v>
      </c>
      <c r="E233" s="85"/>
      <c r="F233" s="85"/>
      <c r="G233" s="85"/>
      <c r="H233" s="85"/>
      <c r="I233" s="85"/>
      <c r="J233" s="85"/>
      <c r="K233" s="85"/>
      <c r="L233" s="85"/>
      <c r="M233" s="85"/>
      <c r="N233" s="204">
        <f>N234+N235+N236</f>
        <v>0</v>
      </c>
      <c r="O233" s="205"/>
      <c r="P233" s="205"/>
      <c r="Q233" s="205"/>
      <c r="R233" s="91"/>
      <c r="T233" s="92" t="s">
        <v>1</v>
      </c>
      <c r="U233" s="26" t="s">
        <v>25</v>
      </c>
      <c r="V233" s="93">
        <v>0</v>
      </c>
      <c r="W233" s="93">
        <f>V233*K241</f>
        <v>0</v>
      </c>
      <c r="X233" s="93">
        <v>0</v>
      </c>
      <c r="Y233" s="93">
        <f>X233*K241</f>
        <v>0</v>
      </c>
      <c r="Z233" s="93">
        <v>0</v>
      </c>
      <c r="AA233" s="94">
        <f>Z233*K241</f>
        <v>0</v>
      </c>
      <c r="AR233" s="9" t="s">
        <v>270</v>
      </c>
      <c r="AT233" s="9" t="s">
        <v>80</v>
      </c>
      <c r="AU233" s="9" t="s">
        <v>10</v>
      </c>
      <c r="AY233" s="9" t="s">
        <v>79</v>
      </c>
      <c r="BE233" s="95">
        <f>IF(U233="základní",N241,0)</f>
        <v>0</v>
      </c>
      <c r="BF233" s="95">
        <f>IF(U233="snížená",N241,0)</f>
        <v>0</v>
      </c>
      <c r="BG233" s="95">
        <f>IF(U233="zákl. přenesená",N241,0)</f>
        <v>0</v>
      </c>
      <c r="BH233" s="95">
        <f>IF(U233="sníž. přenesená",N241,0)</f>
        <v>0</v>
      </c>
      <c r="BI233" s="95">
        <f>IF(U233="nulová",N241,0)</f>
        <v>0</v>
      </c>
      <c r="BJ233" s="9" t="s">
        <v>10</v>
      </c>
      <c r="BK233" s="96">
        <f>ROUND(L241*K241,3)</f>
        <v>0</v>
      </c>
      <c r="BL233" s="9" t="s">
        <v>270</v>
      </c>
      <c r="BM233" s="9" t="s">
        <v>275</v>
      </c>
    </row>
    <row r="234" spans="2:65" s="1" customFormat="1" ht="28.95" customHeight="1" x14ac:dyDescent="0.3">
      <c r="B234" s="86"/>
      <c r="C234" s="87">
        <v>92</v>
      </c>
      <c r="D234" s="87" t="s">
        <v>80</v>
      </c>
      <c r="E234" s="88" t="s">
        <v>261</v>
      </c>
      <c r="F234" s="184" t="s">
        <v>262</v>
      </c>
      <c r="G234" s="183"/>
      <c r="H234" s="183"/>
      <c r="I234" s="183"/>
      <c r="J234" s="89" t="s">
        <v>177</v>
      </c>
      <c r="K234" s="90">
        <v>4</v>
      </c>
      <c r="L234" s="185"/>
      <c r="M234" s="183"/>
      <c r="N234" s="185">
        <f>ROUND(L234*K234,3)</f>
        <v>0</v>
      </c>
      <c r="O234" s="183"/>
      <c r="P234" s="183"/>
      <c r="Q234" s="183"/>
      <c r="R234" s="91"/>
      <c r="T234" s="92" t="s">
        <v>1</v>
      </c>
      <c r="U234" s="26" t="s">
        <v>25</v>
      </c>
      <c r="V234" s="93">
        <v>0</v>
      </c>
      <c r="W234" s="93" t="e">
        <f>V234*#REF!</f>
        <v>#REF!</v>
      </c>
      <c r="X234" s="93">
        <v>0</v>
      </c>
      <c r="Y234" s="93" t="e">
        <f>X234*#REF!</f>
        <v>#REF!</v>
      </c>
      <c r="Z234" s="93">
        <v>0</v>
      </c>
      <c r="AA234" s="94" t="e">
        <f>Z234*#REF!</f>
        <v>#REF!</v>
      </c>
      <c r="AR234" s="9" t="s">
        <v>270</v>
      </c>
      <c r="AT234" s="9" t="s">
        <v>80</v>
      </c>
      <c r="AU234" s="9" t="s">
        <v>10</v>
      </c>
      <c r="AY234" s="9" t="s">
        <v>79</v>
      </c>
      <c r="BE234" s="95" t="e">
        <f>IF(U234="základní",#REF!,0)</f>
        <v>#REF!</v>
      </c>
      <c r="BF234" s="95">
        <f>IF(U234="snížená",#REF!,0)</f>
        <v>0</v>
      </c>
      <c r="BG234" s="95">
        <f>IF(U234="zákl. přenesená",#REF!,0)</f>
        <v>0</v>
      </c>
      <c r="BH234" s="95">
        <f>IF(U234="sníž. přenesená",#REF!,0)</f>
        <v>0</v>
      </c>
      <c r="BI234" s="95">
        <f>IF(U234="nulová",#REF!,0)</f>
        <v>0</v>
      </c>
      <c r="BJ234" s="9" t="s">
        <v>10</v>
      </c>
      <c r="BK234" s="96" t="e">
        <f>ROUND(#REF!*#REF!,3)</f>
        <v>#REF!</v>
      </c>
      <c r="BL234" s="9" t="s">
        <v>270</v>
      </c>
      <c r="BM234" s="9" t="s">
        <v>276</v>
      </c>
    </row>
    <row r="235" spans="2:65" s="1" customFormat="1" ht="34.200000000000003" customHeight="1" x14ac:dyDescent="0.3">
      <c r="B235" s="86"/>
      <c r="C235" s="87">
        <v>93</v>
      </c>
      <c r="D235" s="87" t="s">
        <v>80</v>
      </c>
      <c r="E235" s="88" t="s">
        <v>321</v>
      </c>
      <c r="F235" s="184" t="s">
        <v>344</v>
      </c>
      <c r="G235" s="183"/>
      <c r="H235" s="183"/>
      <c r="I235" s="183"/>
      <c r="J235" s="89" t="s">
        <v>83</v>
      </c>
      <c r="K235" s="123">
        <v>39</v>
      </c>
      <c r="L235" s="185"/>
      <c r="M235" s="183"/>
      <c r="N235" s="185">
        <f t="shared" ref="N235" si="37">ROUND(L235*K235,3)</f>
        <v>0</v>
      </c>
      <c r="O235" s="183"/>
      <c r="P235" s="183"/>
      <c r="Q235" s="183"/>
      <c r="R235" s="91"/>
      <c r="T235" s="92"/>
      <c r="U235" s="26"/>
      <c r="V235" s="93"/>
      <c r="W235" s="93"/>
      <c r="X235" s="93"/>
      <c r="Y235" s="93"/>
      <c r="Z235" s="93"/>
      <c r="AA235" s="94"/>
      <c r="AR235" s="9"/>
      <c r="AT235" s="9"/>
      <c r="AU235" s="9"/>
      <c r="AY235" s="9"/>
      <c r="BE235" s="95"/>
      <c r="BF235" s="95"/>
      <c r="BG235" s="95"/>
      <c r="BH235" s="95"/>
      <c r="BI235" s="95"/>
      <c r="BJ235" s="9"/>
      <c r="BK235" s="96"/>
      <c r="BL235" s="9"/>
      <c r="BM235" s="9"/>
    </row>
    <row r="236" spans="2:65" s="1" customFormat="1" ht="20.399999999999999" customHeight="1" x14ac:dyDescent="0.3">
      <c r="B236" s="86"/>
      <c r="C236" s="87">
        <v>94</v>
      </c>
      <c r="D236" s="87" t="s">
        <v>80</v>
      </c>
      <c r="E236" s="88" t="s">
        <v>264</v>
      </c>
      <c r="F236" s="184" t="s">
        <v>265</v>
      </c>
      <c r="G236" s="183"/>
      <c r="H236" s="183"/>
      <c r="I236" s="183"/>
      <c r="J236" s="89" t="s">
        <v>177</v>
      </c>
      <c r="K236" s="90">
        <v>240</v>
      </c>
      <c r="L236" s="185"/>
      <c r="M236" s="183"/>
      <c r="N236" s="185">
        <f>ROUND(L236*K236,3)</f>
        <v>0</v>
      </c>
      <c r="O236" s="183"/>
      <c r="P236" s="183"/>
      <c r="Q236" s="183"/>
      <c r="R236" s="91"/>
      <c r="T236" s="92" t="s">
        <v>1</v>
      </c>
      <c r="U236" s="26" t="s">
        <v>25</v>
      </c>
      <c r="V236" s="93">
        <v>0</v>
      </c>
      <c r="W236" s="93">
        <f>V236*K243</f>
        <v>0</v>
      </c>
      <c r="X236" s="93">
        <v>0</v>
      </c>
      <c r="Y236" s="93">
        <f>X236*K243</f>
        <v>0</v>
      </c>
      <c r="Z236" s="93">
        <v>0</v>
      </c>
      <c r="AA236" s="94">
        <f>Z236*K243</f>
        <v>0</v>
      </c>
      <c r="AR236" s="9" t="s">
        <v>270</v>
      </c>
      <c r="AT236" s="9" t="s">
        <v>80</v>
      </c>
      <c r="AU236" s="9" t="s">
        <v>10</v>
      </c>
      <c r="AY236" s="9" t="s">
        <v>79</v>
      </c>
      <c r="BE236" s="95">
        <f>IF(U236="základní",N243,0)</f>
        <v>0</v>
      </c>
      <c r="BF236" s="95">
        <f>IF(U236="snížená",N243,0)</f>
        <v>0</v>
      </c>
      <c r="BG236" s="95">
        <f>IF(U236="zákl. přenesená",N243,0)</f>
        <v>0</v>
      </c>
      <c r="BH236" s="95">
        <f>IF(U236="sníž. přenesená",N243,0)</f>
        <v>0</v>
      </c>
      <c r="BI236" s="95">
        <f>IF(U236="nulová",N243,0)</f>
        <v>0</v>
      </c>
      <c r="BJ236" s="9" t="s">
        <v>10</v>
      </c>
      <c r="BK236" s="96">
        <f>ROUND(L243*K243,3)</f>
        <v>0</v>
      </c>
      <c r="BL236" s="9" t="s">
        <v>270</v>
      </c>
      <c r="BM236" s="9" t="s">
        <v>280</v>
      </c>
    </row>
    <row r="237" spans="2:65" s="1" customFormat="1" ht="20.399999999999999" customHeight="1" x14ac:dyDescent="0.3">
      <c r="B237" s="86"/>
      <c r="C237" s="102"/>
      <c r="D237" s="102"/>
      <c r="E237" s="103" t="s">
        <v>1</v>
      </c>
      <c r="F237" s="211" t="s">
        <v>267</v>
      </c>
      <c r="G237" s="212"/>
      <c r="H237" s="212"/>
      <c r="I237" s="212"/>
      <c r="J237" s="102"/>
      <c r="K237" s="104">
        <v>240</v>
      </c>
      <c r="L237" s="102"/>
      <c r="M237" s="102"/>
      <c r="N237" s="102"/>
      <c r="O237" s="102"/>
      <c r="P237" s="102"/>
      <c r="Q237" s="102"/>
      <c r="R237" s="91"/>
      <c r="T237" s="92" t="s">
        <v>1</v>
      </c>
      <c r="U237" s="115" t="s">
        <v>25</v>
      </c>
      <c r="V237" s="116">
        <v>0</v>
      </c>
      <c r="W237" s="116">
        <f>V237*K244</f>
        <v>0</v>
      </c>
      <c r="X237" s="116">
        <v>0</v>
      </c>
      <c r="Y237" s="116">
        <f>X237*K244</f>
        <v>0</v>
      </c>
      <c r="Z237" s="116">
        <v>0</v>
      </c>
      <c r="AA237" s="117">
        <f>Z237*K244</f>
        <v>0</v>
      </c>
      <c r="AR237" s="9" t="s">
        <v>270</v>
      </c>
      <c r="AT237" s="9" t="s">
        <v>80</v>
      </c>
      <c r="AU237" s="9" t="s">
        <v>10</v>
      </c>
      <c r="AY237" s="9" t="s">
        <v>79</v>
      </c>
      <c r="BE237" s="95">
        <f>IF(U237="základní",N244,0)</f>
        <v>0</v>
      </c>
      <c r="BF237" s="95">
        <f>IF(U237="snížená",N244,0)</f>
        <v>0</v>
      </c>
      <c r="BG237" s="95">
        <f>IF(U237="zákl. přenesená",N244,0)</f>
        <v>0</v>
      </c>
      <c r="BH237" s="95">
        <f>IF(U237="sníž. přenesená",N244,0)</f>
        <v>0</v>
      </c>
      <c r="BI237" s="95">
        <f>IF(U237="nulová",N244,0)</f>
        <v>0</v>
      </c>
      <c r="BJ237" s="9" t="s">
        <v>10</v>
      </c>
      <c r="BK237" s="96">
        <f>ROUND(L244*K244,3)</f>
        <v>0</v>
      </c>
      <c r="BL237" s="9" t="s">
        <v>270</v>
      </c>
      <c r="BM237" s="9" t="s">
        <v>283</v>
      </c>
    </row>
    <row r="238" spans="2:65" s="1" customFormat="1" ht="22.2" customHeight="1" x14ac:dyDescent="0.35">
      <c r="B238" s="161"/>
      <c r="C238" s="76"/>
      <c r="D238" s="77" t="s">
        <v>63</v>
      </c>
      <c r="E238" s="77"/>
      <c r="F238" s="77"/>
      <c r="G238" s="77"/>
      <c r="H238" s="77"/>
      <c r="I238" s="77"/>
      <c r="J238" s="77"/>
      <c r="K238" s="77"/>
      <c r="L238" s="77"/>
      <c r="M238" s="77"/>
      <c r="N238" s="200">
        <f>SUM(N239+N241+N242+N243+N244)</f>
        <v>0</v>
      </c>
      <c r="O238" s="201"/>
      <c r="P238" s="201"/>
      <c r="Q238" s="201"/>
      <c r="R238" s="162"/>
    </row>
    <row r="239" spans="2:65" ht="22.2" customHeight="1" x14ac:dyDescent="0.3">
      <c r="B239" s="163"/>
      <c r="C239" s="157">
        <v>95</v>
      </c>
      <c r="D239" s="157" t="s">
        <v>80</v>
      </c>
      <c r="E239" s="158" t="s">
        <v>268</v>
      </c>
      <c r="F239" s="196" t="s">
        <v>269</v>
      </c>
      <c r="G239" s="196"/>
      <c r="H239" s="196"/>
      <c r="I239" s="196"/>
      <c r="J239" s="159" t="s">
        <v>173</v>
      </c>
      <c r="K239" s="160">
        <v>1236</v>
      </c>
      <c r="L239" s="197"/>
      <c r="M239" s="197"/>
      <c r="N239" s="197">
        <f>ROUND(L239*K239,3)</f>
        <v>0</v>
      </c>
      <c r="O239" s="197"/>
      <c r="P239" s="197"/>
      <c r="Q239" s="197"/>
      <c r="R239" s="164"/>
    </row>
    <row r="240" spans="2:65" ht="22.2" customHeight="1" x14ac:dyDescent="0.3">
      <c r="B240" s="163"/>
      <c r="C240" s="151"/>
      <c r="D240" s="151"/>
      <c r="E240" s="103" t="s">
        <v>1</v>
      </c>
      <c r="F240" s="210" t="s">
        <v>272</v>
      </c>
      <c r="G240" s="210"/>
      <c r="H240" s="210"/>
      <c r="I240" s="210"/>
      <c r="J240" s="151"/>
      <c r="K240" s="104">
        <v>1236</v>
      </c>
      <c r="L240" s="151"/>
      <c r="M240" s="151"/>
      <c r="N240" s="151"/>
      <c r="O240" s="151"/>
      <c r="P240" s="151"/>
      <c r="Q240" s="151"/>
      <c r="R240" s="164"/>
    </row>
    <row r="241" spans="2:18" ht="22.2" customHeight="1" x14ac:dyDescent="0.3">
      <c r="B241" s="163"/>
      <c r="C241" s="157">
        <v>96</v>
      </c>
      <c r="D241" s="157" t="s">
        <v>80</v>
      </c>
      <c r="E241" s="158" t="s">
        <v>273</v>
      </c>
      <c r="F241" s="196" t="s">
        <v>274</v>
      </c>
      <c r="G241" s="196"/>
      <c r="H241" s="196"/>
      <c r="I241" s="196"/>
      <c r="J241" s="159" t="s">
        <v>173</v>
      </c>
      <c r="K241" s="160">
        <v>1236</v>
      </c>
      <c r="L241" s="197"/>
      <c r="M241" s="197"/>
      <c r="N241" s="197">
        <f>ROUND(L241*K241,3)</f>
        <v>0</v>
      </c>
      <c r="O241" s="197"/>
      <c r="P241" s="197"/>
      <c r="Q241" s="197"/>
      <c r="R241" s="164"/>
    </row>
    <row r="242" spans="2:18" s="178" customFormat="1" ht="22.2" customHeight="1" x14ac:dyDescent="0.3">
      <c r="B242" s="163"/>
      <c r="C242" s="157">
        <v>97</v>
      </c>
      <c r="D242" s="157" t="s">
        <v>80</v>
      </c>
      <c r="E242" s="158" t="s">
        <v>356</v>
      </c>
      <c r="F242" s="196" t="s">
        <v>357</v>
      </c>
      <c r="G242" s="196"/>
      <c r="H242" s="196"/>
      <c r="I242" s="196"/>
      <c r="J242" s="159" t="s">
        <v>303</v>
      </c>
      <c r="K242" s="179">
        <v>1</v>
      </c>
      <c r="L242" s="197"/>
      <c r="M242" s="197"/>
      <c r="N242" s="197">
        <f>ROUND(L242*K242,3)</f>
        <v>0</v>
      </c>
      <c r="O242" s="197"/>
      <c r="P242" s="197"/>
      <c r="Q242" s="197"/>
      <c r="R242" s="164"/>
    </row>
    <row r="243" spans="2:18" ht="22.2" customHeight="1" x14ac:dyDescent="0.3">
      <c r="B243" s="163"/>
      <c r="C243" s="157">
        <v>98</v>
      </c>
      <c r="D243" s="157" t="s">
        <v>80</v>
      </c>
      <c r="E243" s="158" t="s">
        <v>277</v>
      </c>
      <c r="F243" s="196" t="s">
        <v>278</v>
      </c>
      <c r="G243" s="196"/>
      <c r="H243" s="196"/>
      <c r="I243" s="196"/>
      <c r="J243" s="159" t="s">
        <v>279</v>
      </c>
      <c r="K243" s="160"/>
      <c r="L243" s="197"/>
      <c r="M243" s="197"/>
      <c r="N243" s="197">
        <f>ROUND(L243*K243,3)</f>
        <v>0</v>
      </c>
      <c r="O243" s="197"/>
      <c r="P243" s="197"/>
      <c r="Q243" s="197"/>
      <c r="R243" s="164"/>
    </row>
    <row r="244" spans="2:18" ht="22.2" customHeight="1" x14ac:dyDescent="0.3">
      <c r="B244" s="163"/>
      <c r="C244" s="157">
        <v>99</v>
      </c>
      <c r="D244" s="157" t="s">
        <v>80</v>
      </c>
      <c r="E244" s="158" t="s">
        <v>281</v>
      </c>
      <c r="F244" s="196" t="s">
        <v>282</v>
      </c>
      <c r="G244" s="196"/>
      <c r="H244" s="196"/>
      <c r="I244" s="196"/>
      <c r="J244" s="159" t="s">
        <v>279</v>
      </c>
      <c r="K244" s="160"/>
      <c r="L244" s="197"/>
      <c r="M244" s="197"/>
      <c r="N244" s="197">
        <f>ROUND(L244*K244,3)</f>
        <v>0</v>
      </c>
      <c r="O244" s="197"/>
      <c r="P244" s="197"/>
      <c r="Q244" s="197"/>
      <c r="R244" s="164"/>
    </row>
    <row r="245" spans="2:18" x14ac:dyDescent="0.3">
      <c r="B245" s="165"/>
      <c r="C245" s="166"/>
      <c r="D245" s="166"/>
      <c r="E245" s="166"/>
      <c r="F245" s="166"/>
      <c r="G245" s="166"/>
      <c r="H245" s="166"/>
      <c r="I245" s="166"/>
      <c r="J245" s="166"/>
      <c r="K245" s="166"/>
      <c r="L245" s="166"/>
      <c r="M245" s="166"/>
      <c r="N245" s="166"/>
      <c r="O245" s="166"/>
      <c r="P245" s="166"/>
      <c r="Q245" s="166"/>
      <c r="R245" s="167"/>
    </row>
    <row r="246" spans="2:18" x14ac:dyDescent="0.3">
      <c r="C246" s="149"/>
      <c r="D246" s="149"/>
      <c r="E246" s="149"/>
      <c r="F246" s="149"/>
      <c r="G246" s="149"/>
      <c r="H246" s="149"/>
      <c r="I246" s="149"/>
      <c r="J246" s="149"/>
      <c r="K246" s="149"/>
      <c r="L246" s="149"/>
      <c r="M246" s="149"/>
      <c r="N246" s="149"/>
      <c r="O246" s="149"/>
      <c r="P246" s="149"/>
      <c r="Q246" s="149"/>
    </row>
    <row r="247" spans="2:18" x14ac:dyDescent="0.3"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</row>
    <row r="248" spans="2:18" x14ac:dyDescent="0.3">
      <c r="C248" s="149"/>
      <c r="D248" s="149"/>
      <c r="E248" s="149"/>
      <c r="F248" s="149"/>
      <c r="G248" s="149"/>
      <c r="H248" s="149"/>
      <c r="I248" s="149"/>
      <c r="J248" s="149"/>
      <c r="K248" s="149"/>
      <c r="L248" s="149"/>
      <c r="M248" s="149"/>
      <c r="N248" s="149"/>
      <c r="O248" s="149"/>
      <c r="P248" s="149"/>
      <c r="Q248" s="149"/>
    </row>
    <row r="249" spans="2:18" x14ac:dyDescent="0.3"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</row>
    <row r="250" spans="2:18" x14ac:dyDescent="0.3">
      <c r="C250" s="149"/>
      <c r="D250" s="149"/>
      <c r="E250" s="149"/>
      <c r="F250" s="149"/>
      <c r="G250" s="149"/>
      <c r="H250" s="149"/>
      <c r="I250" s="149"/>
      <c r="J250" s="149"/>
      <c r="K250" s="149"/>
      <c r="L250" s="149"/>
      <c r="M250" s="149"/>
      <c r="N250" s="149"/>
      <c r="O250" s="149"/>
      <c r="P250" s="149"/>
      <c r="Q250" s="149"/>
    </row>
    <row r="251" spans="2:18" x14ac:dyDescent="0.3"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</row>
    <row r="252" spans="2:18" x14ac:dyDescent="0.3">
      <c r="C252" s="149"/>
      <c r="D252" s="149"/>
      <c r="E252" s="149"/>
      <c r="F252" s="149"/>
      <c r="G252" s="149"/>
      <c r="H252" s="149"/>
      <c r="I252" s="149"/>
      <c r="J252" s="149"/>
      <c r="K252" s="149"/>
      <c r="L252" s="149"/>
      <c r="M252" s="149"/>
      <c r="N252" s="149"/>
      <c r="O252" s="149"/>
      <c r="P252" s="149"/>
      <c r="Q252" s="149"/>
    </row>
  </sheetData>
  <mergeCells count="383">
    <mergeCell ref="F230:I230"/>
    <mergeCell ref="L230:M230"/>
    <mergeCell ref="N230:Q230"/>
    <mergeCell ref="F229:I229"/>
    <mergeCell ref="L229:M229"/>
    <mergeCell ref="N229:Q229"/>
    <mergeCell ref="F231:I231"/>
    <mergeCell ref="L231:M231"/>
    <mergeCell ref="N231:Q231"/>
    <mergeCell ref="F187:I187"/>
    <mergeCell ref="L187:M187"/>
    <mergeCell ref="N187:Q187"/>
    <mergeCell ref="F143:I143"/>
    <mergeCell ref="L143:M143"/>
    <mergeCell ref="N143:Q143"/>
    <mergeCell ref="F142:I142"/>
    <mergeCell ref="L142:M142"/>
    <mergeCell ref="N142:Q142"/>
    <mergeCell ref="F144:I144"/>
    <mergeCell ref="L144:M144"/>
    <mergeCell ref="N144:Q144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N232:Q232"/>
    <mergeCell ref="L232:M232"/>
    <mergeCell ref="F232:I232"/>
    <mergeCell ref="F180:I180"/>
    <mergeCell ref="L180:M180"/>
    <mergeCell ref="N180:Q180"/>
    <mergeCell ref="F181:I181"/>
    <mergeCell ref="L181:M181"/>
    <mergeCell ref="N181:Q181"/>
    <mergeCell ref="F186:I186"/>
    <mergeCell ref="L186:M186"/>
    <mergeCell ref="N186:Q186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C2:Q2"/>
    <mergeCell ref="C4:Q4"/>
    <mergeCell ref="F6:P6"/>
    <mergeCell ref="O8:P8"/>
    <mergeCell ref="O10:P10"/>
    <mergeCell ref="O11:P11"/>
    <mergeCell ref="O13:P13"/>
    <mergeCell ref="O14:P14"/>
    <mergeCell ref="O16:P16"/>
    <mergeCell ref="O17:P17"/>
    <mergeCell ref="O19:P19"/>
    <mergeCell ref="O20:P20"/>
    <mergeCell ref="E23:L23"/>
    <mergeCell ref="M26:P26"/>
    <mergeCell ref="M27:P27"/>
    <mergeCell ref="M29:P29"/>
    <mergeCell ref="H31:J31"/>
    <mergeCell ref="M31:P31"/>
    <mergeCell ref="H32:J32"/>
    <mergeCell ref="M32:P32"/>
    <mergeCell ref="H33:J33"/>
    <mergeCell ref="M33:P33"/>
    <mergeCell ref="H34:J34"/>
    <mergeCell ref="M34:P34"/>
    <mergeCell ref="H35:J35"/>
    <mergeCell ref="M35:P35"/>
    <mergeCell ref="L37:P37"/>
    <mergeCell ref="C76:Q76"/>
    <mergeCell ref="F78:P78"/>
    <mergeCell ref="M80:P80"/>
    <mergeCell ref="M82:Q82"/>
    <mergeCell ref="M83:Q83"/>
    <mergeCell ref="C85:G85"/>
    <mergeCell ref="N85:Q85"/>
    <mergeCell ref="N87:Q87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3:Q103"/>
    <mergeCell ref="L105:Q105"/>
    <mergeCell ref="C111:Q111"/>
    <mergeCell ref="F113:P113"/>
    <mergeCell ref="M115:P115"/>
    <mergeCell ref="M117:Q117"/>
    <mergeCell ref="M118:Q118"/>
    <mergeCell ref="F120:I120"/>
    <mergeCell ref="L120:M120"/>
    <mergeCell ref="N120:Q120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9:I139"/>
    <mergeCell ref="L139:M139"/>
    <mergeCell ref="N139:Q139"/>
    <mergeCell ref="F140:I140"/>
    <mergeCell ref="L140:M140"/>
    <mergeCell ref="N140:Q140"/>
    <mergeCell ref="F145:I145"/>
    <mergeCell ref="L145:M145"/>
    <mergeCell ref="N145:Q145"/>
    <mergeCell ref="F146:I146"/>
    <mergeCell ref="L146:M146"/>
    <mergeCell ref="N146:Q146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62:I162"/>
    <mergeCell ref="F163:I163"/>
    <mergeCell ref="L163:M163"/>
    <mergeCell ref="N163:Q163"/>
    <mergeCell ref="F164:I164"/>
    <mergeCell ref="L164:M164"/>
    <mergeCell ref="N164:Q164"/>
    <mergeCell ref="F166:I166"/>
    <mergeCell ref="L166:M166"/>
    <mergeCell ref="N166:Q166"/>
    <mergeCell ref="F167:I167"/>
    <mergeCell ref="L167:M167"/>
    <mergeCell ref="N167:Q167"/>
    <mergeCell ref="F168:I168"/>
    <mergeCell ref="F170:I170"/>
    <mergeCell ref="L170:M170"/>
    <mergeCell ref="N170:Q170"/>
    <mergeCell ref="F169:I169"/>
    <mergeCell ref="L169:M169"/>
    <mergeCell ref="N169:Q169"/>
    <mergeCell ref="F173:I173"/>
    <mergeCell ref="L173:M173"/>
    <mergeCell ref="N173:Q173"/>
    <mergeCell ref="F171:I171"/>
    <mergeCell ref="L171:M171"/>
    <mergeCell ref="N171:Q171"/>
    <mergeCell ref="F172:I172"/>
    <mergeCell ref="L172:M172"/>
    <mergeCell ref="N172:Q172"/>
    <mergeCell ref="F174:I174"/>
    <mergeCell ref="L174:M174"/>
    <mergeCell ref="N174:Q174"/>
    <mergeCell ref="F178:I178"/>
    <mergeCell ref="F179:I179"/>
    <mergeCell ref="L179:M179"/>
    <mergeCell ref="N179:Q179"/>
    <mergeCell ref="F188:I188"/>
    <mergeCell ref="L188:M188"/>
    <mergeCell ref="N188:Q188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82:I182"/>
    <mergeCell ref="L182:M182"/>
    <mergeCell ref="N182:Q182"/>
    <mergeCell ref="F183:I183"/>
    <mergeCell ref="L183:M183"/>
    <mergeCell ref="F194:I194"/>
    <mergeCell ref="F196:I196"/>
    <mergeCell ref="L196:M196"/>
    <mergeCell ref="N196:Q196"/>
    <mergeCell ref="F197:I197"/>
    <mergeCell ref="F198:I198"/>
    <mergeCell ref="L198:M198"/>
    <mergeCell ref="N198:Q198"/>
    <mergeCell ref="F199:I199"/>
    <mergeCell ref="L199:M199"/>
    <mergeCell ref="N199:Q199"/>
    <mergeCell ref="F200:I200"/>
    <mergeCell ref="F201:I201"/>
    <mergeCell ref="L201:M201"/>
    <mergeCell ref="N201:Q201"/>
    <mergeCell ref="F202:I202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207:I207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N211:Q211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L216:M216"/>
    <mergeCell ref="N216:Q216"/>
    <mergeCell ref="N223:Q223"/>
    <mergeCell ref="F225:I225"/>
    <mergeCell ref="L225:M225"/>
    <mergeCell ref="N225:Q225"/>
    <mergeCell ref="F224:I224"/>
    <mergeCell ref="L224:M224"/>
    <mergeCell ref="N224:Q224"/>
    <mergeCell ref="F217:I217"/>
    <mergeCell ref="L217:M217"/>
    <mergeCell ref="N217:Q217"/>
    <mergeCell ref="F219:I219"/>
    <mergeCell ref="L219:M219"/>
    <mergeCell ref="N219:Q219"/>
    <mergeCell ref="F220:I220"/>
    <mergeCell ref="L220:M220"/>
    <mergeCell ref="N220:Q220"/>
    <mergeCell ref="N241:Q241"/>
    <mergeCell ref="F243:I243"/>
    <mergeCell ref="L243:M243"/>
    <mergeCell ref="N243:Q243"/>
    <mergeCell ref="F234:I234"/>
    <mergeCell ref="L234:M234"/>
    <mergeCell ref="N234:Q234"/>
    <mergeCell ref="F236:I236"/>
    <mergeCell ref="L236:M236"/>
    <mergeCell ref="N236:Q236"/>
    <mergeCell ref="F237:I237"/>
    <mergeCell ref="F239:I239"/>
    <mergeCell ref="L239:M239"/>
    <mergeCell ref="N239:Q239"/>
    <mergeCell ref="F242:I242"/>
    <mergeCell ref="L242:M242"/>
    <mergeCell ref="N242:Q242"/>
    <mergeCell ref="H1:K1"/>
    <mergeCell ref="S2:AC2"/>
    <mergeCell ref="F244:I244"/>
    <mergeCell ref="L244:M244"/>
    <mergeCell ref="N244:Q244"/>
    <mergeCell ref="N121:Q121"/>
    <mergeCell ref="N122:Q122"/>
    <mergeCell ref="N123:Q123"/>
    <mergeCell ref="N133:Q133"/>
    <mergeCell ref="N138:Q138"/>
    <mergeCell ref="N141:Q141"/>
    <mergeCell ref="N154:Q154"/>
    <mergeCell ref="N165:Q165"/>
    <mergeCell ref="N189:Q189"/>
    <mergeCell ref="N195:Q195"/>
    <mergeCell ref="N212:Q212"/>
    <mergeCell ref="N218:Q218"/>
    <mergeCell ref="N228:Q228"/>
    <mergeCell ref="N233:Q233"/>
    <mergeCell ref="N238:Q238"/>
    <mergeCell ref="F240:I240"/>
    <mergeCell ref="F241:I241"/>
    <mergeCell ref="L241:M241"/>
    <mergeCell ref="N183:Q183"/>
    <mergeCell ref="F184:I184"/>
    <mergeCell ref="L184:M184"/>
    <mergeCell ref="N184:Q184"/>
    <mergeCell ref="F185:I185"/>
    <mergeCell ref="L185:M185"/>
    <mergeCell ref="N185:Q185"/>
    <mergeCell ref="F235:I235"/>
    <mergeCell ref="L235:M235"/>
    <mergeCell ref="N235:Q235"/>
    <mergeCell ref="F221:I221"/>
    <mergeCell ref="L221:M221"/>
    <mergeCell ref="N221:Q221"/>
    <mergeCell ref="F226:I226"/>
    <mergeCell ref="L226:M226"/>
    <mergeCell ref="N226:Q226"/>
    <mergeCell ref="F227:I227"/>
    <mergeCell ref="L227:M227"/>
    <mergeCell ref="N227:Q227"/>
    <mergeCell ref="F222:I222"/>
    <mergeCell ref="L222:M222"/>
    <mergeCell ref="N222:Q222"/>
    <mergeCell ref="F223:I223"/>
    <mergeCell ref="L223:M223"/>
    <mergeCell ref="F216:I216"/>
  </mergeCells>
  <hyperlinks>
    <hyperlink ref="F1:G1" location="C2" tooltip="Krycí list rozpočtu" display="1) Krycí list rozpočtu"/>
    <hyperlink ref="H1:K1" location="C85" tooltip="Rekapitulace rozpočtu" display="2) Rekapitulace rozpočtu"/>
    <hyperlink ref="L1" location="C121" tooltip="Rozpočet" display="3) Rozpočet"/>
    <hyperlink ref="S1:T1" location="'Rekapitulace stavby'!C2" tooltip="Rekapitulace stavby" display="Rekapitulace stavby"/>
  </hyperlinks>
  <pageMargins left="0.58333330000000005" right="0.58333330000000005" top="0.5" bottom="0.4666666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Rozpočet</vt:lpstr>
      <vt:lpstr>Rozpočet!Názvy_tisku</vt:lpstr>
      <vt:lpstr>Rozpočet!Oblast_tisku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Horáková</dc:creator>
  <cp:lastModifiedBy>Filip Michl</cp:lastModifiedBy>
  <cp:lastPrinted>2019-07-29T05:41:07Z</cp:lastPrinted>
  <dcterms:created xsi:type="dcterms:W3CDTF">2016-09-10T12:44:04Z</dcterms:created>
  <dcterms:modified xsi:type="dcterms:W3CDTF">2019-07-30T08:44:00Z</dcterms:modified>
</cp:coreProperties>
</file>