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1_VZ\01_Administrace\06_2024\660_LAWYA_Zabovresky_sportovni_areal_ZS_Babaka\02_Vysvetleni_prohlidka_MP\02_Vysvetleni_c_2\"/>
    </mc:Choice>
  </mc:AlternateContent>
  <xr:revisionPtr revIDLastSave="0" documentId="13_ncr:1_{D8B3D9F5-FB0A-46AF-9DAB-D8F64D4B3D7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'Rozpočet Pol'!$A$1:$U$110</definedName>
    <definedName name="_xlnm.Print_Area" localSheetId="0">Stavba!$A$1:$J$56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09" i="12" l="1"/>
  <c r="F39" i="1" s="1"/>
  <c r="G9" i="12"/>
  <c r="I9" i="12"/>
  <c r="K9" i="12"/>
  <c r="O9" i="12"/>
  <c r="Q9" i="12"/>
  <c r="U9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9" i="12"/>
  <c r="M19" i="12" s="1"/>
  <c r="I19" i="12"/>
  <c r="K19" i="12"/>
  <c r="O19" i="12"/>
  <c r="Q19" i="12"/>
  <c r="U19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4" i="12"/>
  <c r="M34" i="12" s="1"/>
  <c r="I34" i="12"/>
  <c r="K34" i="12"/>
  <c r="O34" i="12"/>
  <c r="Q34" i="12"/>
  <c r="U34" i="12"/>
  <c r="G36" i="12"/>
  <c r="M36" i="12" s="1"/>
  <c r="I36" i="12"/>
  <c r="K36" i="12"/>
  <c r="O36" i="12"/>
  <c r="Q36" i="12"/>
  <c r="U36" i="12"/>
  <c r="G39" i="12"/>
  <c r="M39" i="12" s="1"/>
  <c r="I39" i="12"/>
  <c r="K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7" i="12"/>
  <c r="M47" i="12" s="1"/>
  <c r="I47" i="12"/>
  <c r="K47" i="12"/>
  <c r="O47" i="12"/>
  <c r="Q47" i="12"/>
  <c r="U47" i="12"/>
  <c r="G49" i="12"/>
  <c r="M49" i="12" s="1"/>
  <c r="I49" i="12"/>
  <c r="K49" i="12"/>
  <c r="O49" i="12"/>
  <c r="Q49" i="12"/>
  <c r="U49" i="12"/>
  <c r="G55" i="12"/>
  <c r="I55" i="12"/>
  <c r="K55" i="12"/>
  <c r="O55" i="12"/>
  <c r="Q55" i="12"/>
  <c r="U55" i="12"/>
  <c r="G58" i="12"/>
  <c r="M58" i="12" s="1"/>
  <c r="I58" i="12"/>
  <c r="K58" i="12"/>
  <c r="O58" i="12"/>
  <c r="Q58" i="12"/>
  <c r="U58" i="12"/>
  <c r="G60" i="12"/>
  <c r="M60" i="12" s="1"/>
  <c r="I60" i="12"/>
  <c r="K60" i="12"/>
  <c r="O60" i="12"/>
  <c r="Q60" i="12"/>
  <c r="U60" i="12"/>
  <c r="G62" i="12"/>
  <c r="M62" i="12" s="1"/>
  <c r="I62" i="12"/>
  <c r="K62" i="12"/>
  <c r="O62" i="12"/>
  <c r="Q62" i="12"/>
  <c r="U62" i="12"/>
  <c r="G65" i="12"/>
  <c r="M65" i="12" s="1"/>
  <c r="I65" i="12"/>
  <c r="K65" i="12"/>
  <c r="O65" i="12"/>
  <c r="Q65" i="12"/>
  <c r="U65" i="12"/>
  <c r="G67" i="12"/>
  <c r="M67" i="12" s="1"/>
  <c r="M66" i="12" s="1"/>
  <c r="I67" i="12"/>
  <c r="I66" i="12" s="1"/>
  <c r="K67" i="12"/>
  <c r="K66" i="12" s="1"/>
  <c r="O67" i="12"/>
  <c r="O66" i="12" s="1"/>
  <c r="Q67" i="12"/>
  <c r="Q66" i="12" s="1"/>
  <c r="U67" i="12"/>
  <c r="U66" i="12" s="1"/>
  <c r="G73" i="12"/>
  <c r="M73" i="12" s="1"/>
  <c r="I73" i="12"/>
  <c r="K73" i="12"/>
  <c r="O73" i="12"/>
  <c r="Q73" i="12"/>
  <c r="U73" i="12"/>
  <c r="G74" i="12"/>
  <c r="M74" i="12" s="1"/>
  <c r="I74" i="12"/>
  <c r="K74" i="12"/>
  <c r="O74" i="12"/>
  <c r="Q74" i="12"/>
  <c r="U74" i="12"/>
  <c r="G77" i="12"/>
  <c r="M77" i="12" s="1"/>
  <c r="I77" i="12"/>
  <c r="K77" i="12"/>
  <c r="O77" i="12"/>
  <c r="Q77" i="12"/>
  <c r="U77" i="12"/>
  <c r="G78" i="12"/>
  <c r="M78" i="12" s="1"/>
  <c r="I78" i="12"/>
  <c r="K78" i="12"/>
  <c r="O78" i="12"/>
  <c r="Q78" i="12"/>
  <c r="U78" i="12"/>
  <c r="G79" i="12"/>
  <c r="M79" i="12" s="1"/>
  <c r="I79" i="12"/>
  <c r="K79" i="12"/>
  <c r="O79" i="12"/>
  <c r="Q79" i="12"/>
  <c r="U79" i="12"/>
  <c r="G80" i="12"/>
  <c r="M80" i="12" s="1"/>
  <c r="I80" i="12"/>
  <c r="K80" i="12"/>
  <c r="O80" i="12"/>
  <c r="Q80" i="12"/>
  <c r="U80" i="12"/>
  <c r="G81" i="12"/>
  <c r="M81" i="12" s="1"/>
  <c r="I81" i="12"/>
  <c r="K81" i="12"/>
  <c r="O81" i="12"/>
  <c r="Q81" i="12"/>
  <c r="U81" i="12"/>
  <c r="G82" i="12"/>
  <c r="M82" i="12" s="1"/>
  <c r="I82" i="12"/>
  <c r="K82" i="12"/>
  <c r="O82" i="12"/>
  <c r="Q82" i="12"/>
  <c r="U82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5" i="12"/>
  <c r="M85" i="12" s="1"/>
  <c r="I85" i="12"/>
  <c r="K85" i="12"/>
  <c r="O85" i="12"/>
  <c r="Q85" i="12"/>
  <c r="U85" i="12"/>
  <c r="G86" i="12"/>
  <c r="M86" i="12" s="1"/>
  <c r="I86" i="12"/>
  <c r="K86" i="12"/>
  <c r="O86" i="12"/>
  <c r="Q86" i="12"/>
  <c r="U86" i="12"/>
  <c r="G87" i="12"/>
  <c r="M87" i="12" s="1"/>
  <c r="I87" i="12"/>
  <c r="K87" i="12"/>
  <c r="O87" i="12"/>
  <c r="Q87" i="12"/>
  <c r="U87" i="12"/>
  <c r="G88" i="12"/>
  <c r="M88" i="12" s="1"/>
  <c r="I88" i="12"/>
  <c r="K88" i="12"/>
  <c r="O88" i="12"/>
  <c r="Q88" i="12"/>
  <c r="U88" i="12"/>
  <c r="G89" i="12"/>
  <c r="M89" i="12" s="1"/>
  <c r="I89" i="12"/>
  <c r="K89" i="12"/>
  <c r="O89" i="12"/>
  <c r="Q89" i="12"/>
  <c r="U89" i="12"/>
  <c r="G90" i="12"/>
  <c r="M90" i="12" s="1"/>
  <c r="I90" i="12"/>
  <c r="K90" i="12"/>
  <c r="O90" i="12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3" i="12"/>
  <c r="M93" i="12" s="1"/>
  <c r="I93" i="12"/>
  <c r="K93" i="12"/>
  <c r="O93" i="12"/>
  <c r="Q93" i="12"/>
  <c r="U93" i="12"/>
  <c r="G94" i="12"/>
  <c r="M94" i="12" s="1"/>
  <c r="I94" i="12"/>
  <c r="K94" i="12"/>
  <c r="O94" i="12"/>
  <c r="Q94" i="12"/>
  <c r="U94" i="12"/>
  <c r="G96" i="12"/>
  <c r="M96" i="12" s="1"/>
  <c r="M95" i="12" s="1"/>
  <c r="I96" i="12"/>
  <c r="I95" i="12" s="1"/>
  <c r="K96" i="12"/>
  <c r="K95" i="12" s="1"/>
  <c r="O96" i="12"/>
  <c r="O95" i="12" s="1"/>
  <c r="Q96" i="12"/>
  <c r="Q95" i="12" s="1"/>
  <c r="U96" i="12"/>
  <c r="U95" i="12" s="1"/>
  <c r="G99" i="12"/>
  <c r="I99" i="12"/>
  <c r="I98" i="12" s="1"/>
  <c r="K99" i="12"/>
  <c r="K98" i="12" s="1"/>
  <c r="O99" i="12"/>
  <c r="Q99" i="12"/>
  <c r="U99" i="12"/>
  <c r="G100" i="12"/>
  <c r="M100" i="12" s="1"/>
  <c r="I100" i="12"/>
  <c r="K100" i="12"/>
  <c r="O100" i="12"/>
  <c r="Q100" i="12"/>
  <c r="U100" i="12"/>
  <c r="G102" i="12"/>
  <c r="M102" i="12" s="1"/>
  <c r="I102" i="12"/>
  <c r="K102" i="12"/>
  <c r="O102" i="12"/>
  <c r="Q102" i="12"/>
  <c r="U102" i="12"/>
  <c r="G103" i="12"/>
  <c r="M103" i="12" s="1"/>
  <c r="I103" i="12"/>
  <c r="K103" i="12"/>
  <c r="O103" i="12"/>
  <c r="Q103" i="12"/>
  <c r="U103" i="12"/>
  <c r="G104" i="12"/>
  <c r="M104" i="12" s="1"/>
  <c r="I104" i="12"/>
  <c r="K104" i="12"/>
  <c r="O104" i="12"/>
  <c r="Q104" i="12"/>
  <c r="U104" i="12"/>
  <c r="G105" i="12"/>
  <c r="M105" i="12" s="1"/>
  <c r="I105" i="12"/>
  <c r="K105" i="12"/>
  <c r="O105" i="12"/>
  <c r="Q105" i="12"/>
  <c r="U105" i="12"/>
  <c r="G106" i="12"/>
  <c r="M106" i="12" s="1"/>
  <c r="I106" i="12"/>
  <c r="K106" i="12"/>
  <c r="O106" i="12"/>
  <c r="Q106" i="12"/>
  <c r="U106" i="12"/>
  <c r="G107" i="12"/>
  <c r="I107" i="12"/>
  <c r="K107" i="12"/>
  <c r="M107" i="12"/>
  <c r="O107" i="12"/>
  <c r="Q107" i="12"/>
  <c r="U107" i="12"/>
  <c r="I18" i="1"/>
  <c r="I17" i="1"/>
  <c r="AZ43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U101" i="12" l="1"/>
  <c r="Q8" i="12"/>
  <c r="K72" i="12"/>
  <c r="I72" i="12"/>
  <c r="U8" i="12"/>
  <c r="Q101" i="12"/>
  <c r="Q54" i="12"/>
  <c r="O54" i="12"/>
  <c r="O8" i="12"/>
  <c r="K101" i="12"/>
  <c r="K54" i="12"/>
  <c r="K8" i="12"/>
  <c r="U54" i="12"/>
  <c r="O101" i="12"/>
  <c r="I101" i="12"/>
  <c r="U98" i="12"/>
  <c r="U72" i="12"/>
  <c r="I54" i="12"/>
  <c r="I8" i="12"/>
  <c r="G95" i="12"/>
  <c r="I53" i="1" s="1"/>
  <c r="Q98" i="12"/>
  <c r="Q72" i="12"/>
  <c r="O98" i="12"/>
  <c r="O72" i="12"/>
  <c r="M101" i="12"/>
  <c r="F40" i="1"/>
  <c r="G23" i="1" s="1"/>
  <c r="G101" i="12"/>
  <c r="I55" i="1" s="1"/>
  <c r="I19" i="1" s="1"/>
  <c r="G8" i="12"/>
  <c r="AD109" i="12"/>
  <c r="G39" i="1" s="1"/>
  <c r="G40" i="1" s="1"/>
  <c r="G98" i="12"/>
  <c r="I54" i="1" s="1"/>
  <c r="I20" i="1" s="1"/>
  <c r="M99" i="12"/>
  <c r="M98" i="12" s="1"/>
  <c r="M55" i="12"/>
  <c r="M54" i="12" s="1"/>
  <c r="G54" i="12"/>
  <c r="I50" i="1" s="1"/>
  <c r="M72" i="12"/>
  <c r="G66" i="12"/>
  <c r="I51" i="1" s="1"/>
  <c r="G72" i="12"/>
  <c r="I52" i="1" s="1"/>
  <c r="M9" i="12"/>
  <c r="M8" i="12" s="1"/>
  <c r="I49" i="1" l="1"/>
  <c r="G109" i="12"/>
  <c r="I39" i="1"/>
  <c r="I40" i="1" s="1"/>
  <c r="J39" i="1" s="1"/>
  <c r="J40" i="1" s="1"/>
  <c r="G28" i="1"/>
  <c r="I16" i="1" l="1"/>
  <c r="I21" i="1" s="1"/>
  <c r="G25" i="1" s="1"/>
  <c r="I56" i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<sst xmlns="http://schemas.openxmlformats.org/spreadsheetml/2006/main" count="454" uniqueCount="250">
  <si>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</si>
  <si>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</si>
  <si>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</si>
  <si>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</si>
  <si>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</si>
  <si>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</si>
  <si>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</si>
  <si>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</si>
  <si>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</si>
  <si>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</si>
  <si>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</si>
  <si>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</si>
  <si>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</si>
  <si>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</si>
  <si>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</si>
  <si>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</si>
  <si>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</si>
  <si>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</si>
  <si>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</si>
  <si>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</si>
  <si>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</si>
  <si>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</si>
  <si>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</si>
  <si>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</si>
  <si>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</si>
  <si>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</si>
  <si>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</si>
  <si>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</si>
  <si>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</si>
  <si>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</si>
  <si>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</si>
  <si>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</si>
  <si>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</si>
  <si>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</si>
  <si>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</si>
  <si>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</si>
  <si>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</si>
  <si>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</si>
  <si>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</si>
  <si>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</si>
  <si>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</si>
  <si>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Brno</t>
  </si>
  <si>
    <t>Rozpočet:</t>
  </si>
  <si>
    <t>Misto</t>
  </si>
  <si>
    <t>ZŠ Jana Babáka - Areálová dešťová kanalizace</t>
  </si>
  <si>
    <t>Rozpočet</t>
  </si>
  <si>
    <t>Celkem za stavbu</t>
  </si>
  <si>
    <t>CZK</t>
  </si>
  <si>
    <t xml:space="preserve">Popis rozpočtu:  - </t>
  </si>
  <si>
    <t>IO402 Areálové rozvody dešťové kanalizace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</si>
  <si>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</si>
  <si>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</si>
  <si>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</si>
  <si>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</si>
  <si>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</si>
  <si>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</si>
  <si>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</si>
  <si>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</si>
  <si>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8</t>
  </si>
  <si>
    <t>Trubní vedení</t>
  </si>
  <si>
    <t>99</t>
  </si>
  <si>
    <t>Staveništní přesun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</si>
  <si>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</si>
  <si>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</si>
  <si>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</si>
  <si>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</si>
  <si>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</si>
  <si>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</si>
  <si>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</si>
  <si>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</si>
  <si>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</si>
  <si>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</si>
  <si>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</si>
  <si>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</si>
  <si>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</si>
  <si>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</si>
  <si>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</si>
  <si>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</si>
  <si>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</si>
  <si>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</si>
  <si>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</si>
  <si>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</si>
  <si>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</si>
  <si>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</si>
  <si>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</si>
  <si>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</si>
  <si>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</si>
  <si>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</si>
  <si>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</si>
  <si>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</si>
  <si>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</si>
  <si>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132301213R00</t>
  </si>
  <si>
    <t>Hloubení rýh š.do 200 cm hor.4 do 10000 m3,STROJNĚ</t>
  </si>
  <si>
    <t>m3</t>
  </si>
  <si>
    <t>POL1_0</t>
  </si>
  <si>
    <t>areál D1-D4:158,71</t>
  </si>
  <si>
    <t>VV</t>
  </si>
  <si>
    <t>132301219R00</t>
  </si>
  <si>
    <t>Příplatek za lepivost - hloubení rýh 200cm v hor.4</t>
  </si>
  <si>
    <t>131301202R00</t>
  </si>
  <si>
    <t>Hloubení zapažených jam v hor.4 do 1000 m3</t>
  </si>
  <si>
    <t>RŠ:30,19</t>
  </si>
  <si>
    <t>VSAK:203,47</t>
  </si>
  <si>
    <t>AN:203,38</t>
  </si>
  <si>
    <t>131301209R00</t>
  </si>
  <si>
    <t>Příplatek za lepivost - hloubení zapaž.jam v hor.4</t>
  </si>
  <si>
    <t>151101101R00</t>
  </si>
  <si>
    <t>Pažení a rozepření stěn rýh - příložné - hl.do 2 m</t>
  </si>
  <si>
    <t>m2</t>
  </si>
  <si>
    <t>areál D1-D4:316,46</t>
  </si>
  <si>
    <t>151101102R00</t>
  </si>
  <si>
    <t>Pažení a rozepření stěn rýh - příložné - hl.do 4 m</t>
  </si>
  <si>
    <t>areál D1-D4:0,97</t>
  </si>
  <si>
    <t>151101111R00</t>
  </si>
  <si>
    <t>Odstranění pažení stěn rýh - příložné - hl. do 2 m</t>
  </si>
  <si>
    <t>151101112R00</t>
  </si>
  <si>
    <t>Odstranění pažení stěn rýh - příložné - hl. do 4 m</t>
  </si>
  <si>
    <t>151101201R00</t>
  </si>
  <si>
    <t>Pažení stěn výkopu - příložné - hloubky do 4 m</t>
  </si>
  <si>
    <t>RŠ:48,3</t>
  </si>
  <si>
    <t>VSAK:96,08</t>
  </si>
  <si>
    <t>AN:125,78</t>
  </si>
  <si>
    <t>151101211R00</t>
  </si>
  <si>
    <t>Odstranění pažení stěn - příložné - hl. do 4 m</t>
  </si>
  <si>
    <t>151101301R00</t>
  </si>
  <si>
    <t>Rozepření stěn pažení - příložné -  hl. do 4 m</t>
  </si>
  <si>
    <t>161101101R00</t>
  </si>
  <si>
    <t>Svislé přemístění výkopku z hor.1-4 do 2,5 m</t>
  </si>
  <si>
    <t>areál D1-D4:63,69</t>
  </si>
  <si>
    <t>RŠ:3,79</t>
  </si>
  <si>
    <t>VSAK:65,89</t>
  </si>
  <si>
    <t>AN:51,46</t>
  </si>
  <si>
    <t>161101102R00</t>
  </si>
  <si>
    <t>Svislé přemístění výkopku z hor.1-4 do 4,0 m</t>
  </si>
  <si>
    <t>AN:29,44</t>
  </si>
  <si>
    <t>162701105R00</t>
  </si>
  <si>
    <t>Vodorovné přemístění výkopku z hor.1-4 do 10000 m</t>
  </si>
  <si>
    <t>184,83</t>
  </si>
  <si>
    <t>29,44</t>
  </si>
  <si>
    <t>167101102R00</t>
  </si>
  <si>
    <t>Nakládání výkopku z hor.1-4 v množství nad 100 m3</t>
  </si>
  <si>
    <t>171201201R00</t>
  </si>
  <si>
    <t>Uložení sypaniny na skl.-sypanina na výšku přes 2m</t>
  </si>
  <si>
    <t>162702199R00</t>
  </si>
  <si>
    <t>Poplatek za skládku zeminy</t>
  </si>
  <si>
    <t>174101101R00</t>
  </si>
  <si>
    <t>Zásyp jam, rýh, šachet se zhutněním</t>
  </si>
  <si>
    <t>areál D1-D4:95,02</t>
  </si>
  <si>
    <t>RŠ:26,39</t>
  </si>
  <si>
    <t>VSAK:137,58</t>
  </si>
  <si>
    <t>AN:122,48</t>
  </si>
  <si>
    <t>175101101RT2</t>
  </si>
  <si>
    <t>Obsyp potrubí bez prohození sypaniny, s dodáním štěrkopísku frakce 0 - 22 mm</t>
  </si>
  <si>
    <t>areál D1-D4:45,65</t>
  </si>
  <si>
    <t>181101102R00</t>
  </si>
  <si>
    <t>Úprava pláně v zářezech v hor. 1-4, se zhutněním</t>
  </si>
  <si>
    <t>areál D1-D4:120,26</t>
  </si>
  <si>
    <t>RŠ:25,00</t>
  </si>
  <si>
    <t>VSAK:86,40</t>
  </si>
  <si>
    <t>AN:51,75</t>
  </si>
  <si>
    <t>273313611R00</t>
  </si>
  <si>
    <t>Beton základových desek prostý C 16/20</t>
  </si>
  <si>
    <t>RŠ:2,5</t>
  </si>
  <si>
    <t>AN:7,76</t>
  </si>
  <si>
    <t>273362021R00</t>
  </si>
  <si>
    <t>Výztuž základových desek ze svařovaných sití KARI</t>
  </si>
  <si>
    <t>t</t>
  </si>
  <si>
    <t>7,99 kg/m2:(4*1,3^2+10,6*3,6)*7,99/1000</t>
  </si>
  <si>
    <t>213151121R00</t>
  </si>
  <si>
    <t>Montáž geotextílie</t>
  </si>
  <si>
    <t>VSAK:159,98</t>
  </si>
  <si>
    <t>69366202R</t>
  </si>
  <si>
    <t>Geotextilie 300 g/m2 š. 200 cm</t>
  </si>
  <si>
    <t>POL3_0</t>
  </si>
  <si>
    <t>prořez...10%:159,98*0,1</t>
  </si>
  <si>
    <t>213151111R00</t>
  </si>
  <si>
    <t>Montáž vsakovacího bloku</t>
  </si>
  <si>
    <t>kus</t>
  </si>
  <si>
    <t>451572111RK1</t>
  </si>
  <si>
    <t>Lože pod potrubí z kameniva těženého 0 - 4 mm, kraj Jihomoravský</t>
  </si>
  <si>
    <t>areál D1-D4:18,04</t>
  </si>
  <si>
    <t>RŠ:3,75</t>
  </si>
  <si>
    <t>VSAK:12,96</t>
  </si>
  <si>
    <t>871313121R00</t>
  </si>
  <si>
    <t>Montáž trub kanaliz. z plastu, hrdlových, DN 150</t>
  </si>
  <si>
    <t>m</t>
  </si>
  <si>
    <t>286147915R</t>
  </si>
  <si>
    <t>Trubka kanalizační odolná PPKGEM 160 x 4,9 x 3000 mm</t>
  </si>
  <si>
    <t>areál D1-D4:145,39/3</t>
  </si>
  <si>
    <t>ztratné...10%:48,46*0,1</t>
  </si>
  <si>
    <t>899711122R00</t>
  </si>
  <si>
    <t>Fólie výstražná z PVC šedá, šířka 30 cm</t>
  </si>
  <si>
    <t>892575111R00</t>
  </si>
  <si>
    <t>Zabezpečení konců a zkouška vzduch. kan. DN do 200</t>
  </si>
  <si>
    <t>úsek</t>
  </si>
  <si>
    <t>59224368.AR</t>
  </si>
  <si>
    <t>Dno šachetní DN1000mm, h=1000mm</t>
  </si>
  <si>
    <t>59224367.AR</t>
  </si>
  <si>
    <t>Dno šachetní DN1000mm; h=800mm</t>
  </si>
  <si>
    <t>59224366.AR</t>
  </si>
  <si>
    <t>Dno šachetní DN1000mm; h=600mm</t>
  </si>
  <si>
    <t>59224358.AR</t>
  </si>
  <si>
    <t>Skruž šachetní DN1000, h=250mm, t=120mm; poplastovaná stupadla</t>
  </si>
  <si>
    <t>59224373.AR</t>
  </si>
  <si>
    <t>Těsnění elastomerové pro šach. díly DN 1000</t>
  </si>
  <si>
    <t>59224353.AR</t>
  </si>
  <si>
    <t>Konus šachetní DN1000-630mm, h=580mm, t=120mm; kapsové stupadlo</t>
  </si>
  <si>
    <t>59224354R</t>
  </si>
  <si>
    <t>Deska zákrytová DN1000-630mm, h=170mm</t>
  </si>
  <si>
    <t>59224177.AR</t>
  </si>
  <si>
    <t>Prstenec vyrovnávací DN625, h=120mm, t=120mm</t>
  </si>
  <si>
    <t>59224177R</t>
  </si>
  <si>
    <t>Prstenec vyrovnávací DN625, h=100mm, t=120mm</t>
  </si>
  <si>
    <t>59224175R</t>
  </si>
  <si>
    <t>Prstenec vyrovnávací DN625, h=60mm, t=120mm</t>
  </si>
  <si>
    <t>59224174.AR</t>
  </si>
  <si>
    <t>Prstenec vyrovnávací DN625, h=40mm, t=120mm</t>
  </si>
  <si>
    <t>894423112R00</t>
  </si>
  <si>
    <t>Osazení betonových dílců šachet do 3,0 t,  (dna šachet)</t>
  </si>
  <si>
    <t>894401211R00</t>
  </si>
  <si>
    <t>Osazení betonových skruží rovných</t>
  </si>
  <si>
    <t>894402211R00</t>
  </si>
  <si>
    <t>Osazení beton. skruží přechodových</t>
  </si>
  <si>
    <t>899331111R00</t>
  </si>
  <si>
    <t>Výšková úprava vstupu do 20 cm, zvýšení poklopu</t>
  </si>
  <si>
    <t>899103111RT2</t>
  </si>
  <si>
    <t>Osazení poklopu s rámem do 150 kg, včetně dodávky poklopu lit. kruhového D 600</t>
  </si>
  <si>
    <t>998276101R00</t>
  </si>
  <si>
    <t>Přesun hmot, trubní vedení plastová, otevř. výkop</t>
  </si>
  <si>
    <t>78,309+26,345+48,130+15,328+41,848</t>
  </si>
  <si>
    <t>MK-01</t>
  </si>
  <si>
    <t>Vsakovací voštinový box</t>
  </si>
  <si>
    <t>ks</t>
  </si>
  <si>
    <t>MK-02</t>
  </si>
  <si>
    <t>ŽB akumulační nádrž skládaná vč. 3 vývrtů</t>
  </si>
  <si>
    <t>005241010R</t>
  </si>
  <si>
    <t xml:space="preserve">Dokumentace skutečného provedení </t>
  </si>
  <si>
    <t>Soubor</t>
  </si>
  <si>
    <t>005241020R</t>
  </si>
  <si>
    <t xml:space="preserve">Geodetické zaměření skutečného provedení  </t>
  </si>
  <si>
    <t>VN01</t>
  </si>
  <si>
    <t>Geodetické zaměření stávajícího stavu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</si>
  <si>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</si>
  <si>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</si>
  <si>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</si>
  <si>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</si>
  <si>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</si>
  <si>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</si>
  <si>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/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</si>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</sst>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2" borderId="31" xfId="0" applyNumberFormat="1" applyFont="1" applyFill="1" applyBorder="1" applyAlignment="1">
      <alignment horizontal="center" vertical="center" wrapText="1" shrinkToFit="1"/>
    </xf>
    <xf numFmtId="3" fontId="7" fillId="2" borderId="32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4" borderId="6" xfId="0" applyNumberFormat="1" applyFont="1" applyFill="1" applyBorder="1" applyAlignment="1">
      <alignment wrapText="1" shrinkToFit="1"/>
    </xf>
    <xf numFmtId="3" fontId="15" fillId="4" borderId="6" xfId="0" applyNumberFormat="1" applyFont="1" applyFill="1" applyBorder="1" applyAlignment="1">
      <alignment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16" fillId="0" borderId="0" xfId="0" applyFont="1" applyAlignment="1">
      <alignment wrapText="1"/>
    </xf>
    <xf numFmtId="0" fontId="6" fillId="0" borderId="0" xfId="0" applyFon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7" fillId="2" borderId="32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7" fillId="2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7" fillId="4" borderId="37" xfId="0" applyNumberFormat="1" applyFont="1" applyFill="1" applyBorder="1" applyAlignment="1">
      <alignment horizontal="center"/>
    </xf>
    <xf numFmtId="4" fontId="7" fillId="4" borderId="37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2" borderId="44" xfId="0" applyFill="1" applyBorder="1"/>
    <xf numFmtId="49" fontId="0" fillId="2" borderId="41" xfId="0" applyNumberFormat="1" applyFill="1" applyBorder="1"/>
    <xf numFmtId="0" fontId="0" fillId="2" borderId="41" xfId="0" applyFill="1" applyBorder="1"/>
    <xf numFmtId="0" fontId="0" fillId="2" borderId="40" xfId="0" applyFill="1" applyBorder="1"/>
    <xf numFmtId="0" fontId="0" fillId="2" borderId="32" xfId="0" applyFill="1" applyBorder="1"/>
    <xf numFmtId="0" fontId="18" fillId="0" borderId="0" xfId="0" applyFont="1"/>
    <xf numFmtId="0" fontId="18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1" xfId="0" applyFill="1" applyBorder="1"/>
    <xf numFmtId="49" fontId="0" fillId="2" borderId="31" xfId="0" applyNumberFormat="1" applyFill="1" applyBorder="1"/>
    <xf numFmtId="0" fontId="0" fillId="2" borderId="47" xfId="0" applyFill="1" applyBorder="1" applyAlignment="1">
      <alignment vertical="top"/>
    </xf>
    <xf numFmtId="0" fontId="0" fillId="2" borderId="48" xfId="0" applyFill="1" applyBorder="1" applyAlignment="1">
      <alignment wrapText="1"/>
    </xf>
    <xf numFmtId="0" fontId="18" fillId="0" borderId="35" xfId="0" applyFont="1" applyBorder="1" applyAlignment="1">
      <alignment vertical="top" shrinkToFit="1"/>
    </xf>
    <xf numFmtId="0" fontId="18" fillId="0" borderId="34" xfId="0" applyFont="1" applyBorder="1" applyAlignment="1">
      <alignment vertical="top" shrinkToFit="1"/>
    </xf>
    <xf numFmtId="0" fontId="18" fillId="0" borderId="26" xfId="0" applyFont="1" applyBorder="1" applyAlignment="1">
      <alignment vertical="top" shrinkToFit="1"/>
    </xf>
    <xf numFmtId="0" fontId="19" fillId="0" borderId="35" xfId="0" applyFont="1" applyBorder="1" applyAlignment="1">
      <alignment vertical="top" wrapText="1" shrinkToFit="1"/>
    </xf>
    <xf numFmtId="0" fontId="0" fillId="2" borderId="36" xfId="0" applyFill="1" applyBorder="1" applyAlignment="1">
      <alignment vertical="top" shrinkToFit="1"/>
    </xf>
    <xf numFmtId="0" fontId="0" fillId="2" borderId="37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164" fontId="18" fillId="0" borderId="34" xfId="0" applyNumberFormat="1" applyFont="1" applyBorder="1" applyAlignment="1">
      <alignment vertical="top" shrinkToFit="1"/>
    </xf>
    <xf numFmtId="164" fontId="19" fillId="0" borderId="34" xfId="0" applyNumberFormat="1" applyFont="1" applyBorder="1" applyAlignment="1">
      <alignment vertical="top" wrapText="1" shrinkToFit="1"/>
    </xf>
    <xf numFmtId="164" fontId="0" fillId="2" borderId="37" xfId="0" applyNumberFormat="1" applyFill="1" applyBorder="1" applyAlignment="1">
      <alignment vertical="top" shrinkToFit="1"/>
    </xf>
    <xf numFmtId="4" fontId="18" fillId="0" borderId="34" xfId="0" applyNumberFormat="1" applyFont="1" applyBorder="1" applyAlignment="1">
      <alignment vertical="top" shrinkToFit="1"/>
    </xf>
    <xf numFmtId="4" fontId="0" fillId="2" borderId="37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0" xfId="0" applyFill="1" applyBorder="1" applyAlignment="1">
      <alignment wrapText="1"/>
    </xf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7" xfId="0" applyNumberFormat="1" applyFill="1" applyBorder="1" applyAlignment="1">
      <alignment vertical="top"/>
    </xf>
    <xf numFmtId="0" fontId="0" fillId="2" borderId="52" xfId="0" applyFill="1" applyBorder="1" applyAlignment="1">
      <alignment vertical="top"/>
    </xf>
    <xf numFmtId="164" fontId="0" fillId="2" borderId="47" xfId="0" applyNumberFormat="1" applyFill="1" applyBorder="1" applyAlignment="1">
      <alignment vertical="top"/>
    </xf>
    <xf numFmtId="4" fontId="0" fillId="2" borderId="47" xfId="0" applyNumberFormat="1" applyFill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36" xfId="0" applyFont="1" applyBorder="1" applyAlignment="1">
      <alignment vertical="top" shrinkToFit="1"/>
    </xf>
    <xf numFmtId="164" fontId="18" fillId="0" borderId="37" xfId="0" applyNumberFormat="1" applyFont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0" fontId="18" fillId="0" borderId="37" xfId="0" applyFont="1" applyBorder="1" applyAlignment="1">
      <alignment vertical="top" shrinkToFit="1"/>
    </xf>
    <xf numFmtId="0" fontId="18" fillId="0" borderId="10" xfId="0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vertical="top"/>
    </xf>
    <xf numFmtId="0" fontId="18" fillId="0" borderId="34" xfId="0" applyFont="1" applyBorder="1" applyAlignment="1">
      <alignment horizontal="left" vertical="top" wrapText="1"/>
    </xf>
    <xf numFmtId="0" fontId="19" fillId="0" borderId="34" xfId="0" quotePrefix="1" applyFont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18" fillId="5" borderId="26" xfId="0" applyFont="1" applyFill="1" applyBorder="1" applyAlignment="1">
      <alignment vertical="top"/>
    </xf>
    <xf numFmtId="0" fontId="19" fillId="5" borderId="34" xfId="0" quotePrefix="1" applyFont="1" applyFill="1" applyBorder="1" applyAlignment="1">
      <alignment horizontal="left" vertical="top" wrapText="1"/>
    </xf>
    <xf numFmtId="0" fontId="19" fillId="5" borderId="35" xfId="0" applyFont="1" applyFill="1" applyBorder="1" applyAlignment="1">
      <alignment vertical="top" wrapText="1" shrinkToFit="1"/>
    </xf>
    <xf numFmtId="164" fontId="19" fillId="5" borderId="34" xfId="0" applyNumberFormat="1" applyFont="1" applyFill="1" applyBorder="1" applyAlignment="1">
      <alignment vertical="top" wrapText="1" shrinkToFit="1"/>
    </xf>
    <xf numFmtId="4" fontId="18" fillId="5" borderId="34" xfId="0" applyNumberFormat="1" applyFont="1" applyFill="1" applyBorder="1" applyAlignment="1">
      <alignment vertical="top" shrinkToFit="1"/>
    </xf>
    <xf numFmtId="0" fontId="18" fillId="5" borderId="34" xfId="0" applyFont="1" applyFill="1" applyBorder="1" applyAlignment="1">
      <alignment vertical="top" shrinkToFit="1"/>
    </xf>
    <xf numFmtId="0" fontId="18" fillId="5" borderId="26" xfId="0" applyFont="1" applyFill="1" applyBorder="1" applyAlignment="1">
      <alignment vertical="top" shrinkToFit="1"/>
    </xf>
    <xf numFmtId="0" fontId="18" fillId="5" borderId="0" xfId="0" applyFont="1" applyFill="1"/>
    <xf numFmtId="0" fontId="0" fillId="5" borderId="0" xfId="0" applyFill="1"/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3" xfId="0" applyNumberFormat="1" applyFill="1" applyBorder="1"/>
    <xf numFmtId="3" fontId="0" fillId="4" borderId="12" xfId="0" applyNumberFormat="1" applyFill="1" applyBorder="1"/>
    <xf numFmtId="0" fontId="0" fillId="0" borderId="0" xfId="0" applyAlignment="1">
      <alignment wrapText="1"/>
    </xf>
    <xf numFmtId="0" fontId="17" fillId="2" borderId="31" xfId="0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4" borderId="37" xfId="0" applyNumberFormat="1" applyFont="1" applyFill="1" applyBorder="1"/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" fontId="18" fillId="6" borderId="34" xfId="0" applyNumberFormat="1" applyFont="1" applyFill="1" applyBorder="1" applyAlignment="1">
      <alignment vertical="top" shrinkToFit="1"/>
    </xf>
    <xf numFmtId="4" fontId="18" fillId="6" borderId="37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RTS%20Stavitel+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AZ59"/>
  <sheetViews>
    <sheetView showGridLines="0" topLeftCell="B1" zoomScaleNormal="100" zoomScaleSheetLayoutView="75" workbookViewId="0">
      <selection activeCell="I22" sqref="I2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62" t="s">
        <v>36</v>
      </c>
      <c r="B1" s="202" t="s">
        <v>40</v>
      </c>
      <c r="C1" s="203"/>
      <c r="D1" s="203"/>
      <c r="E1" s="203"/>
      <c r="F1" s="203"/>
      <c r="G1" s="203"/>
      <c r="H1" s="203"/>
      <c r="I1" s="203"/>
      <c r="J1" s="204"/>
    </row>
    <row r="2" spans="1:15" ht="23.25" customHeight="1" x14ac:dyDescent="0.25">
      <c r="A2" s="3"/>
      <c r="B2" s="70" t="s">
        <v>38</v>
      </c>
      <c r="C2" s="71"/>
      <c r="D2" s="195" t="s">
        <v>44</v>
      </c>
      <c r="E2" s="196"/>
      <c r="F2" s="196"/>
      <c r="G2" s="196"/>
      <c r="H2" s="196"/>
      <c r="I2" s="196"/>
      <c r="J2" s="197"/>
      <c r="O2" s="1"/>
    </row>
    <row r="3" spans="1:15" ht="23.25" customHeight="1" x14ac:dyDescent="0.25">
      <c r="A3" s="3"/>
      <c r="B3" s="72" t="s">
        <v>43</v>
      </c>
      <c r="C3" s="73"/>
      <c r="D3" s="224" t="s">
        <v>41</v>
      </c>
      <c r="E3" s="225"/>
      <c r="F3" s="225"/>
      <c r="G3" s="225"/>
      <c r="H3" s="225"/>
      <c r="I3" s="225"/>
      <c r="J3" s="226"/>
    </row>
    <row r="4" spans="1:15" ht="23.25" hidden="1" customHeight="1" x14ac:dyDescent="0.25">
      <c r="A4" s="3"/>
      <c r="B4" s="74" t="s">
        <v>42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5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5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13"/>
      <c r="E11" s="213"/>
      <c r="F11" s="213"/>
      <c r="G11" s="213"/>
      <c r="H11" s="24" t="s">
        <v>33</v>
      </c>
      <c r="I11" s="81"/>
      <c r="J11" s="9"/>
    </row>
    <row r="12" spans="1:15" ht="15.75" customHeight="1" x14ac:dyDescent="0.25">
      <c r="A12" s="3"/>
      <c r="B12" s="34"/>
      <c r="C12" s="22"/>
      <c r="D12" s="233"/>
      <c r="E12" s="233"/>
      <c r="F12" s="233"/>
      <c r="G12" s="233"/>
      <c r="H12" s="24" t="s">
        <v>34</v>
      </c>
      <c r="I12" s="81"/>
      <c r="J12" s="9"/>
    </row>
    <row r="13" spans="1:15" ht="15.75" customHeight="1" x14ac:dyDescent="0.25">
      <c r="A13" s="3"/>
      <c r="B13" s="35"/>
      <c r="C13" s="82"/>
      <c r="D13" s="234"/>
      <c r="E13" s="234"/>
      <c r="F13" s="234"/>
      <c r="G13" s="234"/>
      <c r="H13" s="25"/>
      <c r="I13" s="29"/>
      <c r="J13" s="42"/>
    </row>
    <row r="14" spans="1:15" ht="24" hidden="1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201"/>
      <c r="F15" s="201"/>
      <c r="G15" s="220"/>
      <c r="H15" s="220"/>
      <c r="I15" s="220" t="s">
        <v>28</v>
      </c>
      <c r="J15" s="221"/>
    </row>
    <row r="16" spans="1:15" ht="23.25" customHeight="1" x14ac:dyDescent="0.25">
      <c r="A16" s="132" t="s">
        <v>23</v>
      </c>
      <c r="B16" s="133" t="s">
        <v>23</v>
      </c>
      <c r="C16" s="47"/>
      <c r="D16" s="48"/>
      <c r="E16" s="198"/>
      <c r="F16" s="199"/>
      <c r="G16" s="198"/>
      <c r="H16" s="199"/>
      <c r="I16" s="198">
        <f>SUMIF(F49:F55,A16,I49:I55)+SUMIF(F49:F55,"PSU",I49:I55)</f>
        <v>0</v>
      </c>
      <c r="J16" s="200"/>
    </row>
    <row r="17" spans="1:10" ht="23.25" customHeight="1" x14ac:dyDescent="0.25">
      <c r="A17" s="132" t="s">
        <v>24</v>
      </c>
      <c r="B17" s="133" t="s">
        <v>24</v>
      </c>
      <c r="C17" s="47"/>
      <c r="D17" s="48"/>
      <c r="E17" s="198"/>
      <c r="F17" s="199"/>
      <c r="G17" s="198"/>
      <c r="H17" s="199"/>
      <c r="I17" s="198">
        <f>SUMIF(F49:F55,A17,I49:I55)</f>
        <v>0</v>
      </c>
      <c r="J17" s="200"/>
    </row>
    <row r="18" spans="1:10" ht="23.25" customHeight="1" x14ac:dyDescent="0.25">
      <c r="A18" s="132" t="s">
        <v>25</v>
      </c>
      <c r="B18" s="133" t="s">
        <v>25</v>
      </c>
      <c r="C18" s="47"/>
      <c r="D18" s="48"/>
      <c r="E18" s="198"/>
      <c r="F18" s="199"/>
      <c r="G18" s="198"/>
      <c r="H18" s="199"/>
      <c r="I18" s="198">
        <f>SUMIF(F49:F55,A18,I49:I55)</f>
        <v>0</v>
      </c>
      <c r="J18" s="200"/>
    </row>
    <row r="19" spans="1:10" ht="23.25" customHeight="1" x14ac:dyDescent="0.25">
      <c r="A19" s="132" t="s">
        <v>63</v>
      </c>
      <c r="B19" s="133" t="s">
        <v>26</v>
      </c>
      <c r="C19" s="47"/>
      <c r="D19" s="48"/>
      <c r="E19" s="198"/>
      <c r="F19" s="199"/>
      <c r="G19" s="198"/>
      <c r="H19" s="199"/>
      <c r="I19" s="198">
        <f>SUMIF(F49:F55,A19,I49:I55)</f>
        <v>0</v>
      </c>
      <c r="J19" s="200"/>
    </row>
    <row r="20" spans="1:10" ht="23.25" customHeight="1" x14ac:dyDescent="0.25">
      <c r="A20" s="132" t="s">
        <v>62</v>
      </c>
      <c r="B20" s="133" t="s">
        <v>27</v>
      </c>
      <c r="C20" s="47"/>
      <c r="D20" s="48"/>
      <c r="E20" s="198"/>
      <c r="F20" s="199"/>
      <c r="G20" s="198"/>
      <c r="H20" s="199"/>
      <c r="I20" s="198">
        <f>SUMIF(F49:F55,A20,I49:I55)</f>
        <v>0</v>
      </c>
      <c r="J20" s="200"/>
    </row>
    <row r="21" spans="1:10" ht="23.25" customHeight="1" x14ac:dyDescent="0.25">
      <c r="A21" s="3"/>
      <c r="B21" s="63" t="s">
        <v>28</v>
      </c>
      <c r="C21" s="64"/>
      <c r="D21" s="65"/>
      <c r="E21" s="211"/>
      <c r="F21" s="212"/>
      <c r="G21" s="211"/>
      <c r="H21" s="212"/>
      <c r="I21" s="211">
        <f>SUM(I16:J20)</f>
        <v>0</v>
      </c>
      <c r="J21" s="216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15</v>
      </c>
      <c r="F23" s="50" t="s">
        <v>0</v>
      </c>
      <c r="G23" s="209">
        <f>ZakladDPHSniVypocet</f>
        <v>0</v>
      </c>
      <c r="H23" s="210"/>
      <c r="I23" s="210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14">
        <f>I23*E23/100</f>
        <v>0</v>
      </c>
      <c r="H24" s="215"/>
      <c r="I24" s="215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09">
        <f>I21</f>
        <v>0</v>
      </c>
      <c r="H25" s="210"/>
      <c r="I25" s="210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5">
        <f>ZakladDPHZakl*0.21</f>
        <v>0</v>
      </c>
      <c r="H26" s="206"/>
      <c r="I26" s="206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207">
        <f>0</f>
        <v>0</v>
      </c>
      <c r="H27" s="207"/>
      <c r="I27" s="207"/>
      <c r="J27" s="52" t="str">
        <f t="shared" si="0"/>
        <v>CZK</v>
      </c>
    </row>
    <row r="28" spans="1:10" ht="27.75" customHeight="1" thickBot="1" x14ac:dyDescent="0.3">
      <c r="A28" s="3"/>
      <c r="B28" s="104" t="s">
        <v>22</v>
      </c>
      <c r="C28" s="105"/>
      <c r="D28" s="105"/>
      <c r="E28" s="106"/>
      <c r="F28" s="107"/>
      <c r="G28" s="208">
        <f>ZakladDPHSniVypocet+ZakladDPHZaklVypocet</f>
        <v>0</v>
      </c>
      <c r="H28" s="208"/>
      <c r="I28" s="208"/>
      <c r="J28" s="108" t="str">
        <f t="shared" si="0"/>
        <v>CZK</v>
      </c>
    </row>
    <row r="29" spans="1:10" ht="27.75" customHeight="1" thickBot="1" x14ac:dyDescent="0.3">
      <c r="A29" s="3"/>
      <c r="B29" s="104" t="s">
        <v>35</v>
      </c>
      <c r="C29" s="109"/>
      <c r="D29" s="109"/>
      <c r="E29" s="109"/>
      <c r="F29" s="109"/>
      <c r="G29" s="208">
        <f>ZakladDPHSni+DPHSni+ZakladDPHZakl+DPHZakl+Zaokrouhleni</f>
        <v>0</v>
      </c>
      <c r="H29" s="208"/>
      <c r="I29" s="208"/>
      <c r="J29" s="110" t="s">
        <v>47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45548</v>
      </c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222"/>
      <c r="E34" s="222"/>
      <c r="G34" s="222"/>
      <c r="H34" s="222"/>
      <c r="I34" s="222"/>
      <c r="J34" s="31"/>
    </row>
    <row r="35" spans="1:52" ht="12.75" customHeight="1" x14ac:dyDescent="0.25">
      <c r="A35" s="3"/>
      <c r="B35" s="3"/>
      <c r="D35" s="223" t="s">
        <v>2</v>
      </c>
      <c r="E35" s="223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5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6" t="s">
        <v>1</v>
      </c>
      <c r="J38" s="90" t="s">
        <v>0</v>
      </c>
    </row>
    <row r="39" spans="1:52" ht="25.5" hidden="1" customHeight="1" x14ac:dyDescent="0.25">
      <c r="A39" s="85">
        <v>1</v>
      </c>
      <c r="B39" s="91" t="s">
        <v>45</v>
      </c>
      <c r="C39" s="227" t="s">
        <v>44</v>
      </c>
      <c r="D39" s="228"/>
      <c r="E39" s="228"/>
      <c r="F39" s="97">
        <f>'Rozpočet Pol'!AC109</f>
        <v>0</v>
      </c>
      <c r="G39" s="98">
        <f>'Rozpočet Pol'!AD109</f>
        <v>0</v>
      </c>
      <c r="H39" s="99"/>
      <c r="I39" s="100">
        <f>F39+G39+H39</f>
        <v>0</v>
      </c>
      <c r="J39" s="92" t="str">
        <f>IF(CenaCelkemVypocet=0,"",I39/CenaCelkemVypocet*100)</f>
        <v/>
      </c>
    </row>
    <row r="40" spans="1:52" ht="25.5" hidden="1" customHeight="1" x14ac:dyDescent="0.25">
      <c r="A40" s="85"/>
      <c r="B40" s="229" t="s">
        <v>46</v>
      </c>
      <c r="C40" s="230"/>
      <c r="D40" s="230"/>
      <c r="E40" s="230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3">
        <f>SUMIF(A39:A39,"=1",I39:I39)</f>
        <v>0</v>
      </c>
      <c r="J40" s="86">
        <f>SUMIF(A39:A39,"=1",J39:J39)</f>
        <v>0</v>
      </c>
    </row>
    <row r="42" spans="1:52" x14ac:dyDescent="0.25">
      <c r="B42" t="s">
        <v>48</v>
      </c>
    </row>
    <row r="43" spans="1:52" x14ac:dyDescent="0.25">
      <c r="B43" s="231" t="s">
        <v>49</v>
      </c>
      <c r="C43" s="231"/>
      <c r="D43" s="231"/>
      <c r="E43" s="231"/>
      <c r="F43" s="231"/>
      <c r="G43" s="231"/>
      <c r="H43" s="231"/>
      <c r="I43" s="231"/>
      <c r="J43" s="231"/>
      <c r="AZ43" s="111" t="str">
        <f>B43</f>
        <v>IO402 Areálové rozvody dešťové kanalizace</v>
      </c>
    </row>
    <row r="46" spans="1:52" ht="15.6" x14ac:dyDescent="0.3">
      <c r="B46" s="112" t="s">
        <v>50</v>
      </c>
    </row>
    <row r="48" spans="1:52" ht="25.5" customHeight="1" x14ac:dyDescent="0.25">
      <c r="A48" s="113"/>
      <c r="B48" s="117" t="s">
        <v>16</v>
      </c>
      <c r="C48" s="117" t="s">
        <v>5</v>
      </c>
      <c r="D48" s="118"/>
      <c r="E48" s="118"/>
      <c r="F48" s="121" t="s">
        <v>51</v>
      </c>
      <c r="G48" s="121"/>
      <c r="H48" s="121"/>
      <c r="I48" s="232" t="s">
        <v>28</v>
      </c>
      <c r="J48" s="232"/>
    </row>
    <row r="49" spans="1:10" ht="25.5" customHeight="1" x14ac:dyDescent="0.25">
      <c r="A49" s="114"/>
      <c r="B49" s="122" t="s">
        <v>52</v>
      </c>
      <c r="C49" s="218" t="s">
        <v>53</v>
      </c>
      <c r="D49" s="219"/>
      <c r="E49" s="219"/>
      <c r="F49" s="124" t="s">
        <v>23</v>
      </c>
      <c r="G49" s="125"/>
      <c r="H49" s="125"/>
      <c r="I49" s="217">
        <f>'Rozpočet Pol'!G8</f>
        <v>0</v>
      </c>
      <c r="J49" s="217"/>
    </row>
    <row r="50" spans="1:10" ht="25.5" customHeight="1" x14ac:dyDescent="0.25">
      <c r="A50" s="114"/>
      <c r="B50" s="116" t="s">
        <v>54</v>
      </c>
      <c r="C50" s="236" t="s">
        <v>55</v>
      </c>
      <c r="D50" s="237"/>
      <c r="E50" s="237"/>
      <c r="F50" s="126" t="s">
        <v>23</v>
      </c>
      <c r="G50" s="127"/>
      <c r="H50" s="127"/>
      <c r="I50" s="235">
        <f>'Rozpočet Pol'!G54</f>
        <v>0</v>
      </c>
      <c r="J50" s="235"/>
    </row>
    <row r="51" spans="1:10" ht="25.5" customHeight="1" x14ac:dyDescent="0.25">
      <c r="A51" s="114"/>
      <c r="B51" s="116" t="s">
        <v>56</v>
      </c>
      <c r="C51" s="236" t="s">
        <v>57</v>
      </c>
      <c r="D51" s="237"/>
      <c r="E51" s="237"/>
      <c r="F51" s="126" t="s">
        <v>23</v>
      </c>
      <c r="G51" s="127"/>
      <c r="H51" s="127"/>
      <c r="I51" s="235">
        <f>'Rozpočet Pol'!G66</f>
        <v>0</v>
      </c>
      <c r="J51" s="235"/>
    </row>
    <row r="52" spans="1:10" ht="25.5" customHeight="1" x14ac:dyDescent="0.25">
      <c r="A52" s="114"/>
      <c r="B52" s="116" t="s">
        <v>58</v>
      </c>
      <c r="C52" s="236" t="s">
        <v>59</v>
      </c>
      <c r="D52" s="237"/>
      <c r="E52" s="237"/>
      <c r="F52" s="126" t="s">
        <v>23</v>
      </c>
      <c r="G52" s="127"/>
      <c r="H52" s="127"/>
      <c r="I52" s="235">
        <f>'Rozpočet Pol'!G72</f>
        <v>0</v>
      </c>
      <c r="J52" s="235"/>
    </row>
    <row r="53" spans="1:10" ht="25.5" customHeight="1" x14ac:dyDescent="0.25">
      <c r="A53" s="114"/>
      <c r="B53" s="116" t="s">
        <v>60</v>
      </c>
      <c r="C53" s="236" t="s">
        <v>61</v>
      </c>
      <c r="D53" s="237"/>
      <c r="E53" s="237"/>
      <c r="F53" s="126" t="s">
        <v>23</v>
      </c>
      <c r="G53" s="127"/>
      <c r="H53" s="127"/>
      <c r="I53" s="235">
        <f>'Rozpočet Pol'!G95</f>
        <v>0</v>
      </c>
      <c r="J53" s="235"/>
    </row>
    <row r="54" spans="1:10" ht="25.5" customHeight="1" x14ac:dyDescent="0.25">
      <c r="A54" s="114"/>
      <c r="B54" s="116" t="s">
        <v>62</v>
      </c>
      <c r="C54" s="236" t="s">
        <v>27</v>
      </c>
      <c r="D54" s="237"/>
      <c r="E54" s="237"/>
      <c r="F54" s="126" t="s">
        <v>62</v>
      </c>
      <c r="G54" s="127"/>
      <c r="H54" s="127"/>
      <c r="I54" s="235">
        <f>'Rozpočet Pol'!G98</f>
        <v>0</v>
      </c>
      <c r="J54" s="235"/>
    </row>
    <row r="55" spans="1:10" ht="25.5" customHeight="1" x14ac:dyDescent="0.25">
      <c r="A55" s="114"/>
      <c r="B55" s="123" t="s">
        <v>63</v>
      </c>
      <c r="C55" s="240" t="s">
        <v>26</v>
      </c>
      <c r="D55" s="241"/>
      <c r="E55" s="241"/>
      <c r="F55" s="128" t="s">
        <v>63</v>
      </c>
      <c r="G55" s="129"/>
      <c r="H55" s="129"/>
      <c r="I55" s="239">
        <f>'Rozpočet Pol'!G101</f>
        <v>0</v>
      </c>
      <c r="J55" s="239"/>
    </row>
    <row r="56" spans="1:10" ht="25.5" customHeight="1" x14ac:dyDescent="0.25">
      <c r="A56" s="115"/>
      <c r="B56" s="119" t="s">
        <v>1</v>
      </c>
      <c r="C56" s="119"/>
      <c r="D56" s="120"/>
      <c r="E56" s="120"/>
      <c r="F56" s="130"/>
      <c r="G56" s="131"/>
      <c r="H56" s="131"/>
      <c r="I56" s="238">
        <f>SUM(I49:I55)</f>
        <v>0</v>
      </c>
      <c r="J56" s="238"/>
    </row>
    <row r="57" spans="1:10" x14ac:dyDescent="0.25">
      <c r="F57" s="84"/>
      <c r="G57" s="84"/>
      <c r="H57" s="84"/>
      <c r="I57" s="84"/>
      <c r="J57" s="84"/>
    </row>
    <row r="58" spans="1:10" x14ac:dyDescent="0.25">
      <c r="F58" s="84"/>
      <c r="G58" s="84"/>
      <c r="H58" s="84"/>
      <c r="I58" s="84"/>
      <c r="J58" s="84"/>
    </row>
    <row r="59" spans="1:10" x14ac:dyDescent="0.25">
      <c r="F59" s="84"/>
      <c r="G59" s="84"/>
      <c r="H59" s="84"/>
      <c r="I59" s="84"/>
      <c r="J59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I56:J56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42" t="s">
        <v>6</v>
      </c>
      <c r="B1" s="242"/>
      <c r="C1" s="243"/>
      <c r="D1" s="242"/>
      <c r="E1" s="242"/>
      <c r="F1" s="242"/>
      <c r="G1" s="242"/>
    </row>
    <row r="2" spans="1:7" ht="24.9" customHeight="1" x14ac:dyDescent="0.25">
      <c r="A2" s="68" t="s">
        <v>39</v>
      </c>
      <c r="B2" s="67"/>
      <c r="C2" s="244"/>
      <c r="D2" s="244"/>
      <c r="E2" s="244"/>
      <c r="F2" s="244"/>
      <c r="G2" s="245"/>
    </row>
    <row r="3" spans="1:7" ht="24.9" hidden="1" customHeight="1" x14ac:dyDescent="0.25">
      <c r="A3" s="68" t="s">
        <v>7</v>
      </c>
      <c r="B3" s="67"/>
      <c r="C3" s="244"/>
      <c r="D3" s="244"/>
      <c r="E3" s="244"/>
      <c r="F3" s="244"/>
      <c r="G3" s="245"/>
    </row>
    <row r="4" spans="1:7" ht="24.9" hidden="1" customHeight="1" x14ac:dyDescent="0.25">
      <c r="A4" s="68" t="s">
        <v>8</v>
      </c>
      <c r="B4" s="67"/>
      <c r="C4" s="244"/>
      <c r="D4" s="244"/>
      <c r="E4" s="244"/>
      <c r="F4" s="244"/>
      <c r="G4" s="245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110"/>
  <sheetViews>
    <sheetView tabSelected="1" view="pageBreakPreview" zoomScaleSheetLayoutView="100" workbookViewId="0">
      <selection activeCell="F21" sqref="F21"/>
    </sheetView>
  </sheetViews>
  <sheetFormatPr defaultRowHeight="13.2" outlineLevelRow="1" x14ac:dyDescent="0.25"/>
  <cols>
    <col min="1" max="1" width="4.33203125" customWidth="1"/>
    <col min="2" max="2" width="14.44140625" style="83" customWidth="1"/>
    <col min="3" max="3" width="38.33203125" style="83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21" width="0" hidden="1" customWidth="1"/>
    <col min="29" max="39" width="0" hidden="1" customWidth="1"/>
  </cols>
  <sheetData>
    <row r="1" spans="1:60" ht="15.75" customHeight="1" x14ac:dyDescent="0.3">
      <c r="A1" s="246" t="s">
        <v>6</v>
      </c>
      <c r="B1" s="246"/>
      <c r="C1" s="246"/>
      <c r="D1" s="246"/>
      <c r="E1" s="246"/>
      <c r="F1" s="246"/>
      <c r="G1" s="246"/>
      <c r="AE1" t="s">
        <v>65</v>
      </c>
    </row>
    <row r="2" spans="1:60" ht="24.9" customHeight="1" x14ac:dyDescent="0.25">
      <c r="A2" s="136" t="s">
        <v>64</v>
      </c>
      <c r="B2" s="134"/>
      <c r="C2" s="247" t="s">
        <v>44</v>
      </c>
      <c r="D2" s="248"/>
      <c r="E2" s="248"/>
      <c r="F2" s="248"/>
      <c r="G2" s="249"/>
      <c r="AE2" t="s">
        <v>66</v>
      </c>
    </row>
    <row r="3" spans="1:60" ht="24.9" customHeight="1" x14ac:dyDescent="0.25">
      <c r="A3" s="137" t="s">
        <v>7</v>
      </c>
      <c r="B3" s="135"/>
      <c r="C3" s="250" t="s">
        <v>41</v>
      </c>
      <c r="D3" s="251"/>
      <c r="E3" s="251"/>
      <c r="F3" s="251"/>
      <c r="G3" s="252"/>
      <c r="AE3" t="s">
        <v>67</v>
      </c>
    </row>
    <row r="4" spans="1:60" ht="24.9" hidden="1" customHeight="1" x14ac:dyDescent="0.25">
      <c r="A4" s="137" t="s">
        <v>8</v>
      </c>
      <c r="B4" s="135"/>
      <c r="C4" s="250"/>
      <c r="D4" s="251"/>
      <c r="E4" s="251"/>
      <c r="F4" s="251"/>
      <c r="G4" s="252"/>
      <c r="AE4" t="s">
        <v>68</v>
      </c>
    </row>
    <row r="5" spans="1:60" hidden="1" x14ac:dyDescent="0.25">
      <c r="A5" s="138" t="s">
        <v>69</v>
      </c>
      <c r="B5" s="139"/>
      <c r="C5" s="139"/>
      <c r="D5" s="140"/>
      <c r="E5" s="140"/>
      <c r="F5" s="140"/>
      <c r="G5" s="141"/>
      <c r="AE5" t="s">
        <v>70</v>
      </c>
    </row>
    <row r="7" spans="1:60" ht="39.6" x14ac:dyDescent="0.25">
      <c r="A7" s="146" t="s">
        <v>71</v>
      </c>
      <c r="B7" s="147" t="s">
        <v>72</v>
      </c>
      <c r="C7" s="147" t="s">
        <v>73</v>
      </c>
      <c r="D7" s="146" t="s">
        <v>74</v>
      </c>
      <c r="E7" s="146" t="s">
        <v>75</v>
      </c>
      <c r="F7" s="142" t="s">
        <v>76</v>
      </c>
      <c r="G7" s="162" t="s">
        <v>28</v>
      </c>
      <c r="H7" s="163" t="s">
        <v>29</v>
      </c>
      <c r="I7" s="163" t="s">
        <v>77</v>
      </c>
      <c r="J7" s="163" t="s">
        <v>30</v>
      </c>
      <c r="K7" s="163" t="s">
        <v>78</v>
      </c>
      <c r="L7" s="163" t="s">
        <v>79</v>
      </c>
      <c r="M7" s="163" t="s">
        <v>80</v>
      </c>
      <c r="N7" s="163" t="s">
        <v>81</v>
      </c>
      <c r="O7" s="163" t="s">
        <v>82</v>
      </c>
      <c r="P7" s="163" t="s">
        <v>83</v>
      </c>
      <c r="Q7" s="163" t="s">
        <v>84</v>
      </c>
      <c r="R7" s="163" t="s">
        <v>85</v>
      </c>
      <c r="S7" s="163" t="s">
        <v>86</v>
      </c>
      <c r="T7" s="163" t="s">
        <v>87</v>
      </c>
      <c r="U7" s="149" t="s">
        <v>88</v>
      </c>
    </row>
    <row r="8" spans="1:60" x14ac:dyDescent="0.25">
      <c r="A8" s="164" t="s">
        <v>89</v>
      </c>
      <c r="B8" s="165" t="s">
        <v>52</v>
      </c>
      <c r="C8" s="166" t="s">
        <v>53</v>
      </c>
      <c r="D8" s="167"/>
      <c r="E8" s="168"/>
      <c r="F8" s="169"/>
      <c r="G8" s="169">
        <f>SUMIF(AE9:AE53,"&lt;&gt;NOR",G9:G53)</f>
        <v>0</v>
      </c>
      <c r="H8" s="169"/>
      <c r="I8" s="169">
        <f>SUM(I9:I53)</f>
        <v>0</v>
      </c>
      <c r="J8" s="169"/>
      <c r="K8" s="169">
        <f>SUM(K9:K53)</f>
        <v>0</v>
      </c>
      <c r="L8" s="169"/>
      <c r="M8" s="169">
        <f>SUM(M9:M53)</f>
        <v>0</v>
      </c>
      <c r="N8" s="148"/>
      <c r="O8" s="148">
        <f>SUM(O9:O53)</f>
        <v>78.309280000000001</v>
      </c>
      <c r="P8" s="148"/>
      <c r="Q8" s="148">
        <f>SUM(Q9:Q53)</f>
        <v>0</v>
      </c>
      <c r="R8" s="148"/>
      <c r="S8" s="148"/>
      <c r="T8" s="164"/>
      <c r="U8" s="148">
        <f>SUM(U9:U53)</f>
        <v>1529.9</v>
      </c>
      <c r="AE8" t="s">
        <v>90</v>
      </c>
    </row>
    <row r="9" spans="1:60" outlineLevel="1" x14ac:dyDescent="0.25">
      <c r="A9" s="144">
        <v>1</v>
      </c>
      <c r="B9" s="144" t="s">
        <v>91</v>
      </c>
      <c r="C9" s="180" t="s">
        <v>92</v>
      </c>
      <c r="D9" s="150" t="s">
        <v>93</v>
      </c>
      <c r="E9" s="157">
        <v>158.71</v>
      </c>
      <c r="F9" s="253"/>
      <c r="G9" s="160">
        <f>ROUND(E9*F9,2)</f>
        <v>0</v>
      </c>
      <c r="H9" s="160"/>
      <c r="I9" s="160">
        <f>ROUND(E9*H9,2)</f>
        <v>0</v>
      </c>
      <c r="J9" s="160"/>
      <c r="K9" s="160">
        <f>ROUND(E9*J9,2)</f>
        <v>0</v>
      </c>
      <c r="L9" s="160">
        <v>21</v>
      </c>
      <c r="M9" s="160">
        <f>G9*(1+L9/100)</f>
        <v>0</v>
      </c>
      <c r="N9" s="151">
        <v>0</v>
      </c>
      <c r="O9" s="151">
        <f>ROUND(E9*N9,5)</f>
        <v>0</v>
      </c>
      <c r="P9" s="151">
        <v>0</v>
      </c>
      <c r="Q9" s="151">
        <f>ROUND(E9*P9,5)</f>
        <v>0</v>
      </c>
      <c r="R9" s="151"/>
      <c r="S9" s="151"/>
      <c r="T9" s="152">
        <v>0.25</v>
      </c>
      <c r="U9" s="151">
        <f>ROUND(E9*T9,2)</f>
        <v>39.68</v>
      </c>
      <c r="V9" s="143"/>
      <c r="W9" s="143"/>
      <c r="X9" s="143"/>
      <c r="Y9" s="143"/>
      <c r="Z9" s="143"/>
      <c r="AA9" s="143"/>
      <c r="AB9" s="143"/>
      <c r="AC9" s="143"/>
      <c r="AD9" s="143"/>
      <c r="AE9" s="143" t="s">
        <v>94</v>
      </c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</row>
    <row r="10" spans="1:60" outlineLevel="1" x14ac:dyDescent="0.25">
      <c r="A10" s="144"/>
      <c r="B10" s="144"/>
      <c r="C10" s="181" t="s">
        <v>95</v>
      </c>
      <c r="D10" s="153"/>
      <c r="E10" s="158">
        <v>158.71</v>
      </c>
      <c r="F10" s="160"/>
      <c r="G10" s="160"/>
      <c r="H10" s="160"/>
      <c r="I10" s="160"/>
      <c r="J10" s="160"/>
      <c r="K10" s="160"/>
      <c r="L10" s="160"/>
      <c r="M10" s="160"/>
      <c r="N10" s="151"/>
      <c r="O10" s="151"/>
      <c r="P10" s="151"/>
      <c r="Q10" s="151"/>
      <c r="R10" s="151"/>
      <c r="S10" s="151"/>
      <c r="T10" s="152"/>
      <c r="U10" s="151"/>
      <c r="V10" s="143"/>
      <c r="W10" s="143"/>
      <c r="X10" s="143"/>
      <c r="Y10" s="143"/>
      <c r="Z10" s="143"/>
      <c r="AA10" s="143"/>
      <c r="AB10" s="143"/>
      <c r="AC10" s="143"/>
      <c r="AD10" s="143"/>
      <c r="AE10" s="143" t="s">
        <v>96</v>
      </c>
      <c r="AF10" s="143">
        <v>0</v>
      </c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</row>
    <row r="11" spans="1:60" outlineLevel="1" x14ac:dyDescent="0.25">
      <c r="A11" s="144">
        <v>2</v>
      </c>
      <c r="B11" s="144" t="s">
        <v>97</v>
      </c>
      <c r="C11" s="180" t="s">
        <v>98</v>
      </c>
      <c r="D11" s="150" t="s">
        <v>93</v>
      </c>
      <c r="E11" s="157">
        <v>158.71</v>
      </c>
      <c r="F11" s="253"/>
      <c r="G11" s="160">
        <f>ROUND(E11*F11,2)</f>
        <v>0</v>
      </c>
      <c r="H11" s="160"/>
      <c r="I11" s="160">
        <f>ROUND(E11*H11,2)</f>
        <v>0</v>
      </c>
      <c r="J11" s="160"/>
      <c r="K11" s="160">
        <f>ROUND(E11*J11,2)</f>
        <v>0</v>
      </c>
      <c r="L11" s="160">
        <v>21</v>
      </c>
      <c r="M11" s="160">
        <f>G11*(1+L11/100)</f>
        <v>0</v>
      </c>
      <c r="N11" s="151">
        <v>0</v>
      </c>
      <c r="O11" s="151">
        <f>ROUND(E11*N11,5)</f>
        <v>0</v>
      </c>
      <c r="P11" s="151">
        <v>0</v>
      </c>
      <c r="Q11" s="151">
        <f>ROUND(E11*P11,5)</f>
        <v>0</v>
      </c>
      <c r="R11" s="151"/>
      <c r="S11" s="151"/>
      <c r="T11" s="152">
        <v>0.14829999999999999</v>
      </c>
      <c r="U11" s="151">
        <f>ROUND(E11*T11,2)</f>
        <v>23.54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 t="s">
        <v>94</v>
      </c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</row>
    <row r="12" spans="1:60" outlineLevel="1" x14ac:dyDescent="0.25">
      <c r="A12" s="144">
        <v>3</v>
      </c>
      <c r="B12" s="144" t="s">
        <v>99</v>
      </c>
      <c r="C12" s="180" t="s">
        <v>100</v>
      </c>
      <c r="D12" s="150" t="s">
        <v>93</v>
      </c>
      <c r="E12" s="157">
        <v>437.03999999999996</v>
      </c>
      <c r="F12" s="253"/>
      <c r="G12" s="160">
        <f>ROUND(E12*F12,2)</f>
        <v>0</v>
      </c>
      <c r="H12" s="160"/>
      <c r="I12" s="160">
        <f>ROUND(E12*H12,2)</f>
        <v>0</v>
      </c>
      <c r="J12" s="160"/>
      <c r="K12" s="160">
        <f>ROUND(E12*J12,2)</f>
        <v>0</v>
      </c>
      <c r="L12" s="160">
        <v>21</v>
      </c>
      <c r="M12" s="160">
        <f>G12*(1+L12/100)</f>
        <v>0</v>
      </c>
      <c r="N12" s="151">
        <v>0</v>
      </c>
      <c r="O12" s="151">
        <f>ROUND(E12*N12,5)</f>
        <v>0</v>
      </c>
      <c r="P12" s="151">
        <v>0</v>
      </c>
      <c r="Q12" s="151">
        <f>ROUND(E12*P12,5)</f>
        <v>0</v>
      </c>
      <c r="R12" s="151"/>
      <c r="S12" s="151"/>
      <c r="T12" s="152">
        <v>2.1269999999999998</v>
      </c>
      <c r="U12" s="151">
        <f>ROUND(E12*T12,2)</f>
        <v>929.58</v>
      </c>
      <c r="V12" s="143"/>
      <c r="W12" s="143"/>
      <c r="X12" s="143"/>
      <c r="Y12" s="143"/>
      <c r="Z12" s="143"/>
      <c r="AA12" s="143"/>
      <c r="AB12" s="143"/>
      <c r="AC12" s="143"/>
      <c r="AD12" s="143"/>
      <c r="AE12" s="143" t="s">
        <v>94</v>
      </c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</row>
    <row r="13" spans="1:60" outlineLevel="1" x14ac:dyDescent="0.25">
      <c r="A13" s="144"/>
      <c r="B13" s="144"/>
      <c r="C13" s="181" t="s">
        <v>101</v>
      </c>
      <c r="D13" s="153"/>
      <c r="E13" s="158">
        <v>30.19</v>
      </c>
      <c r="F13" s="160"/>
      <c r="G13" s="160"/>
      <c r="H13" s="160"/>
      <c r="I13" s="160"/>
      <c r="J13" s="160"/>
      <c r="K13" s="160"/>
      <c r="L13" s="160"/>
      <c r="M13" s="160"/>
      <c r="N13" s="151"/>
      <c r="O13" s="151"/>
      <c r="P13" s="151"/>
      <c r="Q13" s="151"/>
      <c r="R13" s="151"/>
      <c r="S13" s="151"/>
      <c r="T13" s="152"/>
      <c r="U13" s="151"/>
      <c r="V13" s="143"/>
      <c r="W13" s="143"/>
      <c r="X13" s="143"/>
      <c r="Y13" s="143"/>
      <c r="Z13" s="143"/>
      <c r="AA13" s="143"/>
      <c r="AB13" s="143"/>
      <c r="AC13" s="143"/>
      <c r="AD13" s="143"/>
      <c r="AE13" s="143" t="s">
        <v>96</v>
      </c>
      <c r="AF13" s="143">
        <v>0</v>
      </c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</row>
    <row r="14" spans="1:60" outlineLevel="1" x14ac:dyDescent="0.25">
      <c r="A14" s="144"/>
      <c r="B14" s="144"/>
      <c r="C14" s="181" t="s">
        <v>102</v>
      </c>
      <c r="D14" s="153"/>
      <c r="E14" s="158">
        <v>203.47</v>
      </c>
      <c r="F14" s="160"/>
      <c r="G14" s="160"/>
      <c r="H14" s="160"/>
      <c r="I14" s="160"/>
      <c r="J14" s="160"/>
      <c r="K14" s="160"/>
      <c r="L14" s="160"/>
      <c r="M14" s="160"/>
      <c r="N14" s="151"/>
      <c r="O14" s="151"/>
      <c r="P14" s="151"/>
      <c r="Q14" s="151"/>
      <c r="R14" s="151"/>
      <c r="S14" s="151"/>
      <c r="T14" s="152"/>
      <c r="U14" s="151"/>
      <c r="V14" s="143"/>
      <c r="W14" s="143"/>
      <c r="X14" s="143"/>
      <c r="Y14" s="143"/>
      <c r="Z14" s="143"/>
      <c r="AA14" s="143"/>
      <c r="AB14" s="143"/>
      <c r="AC14" s="143"/>
      <c r="AD14" s="143"/>
      <c r="AE14" s="143" t="s">
        <v>96</v>
      </c>
      <c r="AF14" s="143">
        <v>0</v>
      </c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s="194" customFormat="1" outlineLevel="1" x14ac:dyDescent="0.25">
      <c r="A15" s="186"/>
      <c r="B15" s="186"/>
      <c r="C15" s="187" t="s">
        <v>103</v>
      </c>
      <c r="D15" s="188"/>
      <c r="E15" s="189">
        <v>203.38</v>
      </c>
      <c r="F15" s="190"/>
      <c r="G15" s="190"/>
      <c r="H15" s="190"/>
      <c r="I15" s="190"/>
      <c r="J15" s="190"/>
      <c r="K15" s="190"/>
      <c r="L15" s="190"/>
      <c r="M15" s="190"/>
      <c r="N15" s="191"/>
      <c r="O15" s="191"/>
      <c r="P15" s="191"/>
      <c r="Q15" s="191"/>
      <c r="R15" s="191"/>
      <c r="S15" s="191"/>
      <c r="T15" s="192"/>
      <c r="U15" s="191"/>
      <c r="V15" s="193"/>
      <c r="W15" s="193"/>
      <c r="X15" s="193"/>
      <c r="Y15" s="193"/>
      <c r="Z15" s="193"/>
      <c r="AA15" s="193"/>
      <c r="AB15" s="193"/>
      <c r="AC15" s="193"/>
      <c r="AD15" s="193"/>
      <c r="AE15" s="193" t="s">
        <v>96</v>
      </c>
      <c r="AF15" s="193">
        <v>0</v>
      </c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spans="1:60" outlineLevel="1" x14ac:dyDescent="0.25">
      <c r="A16" s="144">
        <v>4</v>
      </c>
      <c r="B16" s="144" t="s">
        <v>104</v>
      </c>
      <c r="C16" s="180" t="s">
        <v>105</v>
      </c>
      <c r="D16" s="150" t="s">
        <v>93</v>
      </c>
      <c r="E16" s="157">
        <v>437.04</v>
      </c>
      <c r="F16" s="253"/>
      <c r="G16" s="160">
        <f>ROUND(E16*F16,2)</f>
        <v>0</v>
      </c>
      <c r="H16" s="160"/>
      <c r="I16" s="160">
        <f>ROUND(E16*H16,2)</f>
        <v>0</v>
      </c>
      <c r="J16" s="160"/>
      <c r="K16" s="160">
        <f>ROUND(E16*J16,2)</f>
        <v>0</v>
      </c>
      <c r="L16" s="160">
        <v>21</v>
      </c>
      <c r="M16" s="160">
        <f>G16*(1+L16/100)</f>
        <v>0</v>
      </c>
      <c r="N16" s="151">
        <v>0</v>
      </c>
      <c r="O16" s="151">
        <f>ROUND(E16*N16,5)</f>
        <v>0</v>
      </c>
      <c r="P16" s="151">
        <v>0</v>
      </c>
      <c r="Q16" s="151">
        <f>ROUND(E16*P16,5)</f>
        <v>0</v>
      </c>
      <c r="R16" s="151"/>
      <c r="S16" s="151"/>
      <c r="T16" s="152">
        <v>0.154</v>
      </c>
      <c r="U16" s="151">
        <f>ROUND(E16*T16,2)</f>
        <v>67.3</v>
      </c>
      <c r="V16" s="143"/>
      <c r="W16" s="143"/>
      <c r="X16" s="143"/>
      <c r="Y16" s="143"/>
      <c r="Z16" s="143"/>
      <c r="AA16" s="143"/>
      <c r="AB16" s="143"/>
      <c r="AC16" s="143"/>
      <c r="AD16" s="143"/>
      <c r="AE16" s="143" t="s">
        <v>94</v>
      </c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</row>
    <row r="17" spans="1:60" outlineLevel="1" x14ac:dyDescent="0.25">
      <c r="A17" s="144">
        <v>5</v>
      </c>
      <c r="B17" s="144" t="s">
        <v>106</v>
      </c>
      <c r="C17" s="180" t="s">
        <v>107</v>
      </c>
      <c r="D17" s="150" t="s">
        <v>108</v>
      </c>
      <c r="E17" s="157">
        <v>316.45999999999998</v>
      </c>
      <c r="F17" s="253"/>
      <c r="G17" s="160">
        <f>ROUND(E17*F17,2)</f>
        <v>0</v>
      </c>
      <c r="H17" s="160"/>
      <c r="I17" s="160">
        <f>ROUND(E17*H17,2)</f>
        <v>0</v>
      </c>
      <c r="J17" s="160"/>
      <c r="K17" s="160">
        <f>ROUND(E17*J17,2)</f>
        <v>0</v>
      </c>
      <c r="L17" s="160">
        <v>21</v>
      </c>
      <c r="M17" s="160">
        <f>G17*(1+L17/100)</f>
        <v>0</v>
      </c>
      <c r="N17" s="151">
        <v>9.8999999999999999E-4</v>
      </c>
      <c r="O17" s="151">
        <f>ROUND(E17*N17,5)</f>
        <v>0.31330000000000002</v>
      </c>
      <c r="P17" s="151">
        <v>0</v>
      </c>
      <c r="Q17" s="151">
        <f>ROUND(E17*P17,5)</f>
        <v>0</v>
      </c>
      <c r="R17" s="151"/>
      <c r="S17" s="151"/>
      <c r="T17" s="152">
        <v>0.23599999999999999</v>
      </c>
      <c r="U17" s="151">
        <f>ROUND(E17*T17,2)</f>
        <v>74.680000000000007</v>
      </c>
      <c r="V17" s="143"/>
      <c r="W17" s="143"/>
      <c r="X17" s="143"/>
      <c r="Y17" s="143"/>
      <c r="Z17" s="143"/>
      <c r="AA17" s="143"/>
      <c r="AB17" s="143"/>
      <c r="AC17" s="143"/>
      <c r="AD17" s="143"/>
      <c r="AE17" s="143" t="s">
        <v>94</v>
      </c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</row>
    <row r="18" spans="1:60" outlineLevel="1" x14ac:dyDescent="0.25">
      <c r="A18" s="144"/>
      <c r="B18" s="144"/>
      <c r="C18" s="181" t="s">
        <v>109</v>
      </c>
      <c r="D18" s="153"/>
      <c r="E18" s="158">
        <v>316.45999999999998</v>
      </c>
      <c r="F18" s="160"/>
      <c r="G18" s="160"/>
      <c r="H18" s="160"/>
      <c r="I18" s="160"/>
      <c r="J18" s="160"/>
      <c r="K18" s="160"/>
      <c r="L18" s="160"/>
      <c r="M18" s="160"/>
      <c r="N18" s="151"/>
      <c r="O18" s="151"/>
      <c r="P18" s="151"/>
      <c r="Q18" s="151"/>
      <c r="R18" s="151"/>
      <c r="S18" s="151"/>
      <c r="T18" s="152"/>
      <c r="U18" s="151"/>
      <c r="V18" s="143"/>
      <c r="W18" s="143"/>
      <c r="X18" s="143"/>
      <c r="Y18" s="143"/>
      <c r="Z18" s="143"/>
      <c r="AA18" s="143"/>
      <c r="AB18" s="143"/>
      <c r="AC18" s="143"/>
      <c r="AD18" s="143"/>
      <c r="AE18" s="143" t="s">
        <v>96</v>
      </c>
      <c r="AF18" s="143">
        <v>0</v>
      </c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</row>
    <row r="19" spans="1:60" outlineLevel="1" x14ac:dyDescent="0.25">
      <c r="A19" s="144">
        <v>6</v>
      </c>
      <c r="B19" s="144" t="s">
        <v>110</v>
      </c>
      <c r="C19" s="180" t="s">
        <v>111</v>
      </c>
      <c r="D19" s="150" t="s">
        <v>108</v>
      </c>
      <c r="E19" s="157">
        <v>0.97</v>
      </c>
      <c r="F19" s="253"/>
      <c r="G19" s="160">
        <f>ROUND(E19*F19,2)</f>
        <v>0</v>
      </c>
      <c r="H19" s="160"/>
      <c r="I19" s="160">
        <f>ROUND(E19*H19,2)</f>
        <v>0</v>
      </c>
      <c r="J19" s="160"/>
      <c r="K19" s="160">
        <f>ROUND(E19*J19,2)</f>
        <v>0</v>
      </c>
      <c r="L19" s="160">
        <v>21</v>
      </c>
      <c r="M19" s="160">
        <f>G19*(1+L19/100)</f>
        <v>0</v>
      </c>
      <c r="N19" s="151">
        <v>8.5999999999999998E-4</v>
      </c>
      <c r="O19" s="151">
        <f>ROUND(E19*N19,5)</f>
        <v>8.3000000000000001E-4</v>
      </c>
      <c r="P19" s="151">
        <v>0</v>
      </c>
      <c r="Q19" s="151">
        <f>ROUND(E19*P19,5)</f>
        <v>0</v>
      </c>
      <c r="R19" s="151"/>
      <c r="S19" s="151"/>
      <c r="T19" s="152">
        <v>0.47899999999999998</v>
      </c>
      <c r="U19" s="151">
        <f>ROUND(E19*T19,2)</f>
        <v>0.46</v>
      </c>
      <c r="V19" s="143"/>
      <c r="W19" s="143"/>
      <c r="X19" s="143"/>
      <c r="Y19" s="143"/>
      <c r="Z19" s="143"/>
      <c r="AA19" s="143"/>
      <c r="AB19" s="143"/>
      <c r="AC19" s="143"/>
      <c r="AD19" s="143"/>
      <c r="AE19" s="143" t="s">
        <v>94</v>
      </c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</row>
    <row r="20" spans="1:60" outlineLevel="1" x14ac:dyDescent="0.25">
      <c r="A20" s="144"/>
      <c r="B20" s="144"/>
      <c r="C20" s="181" t="s">
        <v>112</v>
      </c>
      <c r="D20" s="153"/>
      <c r="E20" s="158">
        <v>0.97</v>
      </c>
      <c r="F20" s="160"/>
      <c r="G20" s="160"/>
      <c r="H20" s="160"/>
      <c r="I20" s="160"/>
      <c r="J20" s="160"/>
      <c r="K20" s="160"/>
      <c r="L20" s="160"/>
      <c r="M20" s="160"/>
      <c r="N20" s="151"/>
      <c r="O20" s="151"/>
      <c r="P20" s="151"/>
      <c r="Q20" s="151"/>
      <c r="R20" s="151"/>
      <c r="S20" s="151"/>
      <c r="T20" s="152"/>
      <c r="U20" s="151"/>
      <c r="V20" s="143"/>
      <c r="W20" s="143"/>
      <c r="X20" s="143"/>
      <c r="Y20" s="143"/>
      <c r="Z20" s="143"/>
      <c r="AA20" s="143"/>
      <c r="AB20" s="143"/>
      <c r="AC20" s="143"/>
      <c r="AD20" s="143"/>
      <c r="AE20" s="143" t="s">
        <v>96</v>
      </c>
      <c r="AF20" s="143">
        <v>0</v>
      </c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</row>
    <row r="21" spans="1:60" outlineLevel="1" x14ac:dyDescent="0.25">
      <c r="A21" s="144">
        <v>7</v>
      </c>
      <c r="B21" s="144" t="s">
        <v>113</v>
      </c>
      <c r="C21" s="180" t="s">
        <v>114</v>
      </c>
      <c r="D21" s="150" t="s">
        <v>108</v>
      </c>
      <c r="E21" s="157">
        <v>316.45999999999998</v>
      </c>
      <c r="F21" s="253"/>
      <c r="G21" s="160">
        <f>ROUND(E21*F21,2)</f>
        <v>0</v>
      </c>
      <c r="H21" s="160"/>
      <c r="I21" s="160">
        <f>ROUND(E21*H21,2)</f>
        <v>0</v>
      </c>
      <c r="J21" s="160"/>
      <c r="K21" s="160">
        <f>ROUND(E21*J21,2)</f>
        <v>0</v>
      </c>
      <c r="L21" s="160">
        <v>21</v>
      </c>
      <c r="M21" s="160">
        <f>G21*(1+L21/100)</f>
        <v>0</v>
      </c>
      <c r="N21" s="151">
        <v>0</v>
      </c>
      <c r="O21" s="151">
        <f>ROUND(E21*N21,5)</f>
        <v>0</v>
      </c>
      <c r="P21" s="151">
        <v>0</v>
      </c>
      <c r="Q21" s="151">
        <f>ROUND(E21*P21,5)</f>
        <v>0</v>
      </c>
      <c r="R21" s="151"/>
      <c r="S21" s="151"/>
      <c r="T21" s="152">
        <v>7.0000000000000007E-2</v>
      </c>
      <c r="U21" s="151">
        <f>ROUND(E21*T21,2)</f>
        <v>22.15</v>
      </c>
      <c r="V21" s="143"/>
      <c r="W21" s="143"/>
      <c r="X21" s="143"/>
      <c r="Y21" s="143"/>
      <c r="Z21" s="143"/>
      <c r="AA21" s="143"/>
      <c r="AB21" s="143"/>
      <c r="AC21" s="143"/>
      <c r="AD21" s="143"/>
      <c r="AE21" s="143" t="s">
        <v>94</v>
      </c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</row>
    <row r="22" spans="1:60" outlineLevel="1" x14ac:dyDescent="0.25">
      <c r="A22" s="144">
        <v>8</v>
      </c>
      <c r="B22" s="144" t="s">
        <v>115</v>
      </c>
      <c r="C22" s="180" t="s">
        <v>116</v>
      </c>
      <c r="D22" s="150" t="s">
        <v>108</v>
      </c>
      <c r="E22" s="157">
        <v>0.97</v>
      </c>
      <c r="F22" s="253"/>
      <c r="G22" s="160">
        <f>ROUND(E22*F22,2)</f>
        <v>0</v>
      </c>
      <c r="H22" s="160"/>
      <c r="I22" s="160">
        <f>ROUND(E22*H22,2)</f>
        <v>0</v>
      </c>
      <c r="J22" s="160"/>
      <c r="K22" s="160">
        <f>ROUND(E22*J22,2)</f>
        <v>0</v>
      </c>
      <c r="L22" s="160">
        <v>21</v>
      </c>
      <c r="M22" s="160">
        <f>G22*(1+L22/100)</f>
        <v>0</v>
      </c>
      <c r="N22" s="151">
        <v>0</v>
      </c>
      <c r="O22" s="151">
        <f>ROUND(E22*N22,5)</f>
        <v>0</v>
      </c>
      <c r="P22" s="151">
        <v>0</v>
      </c>
      <c r="Q22" s="151">
        <f>ROUND(E22*P22,5)</f>
        <v>0</v>
      </c>
      <c r="R22" s="151"/>
      <c r="S22" s="151"/>
      <c r="T22" s="152">
        <v>0.32700000000000001</v>
      </c>
      <c r="U22" s="151">
        <f>ROUND(E22*T22,2)</f>
        <v>0.32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3" t="s">
        <v>94</v>
      </c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</row>
    <row r="23" spans="1:60" outlineLevel="1" x14ac:dyDescent="0.25">
      <c r="A23" s="144">
        <v>9</v>
      </c>
      <c r="B23" s="144" t="s">
        <v>117</v>
      </c>
      <c r="C23" s="180" t="s">
        <v>118</v>
      </c>
      <c r="D23" s="150" t="s">
        <v>108</v>
      </c>
      <c r="E23" s="157">
        <v>270.15999999999997</v>
      </c>
      <c r="F23" s="253"/>
      <c r="G23" s="160">
        <f>ROUND(E23*F23,2)</f>
        <v>0</v>
      </c>
      <c r="H23" s="160"/>
      <c r="I23" s="160">
        <f>ROUND(E23*H23,2)</f>
        <v>0</v>
      </c>
      <c r="J23" s="160"/>
      <c r="K23" s="160">
        <f>ROUND(E23*J23,2)</f>
        <v>0</v>
      </c>
      <c r="L23" s="160">
        <v>21</v>
      </c>
      <c r="M23" s="160">
        <f>G23*(1+L23/100)</f>
        <v>0</v>
      </c>
      <c r="N23" s="151">
        <v>6.9999999999999999E-4</v>
      </c>
      <c r="O23" s="151">
        <f>ROUND(E23*N23,5)</f>
        <v>0.18911</v>
      </c>
      <c r="P23" s="151">
        <v>0</v>
      </c>
      <c r="Q23" s="151">
        <f>ROUND(E23*P23,5)</f>
        <v>0</v>
      </c>
      <c r="R23" s="151"/>
      <c r="S23" s="151"/>
      <c r="T23" s="152">
        <v>0.156</v>
      </c>
      <c r="U23" s="151">
        <f>ROUND(E23*T23,2)</f>
        <v>42.14</v>
      </c>
      <c r="V23" s="143"/>
      <c r="W23" s="143"/>
      <c r="X23" s="143"/>
      <c r="Y23" s="143"/>
      <c r="Z23" s="143"/>
      <c r="AA23" s="143"/>
      <c r="AB23" s="143"/>
      <c r="AC23" s="143"/>
      <c r="AD23" s="143"/>
      <c r="AE23" s="143" t="s">
        <v>94</v>
      </c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</row>
    <row r="24" spans="1:60" outlineLevel="1" x14ac:dyDescent="0.25">
      <c r="A24" s="144"/>
      <c r="B24" s="144"/>
      <c r="C24" s="181" t="s">
        <v>119</v>
      </c>
      <c r="D24" s="153"/>
      <c r="E24" s="158">
        <v>48.3</v>
      </c>
      <c r="F24" s="160"/>
      <c r="G24" s="160"/>
      <c r="H24" s="160"/>
      <c r="I24" s="160"/>
      <c r="J24" s="160"/>
      <c r="K24" s="160"/>
      <c r="L24" s="160"/>
      <c r="M24" s="160"/>
      <c r="N24" s="151"/>
      <c r="O24" s="151"/>
      <c r="P24" s="151"/>
      <c r="Q24" s="151"/>
      <c r="R24" s="151"/>
      <c r="S24" s="151"/>
      <c r="T24" s="152"/>
      <c r="U24" s="151"/>
      <c r="V24" s="143"/>
      <c r="W24" s="143"/>
      <c r="X24" s="143"/>
      <c r="Y24" s="143"/>
      <c r="Z24" s="143"/>
      <c r="AA24" s="143"/>
      <c r="AB24" s="143"/>
      <c r="AC24" s="143"/>
      <c r="AD24" s="143"/>
      <c r="AE24" s="143" t="s">
        <v>96</v>
      </c>
      <c r="AF24" s="143">
        <v>0</v>
      </c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</row>
    <row r="25" spans="1:60" outlineLevel="1" x14ac:dyDescent="0.25">
      <c r="A25" s="144"/>
      <c r="B25" s="144"/>
      <c r="C25" s="181" t="s">
        <v>120</v>
      </c>
      <c r="D25" s="153"/>
      <c r="E25" s="158">
        <v>96.08</v>
      </c>
      <c r="F25" s="160"/>
      <c r="G25" s="160"/>
      <c r="H25" s="160"/>
      <c r="I25" s="160"/>
      <c r="J25" s="160"/>
      <c r="K25" s="160"/>
      <c r="L25" s="160"/>
      <c r="M25" s="160"/>
      <c r="N25" s="151"/>
      <c r="O25" s="151"/>
      <c r="P25" s="151"/>
      <c r="Q25" s="151"/>
      <c r="R25" s="151"/>
      <c r="S25" s="151"/>
      <c r="T25" s="152"/>
      <c r="U25" s="151"/>
      <c r="V25" s="143"/>
      <c r="W25" s="143"/>
      <c r="X25" s="143"/>
      <c r="Y25" s="143"/>
      <c r="Z25" s="143"/>
      <c r="AA25" s="143"/>
      <c r="AB25" s="143"/>
      <c r="AC25" s="143"/>
      <c r="AD25" s="143"/>
      <c r="AE25" s="143" t="s">
        <v>96</v>
      </c>
      <c r="AF25" s="143">
        <v>0</v>
      </c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</row>
    <row r="26" spans="1:60" s="194" customFormat="1" outlineLevel="1" x14ac:dyDescent="0.25">
      <c r="A26" s="186"/>
      <c r="B26" s="186"/>
      <c r="C26" s="187" t="s">
        <v>121</v>
      </c>
      <c r="D26" s="188"/>
      <c r="E26" s="189">
        <v>125.78</v>
      </c>
      <c r="F26" s="190"/>
      <c r="G26" s="190"/>
      <c r="H26" s="190"/>
      <c r="I26" s="190"/>
      <c r="J26" s="190"/>
      <c r="K26" s="190"/>
      <c r="L26" s="190"/>
      <c r="M26" s="190"/>
      <c r="N26" s="191"/>
      <c r="O26" s="191"/>
      <c r="P26" s="191"/>
      <c r="Q26" s="191"/>
      <c r="R26" s="191"/>
      <c r="S26" s="191"/>
      <c r="T26" s="192"/>
      <c r="U26" s="191"/>
      <c r="V26" s="193"/>
      <c r="W26" s="193"/>
      <c r="X26" s="193"/>
      <c r="Y26" s="193"/>
      <c r="Z26" s="193"/>
      <c r="AA26" s="193"/>
      <c r="AB26" s="193"/>
      <c r="AC26" s="193"/>
      <c r="AD26" s="193"/>
      <c r="AE26" s="193" t="s">
        <v>96</v>
      </c>
      <c r="AF26" s="193">
        <v>0</v>
      </c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spans="1:60" outlineLevel="1" x14ac:dyDescent="0.25">
      <c r="A27" s="144">
        <v>10</v>
      </c>
      <c r="B27" s="144" t="s">
        <v>122</v>
      </c>
      <c r="C27" s="180" t="s">
        <v>123</v>
      </c>
      <c r="D27" s="150" t="s">
        <v>108</v>
      </c>
      <c r="E27" s="157">
        <v>270.16000000000003</v>
      </c>
      <c r="F27" s="253"/>
      <c r="G27" s="160">
        <f>ROUND(E27*F27,2)</f>
        <v>0</v>
      </c>
      <c r="H27" s="160"/>
      <c r="I27" s="160">
        <f>ROUND(E27*H27,2)</f>
        <v>0</v>
      </c>
      <c r="J27" s="160"/>
      <c r="K27" s="160">
        <f>ROUND(E27*J27,2)</f>
        <v>0</v>
      </c>
      <c r="L27" s="160">
        <v>21</v>
      </c>
      <c r="M27" s="160">
        <f>G27*(1+L27/100)</f>
        <v>0</v>
      </c>
      <c r="N27" s="151">
        <v>0</v>
      </c>
      <c r="O27" s="151">
        <f>ROUND(E27*N27,5)</f>
        <v>0</v>
      </c>
      <c r="P27" s="151">
        <v>0</v>
      </c>
      <c r="Q27" s="151">
        <f>ROUND(E27*P27,5)</f>
        <v>0</v>
      </c>
      <c r="R27" s="151"/>
      <c r="S27" s="151"/>
      <c r="T27" s="152">
        <v>9.5000000000000001E-2</v>
      </c>
      <c r="U27" s="151">
        <f>ROUND(E27*T27,2)</f>
        <v>25.67</v>
      </c>
      <c r="V27" s="143"/>
      <c r="W27" s="143"/>
      <c r="X27" s="143"/>
      <c r="Y27" s="143"/>
      <c r="Z27" s="143"/>
      <c r="AA27" s="143"/>
      <c r="AB27" s="143"/>
      <c r="AC27" s="143"/>
      <c r="AD27" s="143"/>
      <c r="AE27" s="143" t="s">
        <v>94</v>
      </c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</row>
    <row r="28" spans="1:60" outlineLevel="1" x14ac:dyDescent="0.25">
      <c r="A28" s="144">
        <v>11</v>
      </c>
      <c r="B28" s="144" t="s">
        <v>124</v>
      </c>
      <c r="C28" s="180" t="s">
        <v>125</v>
      </c>
      <c r="D28" s="150" t="s">
        <v>93</v>
      </c>
      <c r="E28" s="157">
        <v>437.04</v>
      </c>
      <c r="F28" s="253"/>
      <c r="G28" s="160">
        <f>ROUND(E28*F28,2)</f>
        <v>0</v>
      </c>
      <c r="H28" s="160"/>
      <c r="I28" s="160">
        <f>ROUND(E28*H28,2)</f>
        <v>0</v>
      </c>
      <c r="J28" s="160"/>
      <c r="K28" s="160">
        <f>ROUND(E28*J28,2)</f>
        <v>0</v>
      </c>
      <c r="L28" s="160">
        <v>21</v>
      </c>
      <c r="M28" s="160">
        <f>G28*(1+L28/100)</f>
        <v>0</v>
      </c>
      <c r="N28" s="151">
        <v>4.6000000000000001E-4</v>
      </c>
      <c r="O28" s="151">
        <f>ROUND(E28*N28,5)</f>
        <v>0.20104</v>
      </c>
      <c r="P28" s="151">
        <v>0</v>
      </c>
      <c r="Q28" s="151">
        <f>ROUND(E28*P28,5)</f>
        <v>0</v>
      </c>
      <c r="R28" s="151"/>
      <c r="S28" s="151"/>
      <c r="T28" s="152">
        <v>0.126</v>
      </c>
      <c r="U28" s="151">
        <f>ROUND(E28*T28,2)</f>
        <v>55.07</v>
      </c>
      <c r="V28" s="143"/>
      <c r="W28" s="143"/>
      <c r="X28" s="143"/>
      <c r="Y28" s="143"/>
      <c r="Z28" s="143"/>
      <c r="AA28" s="143"/>
      <c r="AB28" s="143"/>
      <c r="AC28" s="143"/>
      <c r="AD28" s="143"/>
      <c r="AE28" s="143" t="s">
        <v>94</v>
      </c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</row>
    <row r="29" spans="1:60" outlineLevel="1" x14ac:dyDescent="0.25">
      <c r="A29" s="144">
        <v>12</v>
      </c>
      <c r="B29" s="144" t="s">
        <v>126</v>
      </c>
      <c r="C29" s="180" t="s">
        <v>127</v>
      </c>
      <c r="D29" s="150" t="s">
        <v>93</v>
      </c>
      <c r="E29" s="157">
        <v>184.83</v>
      </c>
      <c r="F29" s="253"/>
      <c r="G29" s="160">
        <f>ROUND(E29*F29,2)</f>
        <v>0</v>
      </c>
      <c r="H29" s="160"/>
      <c r="I29" s="160">
        <f>ROUND(E29*H29,2)</f>
        <v>0</v>
      </c>
      <c r="J29" s="160"/>
      <c r="K29" s="160">
        <f>ROUND(E29*J29,2)</f>
        <v>0</v>
      </c>
      <c r="L29" s="160">
        <v>21</v>
      </c>
      <c r="M29" s="160">
        <f>G29*(1+L29/100)</f>
        <v>0</v>
      </c>
      <c r="N29" s="151">
        <v>0</v>
      </c>
      <c r="O29" s="151">
        <f>ROUND(E29*N29,5)</f>
        <v>0</v>
      </c>
      <c r="P29" s="151">
        <v>0</v>
      </c>
      <c r="Q29" s="151">
        <f>ROUND(E29*P29,5)</f>
        <v>0</v>
      </c>
      <c r="R29" s="151"/>
      <c r="S29" s="151"/>
      <c r="T29" s="152">
        <v>0.34499999999999997</v>
      </c>
      <c r="U29" s="151">
        <f>ROUND(E29*T29,2)</f>
        <v>63.77</v>
      </c>
      <c r="V29" s="143"/>
      <c r="W29" s="143"/>
      <c r="X29" s="143"/>
      <c r="Y29" s="143"/>
      <c r="Z29" s="143"/>
      <c r="AA29" s="143"/>
      <c r="AB29" s="143"/>
      <c r="AC29" s="143"/>
      <c r="AD29" s="143"/>
      <c r="AE29" s="143" t="s">
        <v>94</v>
      </c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</row>
    <row r="30" spans="1:60" outlineLevel="1" x14ac:dyDescent="0.25">
      <c r="A30" s="144"/>
      <c r="B30" s="144"/>
      <c r="C30" s="181" t="s">
        <v>128</v>
      </c>
      <c r="D30" s="153"/>
      <c r="E30" s="158">
        <v>63.69</v>
      </c>
      <c r="F30" s="160"/>
      <c r="G30" s="160"/>
      <c r="H30" s="160"/>
      <c r="I30" s="160"/>
      <c r="J30" s="160"/>
      <c r="K30" s="160"/>
      <c r="L30" s="160"/>
      <c r="M30" s="160"/>
      <c r="N30" s="151"/>
      <c r="O30" s="151"/>
      <c r="P30" s="151"/>
      <c r="Q30" s="151"/>
      <c r="R30" s="151"/>
      <c r="S30" s="151"/>
      <c r="T30" s="152"/>
      <c r="U30" s="151"/>
      <c r="V30" s="143"/>
      <c r="W30" s="143"/>
      <c r="X30" s="143"/>
      <c r="Y30" s="143"/>
      <c r="Z30" s="143"/>
      <c r="AA30" s="143"/>
      <c r="AB30" s="143"/>
      <c r="AC30" s="143"/>
      <c r="AD30" s="143"/>
      <c r="AE30" s="143" t="s">
        <v>96</v>
      </c>
      <c r="AF30" s="143">
        <v>0</v>
      </c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</row>
    <row r="31" spans="1:60" outlineLevel="1" x14ac:dyDescent="0.25">
      <c r="A31" s="144"/>
      <c r="B31" s="144"/>
      <c r="C31" s="181" t="s">
        <v>129</v>
      </c>
      <c r="D31" s="153"/>
      <c r="E31" s="158">
        <v>3.79</v>
      </c>
      <c r="F31" s="160"/>
      <c r="G31" s="160"/>
      <c r="H31" s="160"/>
      <c r="I31" s="160"/>
      <c r="J31" s="160"/>
      <c r="K31" s="160"/>
      <c r="L31" s="160"/>
      <c r="M31" s="160"/>
      <c r="N31" s="151"/>
      <c r="O31" s="151"/>
      <c r="P31" s="151"/>
      <c r="Q31" s="151"/>
      <c r="R31" s="151"/>
      <c r="S31" s="151"/>
      <c r="T31" s="152"/>
      <c r="U31" s="151"/>
      <c r="V31" s="143"/>
      <c r="W31" s="143"/>
      <c r="X31" s="143"/>
      <c r="Y31" s="143"/>
      <c r="Z31" s="143"/>
      <c r="AA31" s="143"/>
      <c r="AB31" s="143"/>
      <c r="AC31" s="143"/>
      <c r="AD31" s="143"/>
      <c r="AE31" s="143" t="s">
        <v>96</v>
      </c>
      <c r="AF31" s="143">
        <v>0</v>
      </c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</row>
    <row r="32" spans="1:60" outlineLevel="1" x14ac:dyDescent="0.25">
      <c r="A32" s="144"/>
      <c r="B32" s="144"/>
      <c r="C32" s="181" t="s">
        <v>130</v>
      </c>
      <c r="D32" s="153"/>
      <c r="E32" s="158">
        <v>65.89</v>
      </c>
      <c r="F32" s="160"/>
      <c r="G32" s="160"/>
      <c r="H32" s="160"/>
      <c r="I32" s="160"/>
      <c r="J32" s="160"/>
      <c r="K32" s="160"/>
      <c r="L32" s="160"/>
      <c r="M32" s="160"/>
      <c r="N32" s="151"/>
      <c r="O32" s="151"/>
      <c r="P32" s="151"/>
      <c r="Q32" s="151"/>
      <c r="R32" s="151"/>
      <c r="S32" s="151"/>
      <c r="T32" s="152"/>
      <c r="U32" s="151"/>
      <c r="V32" s="143"/>
      <c r="W32" s="143"/>
      <c r="X32" s="143"/>
      <c r="Y32" s="143"/>
      <c r="Z32" s="143"/>
      <c r="AA32" s="143"/>
      <c r="AB32" s="143"/>
      <c r="AC32" s="143"/>
      <c r="AD32" s="143"/>
      <c r="AE32" s="143" t="s">
        <v>96</v>
      </c>
      <c r="AF32" s="143">
        <v>0</v>
      </c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s="194" customFormat="1" outlineLevel="1" x14ac:dyDescent="0.25">
      <c r="A33" s="186"/>
      <c r="B33" s="186"/>
      <c r="C33" s="187" t="s">
        <v>131</v>
      </c>
      <c r="D33" s="188"/>
      <c r="E33" s="189">
        <v>51.46</v>
      </c>
      <c r="F33" s="190"/>
      <c r="G33" s="190"/>
      <c r="H33" s="190"/>
      <c r="I33" s="190"/>
      <c r="J33" s="190"/>
      <c r="K33" s="190"/>
      <c r="L33" s="190"/>
      <c r="M33" s="190"/>
      <c r="N33" s="191"/>
      <c r="O33" s="191"/>
      <c r="P33" s="191"/>
      <c r="Q33" s="191"/>
      <c r="R33" s="191"/>
      <c r="S33" s="191"/>
      <c r="T33" s="192"/>
      <c r="U33" s="191"/>
      <c r="V33" s="193"/>
      <c r="W33" s="193"/>
      <c r="X33" s="193"/>
      <c r="Y33" s="193"/>
      <c r="Z33" s="193"/>
      <c r="AA33" s="193"/>
      <c r="AB33" s="193"/>
      <c r="AC33" s="193"/>
      <c r="AD33" s="193"/>
      <c r="AE33" s="193" t="s">
        <v>96</v>
      </c>
      <c r="AF33" s="193">
        <v>0</v>
      </c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spans="1:60" outlineLevel="1" x14ac:dyDescent="0.25">
      <c r="A34" s="144">
        <v>13</v>
      </c>
      <c r="B34" s="144" t="s">
        <v>132</v>
      </c>
      <c r="C34" s="180" t="s">
        <v>133</v>
      </c>
      <c r="D34" s="150" t="s">
        <v>93</v>
      </c>
      <c r="E34" s="157">
        <v>29.44</v>
      </c>
      <c r="F34" s="253"/>
      <c r="G34" s="160">
        <f>ROUND(E34*F34,2)</f>
        <v>0</v>
      </c>
      <c r="H34" s="160"/>
      <c r="I34" s="160">
        <f>ROUND(E34*H34,2)</f>
        <v>0</v>
      </c>
      <c r="J34" s="160"/>
      <c r="K34" s="160">
        <f>ROUND(E34*J34,2)</f>
        <v>0</v>
      </c>
      <c r="L34" s="160">
        <v>21</v>
      </c>
      <c r="M34" s="160">
        <f>G34*(1+L34/100)</f>
        <v>0</v>
      </c>
      <c r="N34" s="151">
        <v>0</v>
      </c>
      <c r="O34" s="151">
        <f>ROUND(E34*N34,5)</f>
        <v>0</v>
      </c>
      <c r="P34" s="151">
        <v>0</v>
      </c>
      <c r="Q34" s="151">
        <f>ROUND(E34*P34,5)</f>
        <v>0</v>
      </c>
      <c r="R34" s="151"/>
      <c r="S34" s="151"/>
      <c r="T34" s="152">
        <v>0.51900000000000002</v>
      </c>
      <c r="U34" s="151">
        <f>ROUND(E34*T34,2)</f>
        <v>15.28</v>
      </c>
      <c r="V34" s="143"/>
      <c r="W34" s="143"/>
      <c r="X34" s="143"/>
      <c r="Y34" s="143"/>
      <c r="Z34" s="143"/>
      <c r="AA34" s="143"/>
      <c r="AB34" s="143"/>
      <c r="AC34" s="143"/>
      <c r="AD34" s="143"/>
      <c r="AE34" s="143" t="s">
        <v>94</v>
      </c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</row>
    <row r="35" spans="1:60" s="194" customFormat="1" outlineLevel="1" x14ac:dyDescent="0.25">
      <c r="A35" s="186"/>
      <c r="B35" s="186"/>
      <c r="C35" s="187" t="s">
        <v>134</v>
      </c>
      <c r="D35" s="188"/>
      <c r="E35" s="189">
        <v>29.44</v>
      </c>
      <c r="F35" s="190"/>
      <c r="G35" s="190"/>
      <c r="H35" s="190"/>
      <c r="I35" s="190"/>
      <c r="J35" s="190"/>
      <c r="K35" s="190"/>
      <c r="L35" s="190"/>
      <c r="M35" s="190"/>
      <c r="N35" s="191"/>
      <c r="O35" s="191"/>
      <c r="P35" s="191"/>
      <c r="Q35" s="191"/>
      <c r="R35" s="191"/>
      <c r="S35" s="191"/>
      <c r="T35" s="192"/>
      <c r="U35" s="191"/>
      <c r="V35" s="193"/>
      <c r="W35" s="193"/>
      <c r="X35" s="193"/>
      <c r="Y35" s="193"/>
      <c r="Z35" s="193"/>
      <c r="AA35" s="193"/>
      <c r="AB35" s="193"/>
      <c r="AC35" s="193"/>
      <c r="AD35" s="193"/>
      <c r="AE35" s="193" t="s">
        <v>96</v>
      </c>
      <c r="AF35" s="193">
        <v>0</v>
      </c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spans="1:60" outlineLevel="1" x14ac:dyDescent="0.25">
      <c r="A36" s="144">
        <v>14</v>
      </c>
      <c r="B36" s="144" t="s">
        <v>135</v>
      </c>
      <c r="C36" s="180" t="s">
        <v>136</v>
      </c>
      <c r="D36" s="150" t="s">
        <v>93</v>
      </c>
      <c r="E36" s="157">
        <v>214.27</v>
      </c>
      <c r="F36" s="253"/>
      <c r="G36" s="160">
        <f>ROUND(E36*F36,2)</f>
        <v>0</v>
      </c>
      <c r="H36" s="160"/>
      <c r="I36" s="160">
        <f>ROUND(E36*H36,2)</f>
        <v>0</v>
      </c>
      <c r="J36" s="160"/>
      <c r="K36" s="160">
        <f>ROUND(E36*J36,2)</f>
        <v>0</v>
      </c>
      <c r="L36" s="160">
        <v>21</v>
      </c>
      <c r="M36" s="160">
        <f>G36*(1+L36/100)</f>
        <v>0</v>
      </c>
      <c r="N36" s="151">
        <v>0</v>
      </c>
      <c r="O36" s="151">
        <f>ROUND(E36*N36,5)</f>
        <v>0</v>
      </c>
      <c r="P36" s="151">
        <v>0</v>
      </c>
      <c r="Q36" s="151">
        <f>ROUND(E36*P36,5)</f>
        <v>0</v>
      </c>
      <c r="R36" s="151"/>
      <c r="S36" s="151"/>
      <c r="T36" s="152">
        <v>1.0999999999999999E-2</v>
      </c>
      <c r="U36" s="151">
        <f>ROUND(E36*T36,2)</f>
        <v>2.36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 t="s">
        <v>94</v>
      </c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</row>
    <row r="37" spans="1:60" outlineLevel="1" x14ac:dyDescent="0.25">
      <c r="A37" s="144"/>
      <c r="B37" s="144"/>
      <c r="C37" s="181" t="s">
        <v>137</v>
      </c>
      <c r="D37" s="153"/>
      <c r="E37" s="158">
        <v>184.83</v>
      </c>
      <c r="F37" s="160"/>
      <c r="G37" s="160"/>
      <c r="H37" s="160"/>
      <c r="I37" s="160"/>
      <c r="J37" s="160"/>
      <c r="K37" s="160"/>
      <c r="L37" s="160"/>
      <c r="M37" s="160"/>
      <c r="N37" s="151"/>
      <c r="O37" s="151"/>
      <c r="P37" s="151"/>
      <c r="Q37" s="151"/>
      <c r="R37" s="151"/>
      <c r="S37" s="151"/>
      <c r="T37" s="152"/>
      <c r="U37" s="151"/>
      <c r="V37" s="143"/>
      <c r="W37" s="143"/>
      <c r="X37" s="143"/>
      <c r="Y37" s="143"/>
      <c r="Z37" s="143"/>
      <c r="AA37" s="143"/>
      <c r="AB37" s="143"/>
      <c r="AC37" s="143"/>
      <c r="AD37" s="143"/>
      <c r="AE37" s="143" t="s">
        <v>96</v>
      </c>
      <c r="AF37" s="143">
        <v>0</v>
      </c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</row>
    <row r="38" spans="1:60" outlineLevel="1" x14ac:dyDescent="0.25">
      <c r="A38" s="144"/>
      <c r="B38" s="144"/>
      <c r="C38" s="181" t="s">
        <v>138</v>
      </c>
      <c r="D38" s="153"/>
      <c r="E38" s="158">
        <v>29.44</v>
      </c>
      <c r="F38" s="160"/>
      <c r="G38" s="160"/>
      <c r="H38" s="160"/>
      <c r="I38" s="160"/>
      <c r="J38" s="160"/>
      <c r="K38" s="160"/>
      <c r="L38" s="160"/>
      <c r="M38" s="160"/>
      <c r="N38" s="151"/>
      <c r="O38" s="151"/>
      <c r="P38" s="151"/>
      <c r="Q38" s="151"/>
      <c r="R38" s="151"/>
      <c r="S38" s="151"/>
      <c r="T38" s="152"/>
      <c r="U38" s="151"/>
      <c r="V38" s="143"/>
      <c r="W38" s="143"/>
      <c r="X38" s="143"/>
      <c r="Y38" s="143"/>
      <c r="Z38" s="143"/>
      <c r="AA38" s="143"/>
      <c r="AB38" s="143"/>
      <c r="AC38" s="143"/>
      <c r="AD38" s="143"/>
      <c r="AE38" s="143" t="s">
        <v>96</v>
      </c>
      <c r="AF38" s="143">
        <v>0</v>
      </c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</row>
    <row r="39" spans="1:60" outlineLevel="1" x14ac:dyDescent="0.25">
      <c r="A39" s="144">
        <v>15</v>
      </c>
      <c r="B39" s="144" t="s">
        <v>139</v>
      </c>
      <c r="C39" s="180" t="s">
        <v>140</v>
      </c>
      <c r="D39" s="150" t="s">
        <v>93</v>
      </c>
      <c r="E39" s="157">
        <v>214.27</v>
      </c>
      <c r="F39" s="253"/>
      <c r="G39" s="160">
        <f>ROUND(E39*F39,2)</f>
        <v>0</v>
      </c>
      <c r="H39" s="160"/>
      <c r="I39" s="160">
        <f>ROUND(E39*H39,2)</f>
        <v>0</v>
      </c>
      <c r="J39" s="160"/>
      <c r="K39" s="160">
        <f>ROUND(E39*J39,2)</f>
        <v>0</v>
      </c>
      <c r="L39" s="160">
        <v>21</v>
      </c>
      <c r="M39" s="160">
        <f>G39*(1+L39/100)</f>
        <v>0</v>
      </c>
      <c r="N39" s="151">
        <v>0</v>
      </c>
      <c r="O39" s="151">
        <f>ROUND(E39*N39,5)</f>
        <v>0</v>
      </c>
      <c r="P39" s="151">
        <v>0</v>
      </c>
      <c r="Q39" s="151">
        <f>ROUND(E39*P39,5)</f>
        <v>0</v>
      </c>
      <c r="R39" s="151"/>
      <c r="S39" s="151"/>
      <c r="T39" s="152">
        <v>5.2999999999999999E-2</v>
      </c>
      <c r="U39" s="151">
        <f>ROUND(E39*T39,2)</f>
        <v>11.36</v>
      </c>
      <c r="V39" s="143"/>
      <c r="W39" s="143"/>
      <c r="X39" s="143"/>
      <c r="Y39" s="143"/>
      <c r="Z39" s="143"/>
      <c r="AA39" s="143"/>
      <c r="AB39" s="143"/>
      <c r="AC39" s="143"/>
      <c r="AD39" s="143"/>
      <c r="AE39" s="143" t="s">
        <v>94</v>
      </c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</row>
    <row r="40" spans="1:60" outlineLevel="1" x14ac:dyDescent="0.25">
      <c r="A40" s="144">
        <v>16</v>
      </c>
      <c r="B40" s="144" t="s">
        <v>141</v>
      </c>
      <c r="C40" s="180" t="s">
        <v>142</v>
      </c>
      <c r="D40" s="150" t="s">
        <v>93</v>
      </c>
      <c r="E40" s="157">
        <v>214.27</v>
      </c>
      <c r="F40" s="253"/>
      <c r="G40" s="160">
        <f>ROUND(E40*F40,2)</f>
        <v>0</v>
      </c>
      <c r="H40" s="160"/>
      <c r="I40" s="160">
        <f>ROUND(E40*H40,2)</f>
        <v>0</v>
      </c>
      <c r="J40" s="160"/>
      <c r="K40" s="160">
        <f>ROUND(E40*J40,2)</f>
        <v>0</v>
      </c>
      <c r="L40" s="160">
        <v>21</v>
      </c>
      <c r="M40" s="160">
        <f>G40*(1+L40/100)</f>
        <v>0</v>
      </c>
      <c r="N40" s="151">
        <v>0</v>
      </c>
      <c r="O40" s="151">
        <f>ROUND(E40*N40,5)</f>
        <v>0</v>
      </c>
      <c r="P40" s="151">
        <v>0</v>
      </c>
      <c r="Q40" s="151">
        <f>ROUND(E40*P40,5)</f>
        <v>0</v>
      </c>
      <c r="R40" s="151"/>
      <c r="S40" s="151"/>
      <c r="T40" s="152">
        <v>8.9999999999999993E-3</v>
      </c>
      <c r="U40" s="151">
        <f>ROUND(E40*T40,2)</f>
        <v>1.93</v>
      </c>
      <c r="V40" s="143"/>
      <c r="W40" s="143"/>
      <c r="X40" s="143"/>
      <c r="Y40" s="143"/>
      <c r="Z40" s="143"/>
      <c r="AA40" s="143"/>
      <c r="AB40" s="143"/>
      <c r="AC40" s="143"/>
      <c r="AD40" s="143"/>
      <c r="AE40" s="143" t="s">
        <v>94</v>
      </c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</row>
    <row r="41" spans="1:60" outlineLevel="1" x14ac:dyDescent="0.25">
      <c r="A41" s="144">
        <v>17</v>
      </c>
      <c r="B41" s="144" t="s">
        <v>143</v>
      </c>
      <c r="C41" s="180" t="s">
        <v>144</v>
      </c>
      <c r="D41" s="150" t="s">
        <v>93</v>
      </c>
      <c r="E41" s="157">
        <v>214.27</v>
      </c>
      <c r="F41" s="253"/>
      <c r="G41" s="160">
        <f>ROUND(E41*F41,2)</f>
        <v>0</v>
      </c>
      <c r="H41" s="160"/>
      <c r="I41" s="160">
        <f>ROUND(E41*H41,2)</f>
        <v>0</v>
      </c>
      <c r="J41" s="160"/>
      <c r="K41" s="160">
        <f>ROUND(E41*J41,2)</f>
        <v>0</v>
      </c>
      <c r="L41" s="160">
        <v>21</v>
      </c>
      <c r="M41" s="160">
        <f>G41*(1+L41/100)</f>
        <v>0</v>
      </c>
      <c r="N41" s="151">
        <v>0</v>
      </c>
      <c r="O41" s="151">
        <f>ROUND(E41*N41,5)</f>
        <v>0</v>
      </c>
      <c r="P41" s="151">
        <v>0</v>
      </c>
      <c r="Q41" s="151">
        <f>ROUND(E41*P41,5)</f>
        <v>0</v>
      </c>
      <c r="R41" s="151"/>
      <c r="S41" s="151"/>
      <c r="T41" s="152">
        <v>0</v>
      </c>
      <c r="U41" s="151">
        <f>ROUND(E41*T41,2)</f>
        <v>0</v>
      </c>
      <c r="V41" s="143"/>
      <c r="W41" s="143"/>
      <c r="X41" s="143"/>
      <c r="Y41" s="143"/>
      <c r="Z41" s="143"/>
      <c r="AA41" s="143"/>
      <c r="AB41" s="143"/>
      <c r="AC41" s="143"/>
      <c r="AD41" s="143"/>
      <c r="AE41" s="143" t="s">
        <v>94</v>
      </c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</row>
    <row r="42" spans="1:60" outlineLevel="1" x14ac:dyDescent="0.25">
      <c r="A42" s="144">
        <v>18</v>
      </c>
      <c r="B42" s="144" t="s">
        <v>145</v>
      </c>
      <c r="C42" s="180" t="s">
        <v>146</v>
      </c>
      <c r="D42" s="150" t="s">
        <v>93</v>
      </c>
      <c r="E42" s="157">
        <v>381.47</v>
      </c>
      <c r="F42" s="253"/>
      <c r="G42" s="160">
        <f>ROUND(E42*F42,2)</f>
        <v>0</v>
      </c>
      <c r="H42" s="160"/>
      <c r="I42" s="160">
        <f>ROUND(E42*H42,2)</f>
        <v>0</v>
      </c>
      <c r="J42" s="160"/>
      <c r="K42" s="160">
        <f>ROUND(E42*J42,2)</f>
        <v>0</v>
      </c>
      <c r="L42" s="160">
        <v>21</v>
      </c>
      <c r="M42" s="160">
        <f>G42*(1+L42/100)</f>
        <v>0</v>
      </c>
      <c r="N42" s="151">
        <v>0</v>
      </c>
      <c r="O42" s="151">
        <f>ROUND(E42*N42,5)</f>
        <v>0</v>
      </c>
      <c r="P42" s="151">
        <v>0</v>
      </c>
      <c r="Q42" s="151">
        <f>ROUND(E42*P42,5)</f>
        <v>0</v>
      </c>
      <c r="R42" s="151"/>
      <c r="S42" s="151"/>
      <c r="T42" s="152">
        <v>0.20200000000000001</v>
      </c>
      <c r="U42" s="151">
        <f>ROUND(E42*T42,2)</f>
        <v>77.06</v>
      </c>
      <c r="V42" s="143"/>
      <c r="W42" s="143"/>
      <c r="X42" s="143"/>
      <c r="Y42" s="143"/>
      <c r="Z42" s="143"/>
      <c r="AA42" s="143"/>
      <c r="AB42" s="143"/>
      <c r="AC42" s="143"/>
      <c r="AD42" s="143"/>
      <c r="AE42" s="143" t="s">
        <v>94</v>
      </c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</row>
    <row r="43" spans="1:60" outlineLevel="1" x14ac:dyDescent="0.25">
      <c r="A43" s="144"/>
      <c r="B43" s="144"/>
      <c r="C43" s="181" t="s">
        <v>147</v>
      </c>
      <c r="D43" s="153"/>
      <c r="E43" s="158">
        <v>95.02</v>
      </c>
      <c r="F43" s="160"/>
      <c r="G43" s="160"/>
      <c r="H43" s="160"/>
      <c r="I43" s="160"/>
      <c r="J43" s="160"/>
      <c r="K43" s="160"/>
      <c r="L43" s="160"/>
      <c r="M43" s="160"/>
      <c r="N43" s="151"/>
      <c r="O43" s="151"/>
      <c r="P43" s="151"/>
      <c r="Q43" s="151"/>
      <c r="R43" s="151"/>
      <c r="S43" s="151"/>
      <c r="T43" s="152"/>
      <c r="U43" s="151"/>
      <c r="V43" s="143"/>
      <c r="W43" s="143"/>
      <c r="X43" s="143"/>
      <c r="Y43" s="143"/>
      <c r="Z43" s="143"/>
      <c r="AA43" s="143"/>
      <c r="AB43" s="143"/>
      <c r="AC43" s="143"/>
      <c r="AD43" s="143"/>
      <c r="AE43" s="143" t="s">
        <v>96</v>
      </c>
      <c r="AF43" s="143">
        <v>0</v>
      </c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</row>
    <row r="44" spans="1:60" outlineLevel="1" x14ac:dyDescent="0.25">
      <c r="A44" s="144"/>
      <c r="B44" s="144"/>
      <c r="C44" s="181" t="s">
        <v>148</v>
      </c>
      <c r="D44" s="153"/>
      <c r="E44" s="158">
        <v>26.39</v>
      </c>
      <c r="F44" s="160"/>
      <c r="G44" s="160"/>
      <c r="H44" s="160"/>
      <c r="I44" s="160"/>
      <c r="J44" s="160"/>
      <c r="K44" s="160"/>
      <c r="L44" s="160"/>
      <c r="M44" s="160"/>
      <c r="N44" s="151"/>
      <c r="O44" s="151"/>
      <c r="P44" s="151"/>
      <c r="Q44" s="151"/>
      <c r="R44" s="151"/>
      <c r="S44" s="151"/>
      <c r="T44" s="152"/>
      <c r="U44" s="151"/>
      <c r="V44" s="143"/>
      <c r="W44" s="143"/>
      <c r="X44" s="143"/>
      <c r="Y44" s="143"/>
      <c r="Z44" s="143"/>
      <c r="AA44" s="143"/>
      <c r="AB44" s="143"/>
      <c r="AC44" s="143"/>
      <c r="AD44" s="143"/>
      <c r="AE44" s="143" t="s">
        <v>96</v>
      </c>
      <c r="AF44" s="143">
        <v>0</v>
      </c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</row>
    <row r="45" spans="1:60" outlineLevel="1" x14ac:dyDescent="0.25">
      <c r="A45" s="144"/>
      <c r="B45" s="144"/>
      <c r="C45" s="181" t="s">
        <v>149</v>
      </c>
      <c r="D45" s="153"/>
      <c r="E45" s="158">
        <v>137.58000000000001</v>
      </c>
      <c r="F45" s="160"/>
      <c r="G45" s="160"/>
      <c r="H45" s="160"/>
      <c r="I45" s="160"/>
      <c r="J45" s="160"/>
      <c r="K45" s="160"/>
      <c r="L45" s="160"/>
      <c r="M45" s="160"/>
      <c r="N45" s="151"/>
      <c r="O45" s="151"/>
      <c r="P45" s="151"/>
      <c r="Q45" s="151"/>
      <c r="R45" s="151"/>
      <c r="S45" s="151"/>
      <c r="T45" s="152"/>
      <c r="U45" s="151"/>
      <c r="V45" s="143"/>
      <c r="W45" s="143"/>
      <c r="X45" s="143"/>
      <c r="Y45" s="143"/>
      <c r="Z45" s="143"/>
      <c r="AA45" s="143"/>
      <c r="AB45" s="143"/>
      <c r="AC45" s="143"/>
      <c r="AD45" s="143"/>
      <c r="AE45" s="143" t="s">
        <v>96</v>
      </c>
      <c r="AF45" s="143">
        <v>0</v>
      </c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</row>
    <row r="46" spans="1:60" s="194" customFormat="1" outlineLevel="1" x14ac:dyDescent="0.25">
      <c r="A46" s="186"/>
      <c r="B46" s="186"/>
      <c r="C46" s="187" t="s">
        <v>150</v>
      </c>
      <c r="D46" s="188"/>
      <c r="E46" s="189">
        <v>122.48</v>
      </c>
      <c r="F46" s="190"/>
      <c r="G46" s="190"/>
      <c r="H46" s="190"/>
      <c r="I46" s="190"/>
      <c r="J46" s="190"/>
      <c r="K46" s="190"/>
      <c r="L46" s="190"/>
      <c r="M46" s="190"/>
      <c r="N46" s="191"/>
      <c r="O46" s="191"/>
      <c r="P46" s="191"/>
      <c r="Q46" s="191"/>
      <c r="R46" s="191"/>
      <c r="S46" s="191"/>
      <c r="T46" s="192"/>
      <c r="U46" s="191"/>
      <c r="V46" s="193"/>
      <c r="W46" s="193"/>
      <c r="X46" s="193"/>
      <c r="Y46" s="193"/>
      <c r="Z46" s="193"/>
      <c r="AA46" s="193"/>
      <c r="AB46" s="193"/>
      <c r="AC46" s="193"/>
      <c r="AD46" s="193"/>
      <c r="AE46" s="193" t="s">
        <v>96</v>
      </c>
      <c r="AF46" s="193">
        <v>0</v>
      </c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spans="1:60" ht="20.399999999999999" outlineLevel="1" x14ac:dyDescent="0.25">
      <c r="A47" s="144">
        <v>19</v>
      </c>
      <c r="B47" s="144" t="s">
        <v>151</v>
      </c>
      <c r="C47" s="180" t="s">
        <v>152</v>
      </c>
      <c r="D47" s="150" t="s">
        <v>93</v>
      </c>
      <c r="E47" s="157">
        <v>45.65</v>
      </c>
      <c r="F47" s="253"/>
      <c r="G47" s="160">
        <f>ROUND(E47*F47,2)</f>
        <v>0</v>
      </c>
      <c r="H47" s="160"/>
      <c r="I47" s="160">
        <f>ROUND(E47*H47,2)</f>
        <v>0</v>
      </c>
      <c r="J47" s="160"/>
      <c r="K47" s="160">
        <f>ROUND(E47*J47,2)</f>
        <v>0</v>
      </c>
      <c r="L47" s="160">
        <v>21</v>
      </c>
      <c r="M47" s="160">
        <f>G47*(1+L47/100)</f>
        <v>0</v>
      </c>
      <c r="N47" s="151">
        <v>1.7</v>
      </c>
      <c r="O47" s="151">
        <f>ROUND(E47*N47,5)</f>
        <v>77.605000000000004</v>
      </c>
      <c r="P47" s="151">
        <v>0</v>
      </c>
      <c r="Q47" s="151">
        <f>ROUND(E47*P47,5)</f>
        <v>0</v>
      </c>
      <c r="R47" s="151"/>
      <c r="S47" s="151"/>
      <c r="T47" s="152">
        <v>1.587</v>
      </c>
      <c r="U47" s="151">
        <f>ROUND(E47*T47,2)</f>
        <v>72.45</v>
      </c>
      <c r="V47" s="143"/>
      <c r="W47" s="143"/>
      <c r="X47" s="143"/>
      <c r="Y47" s="143"/>
      <c r="Z47" s="143"/>
      <c r="AA47" s="143"/>
      <c r="AB47" s="143"/>
      <c r="AC47" s="143"/>
      <c r="AD47" s="143"/>
      <c r="AE47" s="143" t="s">
        <v>94</v>
      </c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</row>
    <row r="48" spans="1:60" outlineLevel="1" x14ac:dyDescent="0.25">
      <c r="A48" s="144"/>
      <c r="B48" s="144"/>
      <c r="C48" s="181" t="s">
        <v>153</v>
      </c>
      <c r="D48" s="153"/>
      <c r="E48" s="158">
        <v>45.65</v>
      </c>
      <c r="F48" s="160"/>
      <c r="G48" s="160"/>
      <c r="H48" s="160"/>
      <c r="I48" s="160"/>
      <c r="J48" s="160"/>
      <c r="K48" s="160"/>
      <c r="L48" s="160"/>
      <c r="M48" s="160"/>
      <c r="N48" s="151"/>
      <c r="O48" s="151"/>
      <c r="P48" s="151"/>
      <c r="Q48" s="151"/>
      <c r="R48" s="151"/>
      <c r="S48" s="151"/>
      <c r="T48" s="152"/>
      <c r="U48" s="151"/>
      <c r="V48" s="143"/>
      <c r="W48" s="143"/>
      <c r="X48" s="143"/>
      <c r="Y48" s="143"/>
      <c r="Z48" s="143"/>
      <c r="AA48" s="143"/>
      <c r="AB48" s="143"/>
      <c r="AC48" s="143"/>
      <c r="AD48" s="143"/>
      <c r="AE48" s="143" t="s">
        <v>96</v>
      </c>
      <c r="AF48" s="143">
        <v>0</v>
      </c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</row>
    <row r="49" spans="1:60" outlineLevel="1" x14ac:dyDescent="0.25">
      <c r="A49" s="144">
        <v>20</v>
      </c>
      <c r="B49" s="144" t="s">
        <v>154</v>
      </c>
      <c r="C49" s="180" t="s">
        <v>155</v>
      </c>
      <c r="D49" s="150" t="s">
        <v>108</v>
      </c>
      <c r="E49" s="157">
        <v>283.40999999999997</v>
      </c>
      <c r="F49" s="253"/>
      <c r="G49" s="160">
        <f>ROUND(E49*F49,2)</f>
        <v>0</v>
      </c>
      <c r="H49" s="160"/>
      <c r="I49" s="160">
        <f>ROUND(E49*H49,2)</f>
        <v>0</v>
      </c>
      <c r="J49" s="160"/>
      <c r="K49" s="160">
        <f>ROUND(E49*J49,2)</f>
        <v>0</v>
      </c>
      <c r="L49" s="160">
        <v>21</v>
      </c>
      <c r="M49" s="160">
        <f>G49*(1+L49/100)</f>
        <v>0</v>
      </c>
      <c r="N49" s="151">
        <v>0</v>
      </c>
      <c r="O49" s="151">
        <f>ROUND(E49*N49,5)</f>
        <v>0</v>
      </c>
      <c r="P49" s="151">
        <v>0</v>
      </c>
      <c r="Q49" s="151">
        <f>ROUND(E49*P49,5)</f>
        <v>0</v>
      </c>
      <c r="R49" s="151"/>
      <c r="S49" s="151"/>
      <c r="T49" s="152">
        <v>1.7999999999999999E-2</v>
      </c>
      <c r="U49" s="151">
        <f>ROUND(E49*T49,2)</f>
        <v>5.0999999999999996</v>
      </c>
      <c r="V49" s="143"/>
      <c r="W49" s="143"/>
      <c r="X49" s="143"/>
      <c r="Y49" s="143"/>
      <c r="Z49" s="143"/>
      <c r="AA49" s="143"/>
      <c r="AB49" s="143"/>
      <c r="AC49" s="143"/>
      <c r="AD49" s="143"/>
      <c r="AE49" s="143" t="s">
        <v>94</v>
      </c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</row>
    <row r="50" spans="1:60" outlineLevel="1" x14ac:dyDescent="0.25">
      <c r="A50" s="144"/>
      <c r="B50" s="144"/>
      <c r="C50" s="181" t="s">
        <v>156</v>
      </c>
      <c r="D50" s="153"/>
      <c r="E50" s="158">
        <v>120.26</v>
      </c>
      <c r="F50" s="160"/>
      <c r="G50" s="160"/>
      <c r="H50" s="160"/>
      <c r="I50" s="160"/>
      <c r="J50" s="160"/>
      <c r="K50" s="160"/>
      <c r="L50" s="160"/>
      <c r="M50" s="160"/>
      <c r="N50" s="151"/>
      <c r="O50" s="151"/>
      <c r="P50" s="151"/>
      <c r="Q50" s="151"/>
      <c r="R50" s="151"/>
      <c r="S50" s="151"/>
      <c r="T50" s="152"/>
      <c r="U50" s="151"/>
      <c r="V50" s="143"/>
      <c r="W50" s="143"/>
      <c r="X50" s="143"/>
      <c r="Y50" s="143"/>
      <c r="Z50" s="143"/>
      <c r="AA50" s="143"/>
      <c r="AB50" s="143"/>
      <c r="AC50" s="143"/>
      <c r="AD50" s="143"/>
      <c r="AE50" s="143" t="s">
        <v>96</v>
      </c>
      <c r="AF50" s="143">
        <v>0</v>
      </c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</row>
    <row r="51" spans="1:60" outlineLevel="1" x14ac:dyDescent="0.25">
      <c r="A51" s="144"/>
      <c r="B51" s="144"/>
      <c r="C51" s="181" t="s">
        <v>157</v>
      </c>
      <c r="D51" s="153"/>
      <c r="E51" s="158">
        <v>25</v>
      </c>
      <c r="F51" s="160"/>
      <c r="G51" s="160"/>
      <c r="H51" s="160"/>
      <c r="I51" s="160"/>
      <c r="J51" s="160"/>
      <c r="K51" s="160"/>
      <c r="L51" s="160"/>
      <c r="M51" s="160"/>
      <c r="N51" s="151"/>
      <c r="O51" s="151"/>
      <c r="P51" s="151"/>
      <c r="Q51" s="151"/>
      <c r="R51" s="151"/>
      <c r="S51" s="151"/>
      <c r="T51" s="152"/>
      <c r="U51" s="151"/>
      <c r="V51" s="143"/>
      <c r="W51" s="143"/>
      <c r="X51" s="143"/>
      <c r="Y51" s="143"/>
      <c r="Z51" s="143"/>
      <c r="AA51" s="143"/>
      <c r="AB51" s="143"/>
      <c r="AC51" s="143"/>
      <c r="AD51" s="143"/>
      <c r="AE51" s="143" t="s">
        <v>96</v>
      </c>
      <c r="AF51" s="143">
        <v>0</v>
      </c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</row>
    <row r="52" spans="1:60" outlineLevel="1" x14ac:dyDescent="0.25">
      <c r="A52" s="144"/>
      <c r="B52" s="144"/>
      <c r="C52" s="181" t="s">
        <v>158</v>
      </c>
      <c r="D52" s="153"/>
      <c r="E52" s="158">
        <v>86.4</v>
      </c>
      <c r="F52" s="160"/>
      <c r="G52" s="160"/>
      <c r="H52" s="160"/>
      <c r="I52" s="160"/>
      <c r="J52" s="160"/>
      <c r="K52" s="160"/>
      <c r="L52" s="160"/>
      <c r="M52" s="160"/>
      <c r="N52" s="151"/>
      <c r="O52" s="151"/>
      <c r="P52" s="151"/>
      <c r="Q52" s="151"/>
      <c r="R52" s="151"/>
      <c r="S52" s="151"/>
      <c r="T52" s="152"/>
      <c r="U52" s="151"/>
      <c r="V52" s="143"/>
      <c r="W52" s="143"/>
      <c r="X52" s="143"/>
      <c r="Y52" s="143"/>
      <c r="Z52" s="143"/>
      <c r="AA52" s="143"/>
      <c r="AB52" s="143"/>
      <c r="AC52" s="143"/>
      <c r="AD52" s="143"/>
      <c r="AE52" s="143" t="s">
        <v>96</v>
      </c>
      <c r="AF52" s="143">
        <v>0</v>
      </c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</row>
    <row r="53" spans="1:60" s="194" customFormat="1" outlineLevel="1" x14ac:dyDescent="0.25">
      <c r="A53" s="186"/>
      <c r="B53" s="186"/>
      <c r="C53" s="187" t="s">
        <v>159</v>
      </c>
      <c r="D53" s="188"/>
      <c r="E53" s="189">
        <v>51.75</v>
      </c>
      <c r="F53" s="190"/>
      <c r="G53" s="190"/>
      <c r="H53" s="190"/>
      <c r="I53" s="190"/>
      <c r="J53" s="190"/>
      <c r="K53" s="190"/>
      <c r="L53" s="190"/>
      <c r="M53" s="190"/>
      <c r="N53" s="191"/>
      <c r="O53" s="191"/>
      <c r="P53" s="191"/>
      <c r="Q53" s="191"/>
      <c r="R53" s="191"/>
      <c r="S53" s="191"/>
      <c r="T53" s="192"/>
      <c r="U53" s="191"/>
      <c r="V53" s="193"/>
      <c r="W53" s="193"/>
      <c r="X53" s="193"/>
      <c r="Y53" s="193"/>
      <c r="Z53" s="193"/>
      <c r="AA53" s="193"/>
      <c r="AB53" s="193"/>
      <c r="AC53" s="193"/>
      <c r="AD53" s="193"/>
      <c r="AE53" s="193" t="s">
        <v>96</v>
      </c>
      <c r="AF53" s="193">
        <v>0</v>
      </c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spans="1:60" x14ac:dyDescent="0.25">
      <c r="A54" s="145" t="s">
        <v>89</v>
      </c>
      <c r="B54" s="145" t="s">
        <v>54</v>
      </c>
      <c r="C54" s="182" t="s">
        <v>55</v>
      </c>
      <c r="D54" s="154"/>
      <c r="E54" s="159"/>
      <c r="F54" s="161"/>
      <c r="G54" s="161">
        <f>SUMIF(AE55:AE65,"&lt;&gt;NOR",G55:G65)</f>
        <v>0</v>
      </c>
      <c r="H54" s="161"/>
      <c r="I54" s="161">
        <f>SUM(I55:I65)</f>
        <v>0</v>
      </c>
      <c r="J54" s="161"/>
      <c r="K54" s="161">
        <f>SUM(K55:K65)</f>
        <v>0</v>
      </c>
      <c r="L54" s="161"/>
      <c r="M54" s="161">
        <f>SUM(M55:M65)</f>
        <v>0</v>
      </c>
      <c r="N54" s="155"/>
      <c r="O54" s="155">
        <f>SUM(O55:O65)</f>
        <v>26.345070000000003</v>
      </c>
      <c r="P54" s="155"/>
      <c r="Q54" s="155">
        <f>SUM(Q55:Q65)</f>
        <v>0</v>
      </c>
      <c r="R54" s="155"/>
      <c r="S54" s="155"/>
      <c r="T54" s="156"/>
      <c r="U54" s="155">
        <f>SUM(U55:U65)</f>
        <v>31.840000000000003</v>
      </c>
      <c r="AE54" t="s">
        <v>90</v>
      </c>
    </row>
    <row r="55" spans="1:60" outlineLevel="1" x14ac:dyDescent="0.25">
      <c r="A55" s="144">
        <v>21</v>
      </c>
      <c r="B55" s="144" t="s">
        <v>160</v>
      </c>
      <c r="C55" s="180" t="s">
        <v>161</v>
      </c>
      <c r="D55" s="150" t="s">
        <v>93</v>
      </c>
      <c r="E55" s="157">
        <v>10.26</v>
      </c>
      <c r="F55" s="253"/>
      <c r="G55" s="160">
        <f>ROUND(E55*F55,2)</f>
        <v>0</v>
      </c>
      <c r="H55" s="160"/>
      <c r="I55" s="160">
        <f>ROUND(E55*H55,2)</f>
        <v>0</v>
      </c>
      <c r="J55" s="160"/>
      <c r="K55" s="160">
        <f>ROUND(E55*J55,2)</f>
        <v>0</v>
      </c>
      <c r="L55" s="160">
        <v>21</v>
      </c>
      <c r="M55" s="160">
        <f>G55*(1+L55/100)</f>
        <v>0</v>
      </c>
      <c r="N55" s="151">
        <v>2.5249999999999999</v>
      </c>
      <c r="O55" s="151">
        <f>ROUND(E55*N55,5)</f>
        <v>25.906500000000001</v>
      </c>
      <c r="P55" s="151">
        <v>0</v>
      </c>
      <c r="Q55" s="151">
        <f>ROUND(E55*P55,5)</f>
        <v>0</v>
      </c>
      <c r="R55" s="151"/>
      <c r="S55" s="151"/>
      <c r="T55" s="152">
        <v>0.47699999999999998</v>
      </c>
      <c r="U55" s="151">
        <f>ROUND(E55*T55,2)</f>
        <v>4.8899999999999997</v>
      </c>
      <c r="V55" s="143"/>
      <c r="W55" s="143"/>
      <c r="X55" s="143"/>
      <c r="Y55" s="143"/>
      <c r="Z55" s="143"/>
      <c r="AA55" s="143"/>
      <c r="AB55" s="143"/>
      <c r="AC55" s="143"/>
      <c r="AD55" s="143"/>
      <c r="AE55" s="143" t="s">
        <v>94</v>
      </c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</row>
    <row r="56" spans="1:60" outlineLevel="1" x14ac:dyDescent="0.25">
      <c r="A56" s="144"/>
      <c r="B56" s="144"/>
      <c r="C56" s="181" t="s">
        <v>162</v>
      </c>
      <c r="D56" s="153"/>
      <c r="E56" s="158">
        <v>2.5</v>
      </c>
      <c r="F56" s="160"/>
      <c r="G56" s="160"/>
      <c r="H56" s="160"/>
      <c r="I56" s="160"/>
      <c r="J56" s="160"/>
      <c r="K56" s="160"/>
      <c r="L56" s="160"/>
      <c r="M56" s="160"/>
      <c r="N56" s="151"/>
      <c r="O56" s="151"/>
      <c r="P56" s="151"/>
      <c r="Q56" s="151"/>
      <c r="R56" s="151"/>
      <c r="S56" s="151"/>
      <c r="T56" s="152"/>
      <c r="U56" s="151"/>
      <c r="V56" s="143"/>
      <c r="W56" s="143"/>
      <c r="X56" s="143"/>
      <c r="Y56" s="143"/>
      <c r="Z56" s="143"/>
      <c r="AA56" s="143"/>
      <c r="AB56" s="143"/>
      <c r="AC56" s="143"/>
      <c r="AD56" s="143"/>
      <c r="AE56" s="143" t="s">
        <v>96</v>
      </c>
      <c r="AF56" s="143">
        <v>0</v>
      </c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</row>
    <row r="57" spans="1:60" s="194" customFormat="1" outlineLevel="1" x14ac:dyDescent="0.25">
      <c r="A57" s="186"/>
      <c r="B57" s="186"/>
      <c r="C57" s="187" t="s">
        <v>163</v>
      </c>
      <c r="D57" s="188"/>
      <c r="E57" s="189">
        <v>7.76</v>
      </c>
      <c r="F57" s="190"/>
      <c r="G57" s="190"/>
      <c r="H57" s="190"/>
      <c r="I57" s="190"/>
      <c r="J57" s="190"/>
      <c r="K57" s="190"/>
      <c r="L57" s="190"/>
      <c r="M57" s="190"/>
      <c r="N57" s="191"/>
      <c r="O57" s="191"/>
      <c r="P57" s="191"/>
      <c r="Q57" s="191"/>
      <c r="R57" s="191"/>
      <c r="S57" s="191"/>
      <c r="T57" s="192"/>
      <c r="U57" s="191"/>
      <c r="V57" s="193"/>
      <c r="W57" s="193"/>
      <c r="X57" s="193"/>
      <c r="Y57" s="193"/>
      <c r="Z57" s="193"/>
      <c r="AA57" s="193"/>
      <c r="AB57" s="193"/>
      <c r="AC57" s="193"/>
      <c r="AD57" s="193"/>
      <c r="AE57" s="193" t="s">
        <v>96</v>
      </c>
      <c r="AF57" s="193">
        <v>0</v>
      </c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spans="1:60" outlineLevel="1" x14ac:dyDescent="0.25">
      <c r="A58" s="144">
        <v>22</v>
      </c>
      <c r="B58" s="144" t="s">
        <v>164</v>
      </c>
      <c r="C58" s="180" t="s">
        <v>165</v>
      </c>
      <c r="D58" s="150" t="s">
        <v>166</v>
      </c>
      <c r="E58" s="157">
        <v>0.35891079999999997</v>
      </c>
      <c r="F58" s="253"/>
      <c r="G58" s="160">
        <f>ROUND(E58*F58,2)</f>
        <v>0</v>
      </c>
      <c r="H58" s="160"/>
      <c r="I58" s="160">
        <f>ROUND(E58*H58,2)</f>
        <v>0</v>
      </c>
      <c r="J58" s="160"/>
      <c r="K58" s="160">
        <f>ROUND(E58*J58,2)</f>
        <v>0</v>
      </c>
      <c r="L58" s="160">
        <v>21</v>
      </c>
      <c r="M58" s="160">
        <f>G58*(1+L58/100)</f>
        <v>0</v>
      </c>
      <c r="N58" s="151">
        <v>1.0570200000000001</v>
      </c>
      <c r="O58" s="151">
        <f>ROUND(E58*N58,5)</f>
        <v>0.37938</v>
      </c>
      <c r="P58" s="151">
        <v>0</v>
      </c>
      <c r="Q58" s="151">
        <f>ROUND(E58*P58,5)</f>
        <v>0</v>
      </c>
      <c r="R58" s="151"/>
      <c r="S58" s="151"/>
      <c r="T58" s="152">
        <v>15.231</v>
      </c>
      <c r="U58" s="151">
        <f>ROUND(E58*T58,2)</f>
        <v>5.47</v>
      </c>
      <c r="V58" s="143"/>
      <c r="W58" s="143"/>
      <c r="X58" s="143"/>
      <c r="Y58" s="143"/>
      <c r="Z58" s="143"/>
      <c r="AA58" s="143"/>
      <c r="AB58" s="143"/>
      <c r="AC58" s="143"/>
      <c r="AD58" s="143"/>
      <c r="AE58" s="143" t="s">
        <v>94</v>
      </c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</row>
    <row r="59" spans="1:60" outlineLevel="1" x14ac:dyDescent="0.25">
      <c r="A59" s="144"/>
      <c r="B59" s="144"/>
      <c r="C59" s="181" t="s">
        <v>167</v>
      </c>
      <c r="D59" s="153"/>
      <c r="E59" s="158">
        <v>0.35891079999999997</v>
      </c>
      <c r="F59" s="160"/>
      <c r="G59" s="160"/>
      <c r="H59" s="160"/>
      <c r="I59" s="160"/>
      <c r="J59" s="160"/>
      <c r="K59" s="160"/>
      <c r="L59" s="160"/>
      <c r="M59" s="160"/>
      <c r="N59" s="151"/>
      <c r="O59" s="151"/>
      <c r="P59" s="151"/>
      <c r="Q59" s="151"/>
      <c r="R59" s="151"/>
      <c r="S59" s="151"/>
      <c r="T59" s="152"/>
      <c r="U59" s="151"/>
      <c r="V59" s="143"/>
      <c r="W59" s="143"/>
      <c r="X59" s="143"/>
      <c r="Y59" s="143"/>
      <c r="Z59" s="143"/>
      <c r="AA59" s="143"/>
      <c r="AB59" s="143"/>
      <c r="AC59" s="143"/>
      <c r="AD59" s="143"/>
      <c r="AE59" s="143" t="s">
        <v>96</v>
      </c>
      <c r="AF59" s="143">
        <v>0</v>
      </c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</row>
    <row r="60" spans="1:60" outlineLevel="1" x14ac:dyDescent="0.25">
      <c r="A60" s="144">
        <v>23</v>
      </c>
      <c r="B60" s="144" t="s">
        <v>168</v>
      </c>
      <c r="C60" s="180" t="s">
        <v>169</v>
      </c>
      <c r="D60" s="150" t="s">
        <v>108</v>
      </c>
      <c r="E60" s="157">
        <v>159.97999999999999</v>
      </c>
      <c r="F60" s="253"/>
      <c r="G60" s="160">
        <f>ROUND(E60*F60,2)</f>
        <v>0</v>
      </c>
      <c r="H60" s="160"/>
      <c r="I60" s="160">
        <f>ROUND(E60*H60,2)</f>
        <v>0</v>
      </c>
      <c r="J60" s="160"/>
      <c r="K60" s="160">
        <f>ROUND(E60*J60,2)</f>
        <v>0</v>
      </c>
      <c r="L60" s="160">
        <v>21</v>
      </c>
      <c r="M60" s="160">
        <f>G60*(1+L60/100)</f>
        <v>0</v>
      </c>
      <c r="N60" s="151">
        <v>4.0000000000000003E-5</v>
      </c>
      <c r="O60" s="151">
        <f>ROUND(E60*N60,5)</f>
        <v>6.4000000000000003E-3</v>
      </c>
      <c r="P60" s="151">
        <v>0</v>
      </c>
      <c r="Q60" s="151">
        <f>ROUND(E60*P60,5)</f>
        <v>0</v>
      </c>
      <c r="R60" s="151"/>
      <c r="S60" s="151"/>
      <c r="T60" s="152">
        <v>0.06</v>
      </c>
      <c r="U60" s="151">
        <f>ROUND(E60*T60,2)</f>
        <v>9.6</v>
      </c>
      <c r="V60" s="143"/>
      <c r="W60" s="143"/>
      <c r="X60" s="143"/>
      <c r="Y60" s="143"/>
      <c r="Z60" s="143"/>
      <c r="AA60" s="143"/>
      <c r="AB60" s="143"/>
      <c r="AC60" s="143"/>
      <c r="AD60" s="143"/>
      <c r="AE60" s="143" t="s">
        <v>94</v>
      </c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</row>
    <row r="61" spans="1:60" outlineLevel="1" x14ac:dyDescent="0.25">
      <c r="A61" s="144"/>
      <c r="B61" s="144"/>
      <c r="C61" s="181" t="s">
        <v>170</v>
      </c>
      <c r="D61" s="153"/>
      <c r="E61" s="158">
        <v>159.97999999999999</v>
      </c>
      <c r="F61" s="160"/>
      <c r="G61" s="160"/>
      <c r="H61" s="160"/>
      <c r="I61" s="160"/>
      <c r="J61" s="160"/>
      <c r="K61" s="160"/>
      <c r="L61" s="160"/>
      <c r="M61" s="160"/>
      <c r="N61" s="151"/>
      <c r="O61" s="151"/>
      <c r="P61" s="151"/>
      <c r="Q61" s="151"/>
      <c r="R61" s="151"/>
      <c r="S61" s="151"/>
      <c r="T61" s="152"/>
      <c r="U61" s="151"/>
      <c r="V61" s="143"/>
      <c r="W61" s="143"/>
      <c r="X61" s="143"/>
      <c r="Y61" s="143"/>
      <c r="Z61" s="143"/>
      <c r="AA61" s="143"/>
      <c r="AB61" s="143"/>
      <c r="AC61" s="143"/>
      <c r="AD61" s="143"/>
      <c r="AE61" s="143" t="s">
        <v>96</v>
      </c>
      <c r="AF61" s="143">
        <v>0</v>
      </c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</row>
    <row r="62" spans="1:60" outlineLevel="1" x14ac:dyDescent="0.25">
      <c r="A62" s="144">
        <v>24</v>
      </c>
      <c r="B62" s="144" t="s">
        <v>171</v>
      </c>
      <c r="C62" s="180" t="s">
        <v>172</v>
      </c>
      <c r="D62" s="150" t="s">
        <v>108</v>
      </c>
      <c r="E62" s="157">
        <v>175.97800000000001</v>
      </c>
      <c r="F62" s="253"/>
      <c r="G62" s="160">
        <f>ROUND(E62*F62,2)</f>
        <v>0</v>
      </c>
      <c r="H62" s="160"/>
      <c r="I62" s="160">
        <f>ROUND(E62*H62,2)</f>
        <v>0</v>
      </c>
      <c r="J62" s="160"/>
      <c r="K62" s="160">
        <f>ROUND(E62*J62,2)</f>
        <v>0</v>
      </c>
      <c r="L62" s="160">
        <v>21</v>
      </c>
      <c r="M62" s="160">
        <f>G62*(1+L62/100)</f>
        <v>0</v>
      </c>
      <c r="N62" s="151">
        <v>2.9999999999999997E-4</v>
      </c>
      <c r="O62" s="151">
        <f>ROUND(E62*N62,5)</f>
        <v>5.2789999999999997E-2</v>
      </c>
      <c r="P62" s="151">
        <v>0</v>
      </c>
      <c r="Q62" s="151">
        <f>ROUND(E62*P62,5)</f>
        <v>0</v>
      </c>
      <c r="R62" s="151"/>
      <c r="S62" s="151"/>
      <c r="T62" s="152">
        <v>0</v>
      </c>
      <c r="U62" s="151">
        <f>ROUND(E62*T62,2)</f>
        <v>0</v>
      </c>
      <c r="V62" s="143"/>
      <c r="W62" s="143"/>
      <c r="X62" s="143"/>
      <c r="Y62" s="143"/>
      <c r="Z62" s="143"/>
      <c r="AA62" s="143"/>
      <c r="AB62" s="143"/>
      <c r="AC62" s="143"/>
      <c r="AD62" s="143"/>
      <c r="AE62" s="143" t="s">
        <v>173</v>
      </c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</row>
    <row r="63" spans="1:60" outlineLevel="1" x14ac:dyDescent="0.25">
      <c r="A63" s="144"/>
      <c r="B63" s="144"/>
      <c r="C63" s="181" t="s">
        <v>170</v>
      </c>
      <c r="D63" s="153"/>
      <c r="E63" s="158">
        <v>159.97999999999999</v>
      </c>
      <c r="F63" s="160"/>
      <c r="G63" s="160"/>
      <c r="H63" s="160"/>
      <c r="I63" s="160"/>
      <c r="J63" s="160"/>
      <c r="K63" s="160"/>
      <c r="L63" s="160"/>
      <c r="M63" s="160"/>
      <c r="N63" s="151"/>
      <c r="O63" s="151"/>
      <c r="P63" s="151"/>
      <c r="Q63" s="151"/>
      <c r="R63" s="151"/>
      <c r="S63" s="151"/>
      <c r="T63" s="152"/>
      <c r="U63" s="151"/>
      <c r="V63" s="143"/>
      <c r="W63" s="143"/>
      <c r="X63" s="143"/>
      <c r="Y63" s="143"/>
      <c r="Z63" s="143"/>
      <c r="AA63" s="143"/>
      <c r="AB63" s="143"/>
      <c r="AC63" s="143"/>
      <c r="AD63" s="143"/>
      <c r="AE63" s="143" t="s">
        <v>96</v>
      </c>
      <c r="AF63" s="143">
        <v>0</v>
      </c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</row>
    <row r="64" spans="1:60" outlineLevel="1" x14ac:dyDescent="0.25">
      <c r="A64" s="144"/>
      <c r="B64" s="144"/>
      <c r="C64" s="181" t="s">
        <v>174</v>
      </c>
      <c r="D64" s="153"/>
      <c r="E64" s="158">
        <v>15.997999999999999</v>
      </c>
      <c r="F64" s="160"/>
      <c r="G64" s="160"/>
      <c r="H64" s="160"/>
      <c r="I64" s="160"/>
      <c r="J64" s="160"/>
      <c r="K64" s="160"/>
      <c r="L64" s="160"/>
      <c r="M64" s="160"/>
      <c r="N64" s="151"/>
      <c r="O64" s="151"/>
      <c r="P64" s="151"/>
      <c r="Q64" s="151"/>
      <c r="R64" s="151"/>
      <c r="S64" s="151"/>
      <c r="T64" s="152"/>
      <c r="U64" s="151"/>
      <c r="V64" s="143"/>
      <c r="W64" s="143"/>
      <c r="X64" s="143"/>
      <c r="Y64" s="143"/>
      <c r="Z64" s="143"/>
      <c r="AA64" s="143"/>
      <c r="AB64" s="143"/>
      <c r="AC64" s="143"/>
      <c r="AD64" s="143"/>
      <c r="AE64" s="143" t="s">
        <v>96</v>
      </c>
      <c r="AF64" s="143">
        <v>0</v>
      </c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</row>
    <row r="65" spans="1:60" outlineLevel="1" x14ac:dyDescent="0.25">
      <c r="A65" s="144">
        <v>25</v>
      </c>
      <c r="B65" s="144" t="s">
        <v>175</v>
      </c>
      <c r="C65" s="180" t="s">
        <v>176</v>
      </c>
      <c r="D65" s="150" t="s">
        <v>177</v>
      </c>
      <c r="E65" s="157">
        <v>44</v>
      </c>
      <c r="F65" s="253"/>
      <c r="G65" s="160">
        <f>ROUND(E65*F65,2)</f>
        <v>0</v>
      </c>
      <c r="H65" s="160"/>
      <c r="I65" s="160">
        <f>ROUND(E65*H65,2)</f>
        <v>0</v>
      </c>
      <c r="J65" s="160"/>
      <c r="K65" s="160">
        <f>ROUND(E65*J65,2)</f>
        <v>0</v>
      </c>
      <c r="L65" s="160">
        <v>21</v>
      </c>
      <c r="M65" s="160">
        <f>G65*(1+L65/100)</f>
        <v>0</v>
      </c>
      <c r="N65" s="151">
        <v>0</v>
      </c>
      <c r="O65" s="151">
        <f>ROUND(E65*N65,5)</f>
        <v>0</v>
      </c>
      <c r="P65" s="151">
        <v>0</v>
      </c>
      <c r="Q65" s="151">
        <f>ROUND(E65*P65,5)</f>
        <v>0</v>
      </c>
      <c r="R65" s="151"/>
      <c r="S65" s="151"/>
      <c r="T65" s="152">
        <v>0.27</v>
      </c>
      <c r="U65" s="151">
        <f>ROUND(E65*T65,2)</f>
        <v>11.88</v>
      </c>
      <c r="V65" s="143"/>
      <c r="W65" s="143"/>
      <c r="X65" s="143"/>
      <c r="Y65" s="143"/>
      <c r="Z65" s="143"/>
      <c r="AA65" s="143"/>
      <c r="AB65" s="143"/>
      <c r="AC65" s="143"/>
      <c r="AD65" s="143"/>
      <c r="AE65" s="143" t="s">
        <v>94</v>
      </c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</row>
    <row r="66" spans="1:60" x14ac:dyDescent="0.25">
      <c r="A66" s="145" t="s">
        <v>89</v>
      </c>
      <c r="B66" s="145" t="s">
        <v>56</v>
      </c>
      <c r="C66" s="182" t="s">
        <v>57</v>
      </c>
      <c r="D66" s="154"/>
      <c r="E66" s="159"/>
      <c r="F66" s="161"/>
      <c r="G66" s="161">
        <f>SUMIF(AE67:AE71,"&lt;&gt;NOR",G67:G71)</f>
        <v>0</v>
      </c>
      <c r="H66" s="161"/>
      <c r="I66" s="161">
        <f>SUM(I67:I71)</f>
        <v>0</v>
      </c>
      <c r="J66" s="161"/>
      <c r="K66" s="161">
        <f>SUM(K67:K71)</f>
        <v>0</v>
      </c>
      <c r="L66" s="161"/>
      <c r="M66" s="161">
        <f>SUM(M67:M71)</f>
        <v>0</v>
      </c>
      <c r="N66" s="155"/>
      <c r="O66" s="155">
        <f>SUM(O67:O71)</f>
        <v>48.129820000000002</v>
      </c>
      <c r="P66" s="155"/>
      <c r="Q66" s="155">
        <f>SUM(Q67:Q71)</f>
        <v>0</v>
      </c>
      <c r="R66" s="155"/>
      <c r="S66" s="155"/>
      <c r="T66" s="156"/>
      <c r="U66" s="155">
        <f>SUM(U67:U71)</f>
        <v>72.05</v>
      </c>
      <c r="AE66" t="s">
        <v>90</v>
      </c>
    </row>
    <row r="67" spans="1:60" ht="20.399999999999999" outlineLevel="1" x14ac:dyDescent="0.25">
      <c r="A67" s="144">
        <v>26</v>
      </c>
      <c r="B67" s="144" t="s">
        <v>178</v>
      </c>
      <c r="C67" s="180" t="s">
        <v>179</v>
      </c>
      <c r="D67" s="150" t="s">
        <v>93</v>
      </c>
      <c r="E67" s="157">
        <v>42.51</v>
      </c>
      <c r="F67" s="253"/>
      <c r="G67" s="160">
        <f>ROUND(E67*F67,2)</f>
        <v>0</v>
      </c>
      <c r="H67" s="160"/>
      <c r="I67" s="160">
        <f>ROUND(E67*H67,2)</f>
        <v>0</v>
      </c>
      <c r="J67" s="160"/>
      <c r="K67" s="160">
        <f>ROUND(E67*J67,2)</f>
        <v>0</v>
      </c>
      <c r="L67" s="160">
        <v>21</v>
      </c>
      <c r="M67" s="160">
        <f>G67*(1+L67/100)</f>
        <v>0</v>
      </c>
      <c r="N67" s="151">
        <v>1.1322000000000001</v>
      </c>
      <c r="O67" s="151">
        <f>ROUND(E67*N67,5)</f>
        <v>48.129820000000002</v>
      </c>
      <c r="P67" s="151">
        <v>0</v>
      </c>
      <c r="Q67" s="151">
        <f>ROUND(E67*P67,5)</f>
        <v>0</v>
      </c>
      <c r="R67" s="151"/>
      <c r="S67" s="151"/>
      <c r="T67" s="152">
        <v>1.6950000000000001</v>
      </c>
      <c r="U67" s="151">
        <f>ROUND(E67*T67,2)</f>
        <v>72.05</v>
      </c>
      <c r="V67" s="143"/>
      <c r="W67" s="143"/>
      <c r="X67" s="143"/>
      <c r="Y67" s="143"/>
      <c r="Z67" s="143"/>
      <c r="AA67" s="143"/>
      <c r="AB67" s="143"/>
      <c r="AC67" s="143"/>
      <c r="AD67" s="143"/>
      <c r="AE67" s="143" t="s">
        <v>94</v>
      </c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</row>
    <row r="68" spans="1:60" outlineLevel="1" x14ac:dyDescent="0.25">
      <c r="A68" s="144"/>
      <c r="B68" s="144"/>
      <c r="C68" s="181" t="s">
        <v>180</v>
      </c>
      <c r="D68" s="153"/>
      <c r="E68" s="158">
        <v>18.04</v>
      </c>
      <c r="F68" s="160"/>
      <c r="G68" s="160"/>
      <c r="H68" s="160"/>
      <c r="I68" s="160"/>
      <c r="J68" s="160"/>
      <c r="K68" s="160"/>
      <c r="L68" s="160"/>
      <c r="M68" s="160"/>
      <c r="N68" s="151"/>
      <c r="O68" s="151"/>
      <c r="P68" s="151"/>
      <c r="Q68" s="151"/>
      <c r="R68" s="151"/>
      <c r="S68" s="151"/>
      <c r="T68" s="152"/>
      <c r="U68" s="151"/>
      <c r="V68" s="143"/>
      <c r="W68" s="143"/>
      <c r="X68" s="143"/>
      <c r="Y68" s="143"/>
      <c r="Z68" s="143"/>
      <c r="AA68" s="143"/>
      <c r="AB68" s="143"/>
      <c r="AC68" s="143"/>
      <c r="AD68" s="143"/>
      <c r="AE68" s="143" t="s">
        <v>96</v>
      </c>
      <c r="AF68" s="143">
        <v>0</v>
      </c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</row>
    <row r="69" spans="1:60" outlineLevel="1" x14ac:dyDescent="0.25">
      <c r="A69" s="144"/>
      <c r="B69" s="144"/>
      <c r="C69" s="181" t="s">
        <v>181</v>
      </c>
      <c r="D69" s="153"/>
      <c r="E69" s="158">
        <v>3.75</v>
      </c>
      <c r="F69" s="160"/>
      <c r="G69" s="160"/>
      <c r="H69" s="160"/>
      <c r="I69" s="160"/>
      <c r="J69" s="160"/>
      <c r="K69" s="160"/>
      <c r="L69" s="160"/>
      <c r="M69" s="160"/>
      <c r="N69" s="151"/>
      <c r="O69" s="151"/>
      <c r="P69" s="151"/>
      <c r="Q69" s="151"/>
      <c r="R69" s="151"/>
      <c r="S69" s="151"/>
      <c r="T69" s="152"/>
      <c r="U69" s="151"/>
      <c r="V69" s="143"/>
      <c r="W69" s="143"/>
      <c r="X69" s="143"/>
      <c r="Y69" s="143"/>
      <c r="Z69" s="143"/>
      <c r="AA69" s="143"/>
      <c r="AB69" s="143"/>
      <c r="AC69" s="143"/>
      <c r="AD69" s="143"/>
      <c r="AE69" s="143" t="s">
        <v>96</v>
      </c>
      <c r="AF69" s="143">
        <v>0</v>
      </c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</row>
    <row r="70" spans="1:60" outlineLevel="1" x14ac:dyDescent="0.25">
      <c r="A70" s="144"/>
      <c r="B70" s="144"/>
      <c r="C70" s="181" t="s">
        <v>182</v>
      </c>
      <c r="D70" s="153"/>
      <c r="E70" s="158">
        <v>12.96</v>
      </c>
      <c r="F70" s="160"/>
      <c r="G70" s="160"/>
      <c r="H70" s="160"/>
      <c r="I70" s="160"/>
      <c r="J70" s="160"/>
      <c r="K70" s="160"/>
      <c r="L70" s="160"/>
      <c r="M70" s="160"/>
      <c r="N70" s="151"/>
      <c r="O70" s="151"/>
      <c r="P70" s="151"/>
      <c r="Q70" s="151"/>
      <c r="R70" s="151"/>
      <c r="S70" s="151"/>
      <c r="T70" s="152"/>
      <c r="U70" s="151"/>
      <c r="V70" s="143"/>
      <c r="W70" s="143"/>
      <c r="X70" s="143"/>
      <c r="Y70" s="143"/>
      <c r="Z70" s="143"/>
      <c r="AA70" s="143"/>
      <c r="AB70" s="143"/>
      <c r="AC70" s="143"/>
      <c r="AD70" s="143"/>
      <c r="AE70" s="143" t="s">
        <v>96</v>
      </c>
      <c r="AF70" s="143">
        <v>0</v>
      </c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</row>
    <row r="71" spans="1:60" s="194" customFormat="1" outlineLevel="1" x14ac:dyDescent="0.25">
      <c r="A71" s="186"/>
      <c r="B71" s="186"/>
      <c r="C71" s="187" t="s">
        <v>163</v>
      </c>
      <c r="D71" s="188"/>
      <c r="E71" s="189">
        <v>7.76</v>
      </c>
      <c r="F71" s="190"/>
      <c r="G71" s="190"/>
      <c r="H71" s="190"/>
      <c r="I71" s="190"/>
      <c r="J71" s="190"/>
      <c r="K71" s="190"/>
      <c r="L71" s="190"/>
      <c r="M71" s="190"/>
      <c r="N71" s="191"/>
      <c r="O71" s="191"/>
      <c r="P71" s="191"/>
      <c r="Q71" s="191"/>
      <c r="R71" s="191"/>
      <c r="S71" s="191"/>
      <c r="T71" s="192"/>
      <c r="U71" s="191"/>
      <c r="V71" s="193"/>
      <c r="W71" s="193"/>
      <c r="X71" s="193"/>
      <c r="Y71" s="193"/>
      <c r="Z71" s="193"/>
      <c r="AA71" s="193"/>
      <c r="AB71" s="193"/>
      <c r="AC71" s="193"/>
      <c r="AD71" s="193"/>
      <c r="AE71" s="193" t="s">
        <v>96</v>
      </c>
      <c r="AF71" s="193">
        <v>0</v>
      </c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spans="1:60" x14ac:dyDescent="0.25">
      <c r="A72" s="145" t="s">
        <v>89</v>
      </c>
      <c r="B72" s="145" t="s">
        <v>58</v>
      </c>
      <c r="C72" s="182" t="s">
        <v>59</v>
      </c>
      <c r="D72" s="154"/>
      <c r="E72" s="159"/>
      <c r="F72" s="161"/>
      <c r="G72" s="161">
        <f>SUMIF(AE73:AE94,"&lt;&gt;NOR",G73:G94)</f>
        <v>0</v>
      </c>
      <c r="H72" s="161"/>
      <c r="I72" s="161">
        <f>SUM(I73:I94)</f>
        <v>0</v>
      </c>
      <c r="J72" s="161"/>
      <c r="K72" s="161">
        <f>SUM(K73:K94)</f>
        <v>0</v>
      </c>
      <c r="L72" s="161"/>
      <c r="M72" s="161">
        <f>SUM(M73:M94)</f>
        <v>0</v>
      </c>
      <c r="N72" s="155"/>
      <c r="O72" s="155">
        <f>SUM(O73:O94)</f>
        <v>15.327979999999995</v>
      </c>
      <c r="P72" s="155"/>
      <c r="Q72" s="155">
        <f>SUM(Q73:Q94)</f>
        <v>0</v>
      </c>
      <c r="R72" s="155"/>
      <c r="S72" s="155"/>
      <c r="T72" s="156"/>
      <c r="U72" s="155">
        <f>SUM(U73:U94)</f>
        <v>115.07999999999998</v>
      </c>
      <c r="AE72" t="s">
        <v>90</v>
      </c>
    </row>
    <row r="73" spans="1:60" outlineLevel="1" x14ac:dyDescent="0.25">
      <c r="A73" s="144">
        <v>27</v>
      </c>
      <c r="B73" s="144" t="s">
        <v>183</v>
      </c>
      <c r="C73" s="180" t="s">
        <v>184</v>
      </c>
      <c r="D73" s="150" t="s">
        <v>185</v>
      </c>
      <c r="E73" s="157">
        <v>145.38999999999999</v>
      </c>
      <c r="F73" s="253"/>
      <c r="G73" s="160">
        <f>ROUND(E73*F73,2)</f>
        <v>0</v>
      </c>
      <c r="H73" s="160"/>
      <c r="I73" s="160">
        <f>ROUND(E73*H73,2)</f>
        <v>0</v>
      </c>
      <c r="J73" s="160"/>
      <c r="K73" s="160">
        <f>ROUND(E73*J73,2)</f>
        <v>0</v>
      </c>
      <c r="L73" s="160">
        <v>21</v>
      </c>
      <c r="M73" s="160">
        <f>G73*(1+L73/100)</f>
        <v>0</v>
      </c>
      <c r="N73" s="151">
        <v>0</v>
      </c>
      <c r="O73" s="151">
        <f>ROUND(E73*N73,5)</f>
        <v>0</v>
      </c>
      <c r="P73" s="151">
        <v>0</v>
      </c>
      <c r="Q73" s="151">
        <f>ROUND(E73*P73,5)</f>
        <v>0</v>
      </c>
      <c r="R73" s="151"/>
      <c r="S73" s="151"/>
      <c r="T73" s="152">
        <v>6.6000000000000003E-2</v>
      </c>
      <c r="U73" s="151">
        <f>ROUND(E73*T73,2)</f>
        <v>9.6</v>
      </c>
      <c r="V73" s="143"/>
      <c r="W73" s="143"/>
      <c r="X73" s="143"/>
      <c r="Y73" s="143"/>
      <c r="Z73" s="143"/>
      <c r="AA73" s="143"/>
      <c r="AB73" s="143"/>
      <c r="AC73" s="143"/>
      <c r="AD73" s="143"/>
      <c r="AE73" s="143" t="s">
        <v>94</v>
      </c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</row>
    <row r="74" spans="1:60" ht="20.399999999999999" outlineLevel="1" x14ac:dyDescent="0.25">
      <c r="A74" s="144">
        <v>28</v>
      </c>
      <c r="B74" s="144" t="s">
        <v>186</v>
      </c>
      <c r="C74" s="180" t="s">
        <v>187</v>
      </c>
      <c r="D74" s="150" t="s">
        <v>177</v>
      </c>
      <c r="E74" s="157">
        <v>53.309333333333299</v>
      </c>
      <c r="F74" s="253"/>
      <c r="G74" s="160">
        <f>ROUND(E74*F74,2)</f>
        <v>0</v>
      </c>
      <c r="H74" s="160"/>
      <c r="I74" s="160">
        <f>ROUND(E74*H74,2)</f>
        <v>0</v>
      </c>
      <c r="J74" s="160"/>
      <c r="K74" s="160">
        <f>ROUND(E74*J74,2)</f>
        <v>0</v>
      </c>
      <c r="L74" s="160">
        <v>21</v>
      </c>
      <c r="M74" s="160">
        <f>G74*(1+L74/100)</f>
        <v>0</v>
      </c>
      <c r="N74" s="151">
        <v>9.6900000000000007E-3</v>
      </c>
      <c r="O74" s="151">
        <f>ROUND(E74*N74,5)</f>
        <v>0.51656999999999997</v>
      </c>
      <c r="P74" s="151">
        <v>0</v>
      </c>
      <c r="Q74" s="151">
        <f>ROUND(E74*P74,5)</f>
        <v>0</v>
      </c>
      <c r="R74" s="151"/>
      <c r="S74" s="151"/>
      <c r="T74" s="152">
        <v>0</v>
      </c>
      <c r="U74" s="151">
        <f>ROUND(E74*T74,2)</f>
        <v>0</v>
      </c>
      <c r="V74" s="143"/>
      <c r="W74" s="143"/>
      <c r="X74" s="143"/>
      <c r="Y74" s="143"/>
      <c r="Z74" s="143"/>
      <c r="AA74" s="143"/>
      <c r="AB74" s="143"/>
      <c r="AC74" s="143"/>
      <c r="AD74" s="143"/>
      <c r="AE74" s="143" t="s">
        <v>173</v>
      </c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</row>
    <row r="75" spans="1:60" outlineLevel="1" x14ac:dyDescent="0.25">
      <c r="A75" s="144"/>
      <c r="B75" s="144"/>
      <c r="C75" s="181" t="s">
        <v>188</v>
      </c>
      <c r="D75" s="153"/>
      <c r="E75" s="158">
        <v>48.463333333333303</v>
      </c>
      <c r="F75" s="160"/>
      <c r="G75" s="160"/>
      <c r="H75" s="160"/>
      <c r="I75" s="160"/>
      <c r="J75" s="160"/>
      <c r="K75" s="160"/>
      <c r="L75" s="160"/>
      <c r="M75" s="160"/>
      <c r="N75" s="151"/>
      <c r="O75" s="151"/>
      <c r="P75" s="151"/>
      <c r="Q75" s="151"/>
      <c r="R75" s="151"/>
      <c r="S75" s="151"/>
      <c r="T75" s="152"/>
      <c r="U75" s="151"/>
      <c r="V75" s="143"/>
      <c r="W75" s="143"/>
      <c r="X75" s="143"/>
      <c r="Y75" s="143"/>
      <c r="Z75" s="143"/>
      <c r="AA75" s="143"/>
      <c r="AB75" s="143"/>
      <c r="AC75" s="143"/>
      <c r="AD75" s="143"/>
      <c r="AE75" s="143" t="s">
        <v>96</v>
      </c>
      <c r="AF75" s="143">
        <v>0</v>
      </c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</row>
    <row r="76" spans="1:60" outlineLevel="1" x14ac:dyDescent="0.25">
      <c r="A76" s="144"/>
      <c r="B76" s="144"/>
      <c r="C76" s="181" t="s">
        <v>189</v>
      </c>
      <c r="D76" s="153"/>
      <c r="E76" s="158">
        <v>4.8460000000000001</v>
      </c>
      <c r="F76" s="160"/>
      <c r="G76" s="160"/>
      <c r="H76" s="160"/>
      <c r="I76" s="160"/>
      <c r="J76" s="160"/>
      <c r="K76" s="160"/>
      <c r="L76" s="160"/>
      <c r="M76" s="160"/>
      <c r="N76" s="151"/>
      <c r="O76" s="151"/>
      <c r="P76" s="151"/>
      <c r="Q76" s="151"/>
      <c r="R76" s="151"/>
      <c r="S76" s="151"/>
      <c r="T76" s="152"/>
      <c r="U76" s="151"/>
      <c r="V76" s="143"/>
      <c r="W76" s="143"/>
      <c r="X76" s="143"/>
      <c r="Y76" s="143"/>
      <c r="Z76" s="143"/>
      <c r="AA76" s="143"/>
      <c r="AB76" s="143"/>
      <c r="AC76" s="143"/>
      <c r="AD76" s="143"/>
      <c r="AE76" s="143" t="s">
        <v>96</v>
      </c>
      <c r="AF76" s="143">
        <v>0</v>
      </c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</row>
    <row r="77" spans="1:60" outlineLevel="1" x14ac:dyDescent="0.25">
      <c r="A77" s="144">
        <v>29</v>
      </c>
      <c r="B77" s="144" t="s">
        <v>190</v>
      </c>
      <c r="C77" s="180" t="s">
        <v>191</v>
      </c>
      <c r="D77" s="150" t="s">
        <v>185</v>
      </c>
      <c r="E77" s="157">
        <v>145.38999999999999</v>
      </c>
      <c r="F77" s="253"/>
      <c r="G77" s="160">
        <f t="shared" ref="G77:G94" si="0">ROUND(E77*F77,2)</f>
        <v>0</v>
      </c>
      <c r="H77" s="160"/>
      <c r="I77" s="160">
        <f t="shared" ref="I77:I94" si="1">ROUND(E77*H77,2)</f>
        <v>0</v>
      </c>
      <c r="J77" s="160"/>
      <c r="K77" s="160">
        <f t="shared" ref="K77:K94" si="2">ROUND(E77*J77,2)</f>
        <v>0</v>
      </c>
      <c r="L77" s="160">
        <v>21</v>
      </c>
      <c r="M77" s="160">
        <f t="shared" ref="M77:M94" si="3">G77*(1+L77/100)</f>
        <v>0</v>
      </c>
      <c r="N77" s="151">
        <v>0</v>
      </c>
      <c r="O77" s="151">
        <f t="shared" ref="O77:O94" si="4">ROUND(E77*N77,5)</f>
        <v>0</v>
      </c>
      <c r="P77" s="151">
        <v>0</v>
      </c>
      <c r="Q77" s="151">
        <f t="shared" ref="Q77:Q94" si="5">ROUND(E77*P77,5)</f>
        <v>0</v>
      </c>
      <c r="R77" s="151"/>
      <c r="S77" s="151"/>
      <c r="T77" s="152">
        <v>2.5999999999999999E-2</v>
      </c>
      <c r="U77" s="151">
        <f t="shared" ref="U77:U94" si="6">ROUND(E77*T77,2)</f>
        <v>3.78</v>
      </c>
      <c r="V77" s="143"/>
      <c r="W77" s="143"/>
      <c r="X77" s="143"/>
      <c r="Y77" s="143"/>
      <c r="Z77" s="143"/>
      <c r="AA77" s="143"/>
      <c r="AB77" s="143"/>
      <c r="AC77" s="143"/>
      <c r="AD77" s="143"/>
      <c r="AE77" s="143" t="s">
        <v>94</v>
      </c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</row>
    <row r="78" spans="1:60" outlineLevel="1" x14ac:dyDescent="0.25">
      <c r="A78" s="144">
        <v>30</v>
      </c>
      <c r="B78" s="144" t="s">
        <v>192</v>
      </c>
      <c r="C78" s="180" t="s">
        <v>193</v>
      </c>
      <c r="D78" s="150" t="s">
        <v>194</v>
      </c>
      <c r="E78" s="157">
        <v>8</v>
      </c>
      <c r="F78" s="253"/>
      <c r="G78" s="160">
        <f t="shared" si="0"/>
        <v>0</v>
      </c>
      <c r="H78" s="160"/>
      <c r="I78" s="160">
        <f t="shared" si="1"/>
        <v>0</v>
      </c>
      <c r="J78" s="160"/>
      <c r="K78" s="160">
        <f t="shared" si="2"/>
        <v>0</v>
      </c>
      <c r="L78" s="160">
        <v>21</v>
      </c>
      <c r="M78" s="160">
        <f t="shared" si="3"/>
        <v>0</v>
      </c>
      <c r="N78" s="151">
        <v>1.1E-4</v>
      </c>
      <c r="O78" s="151">
        <f t="shared" si="4"/>
        <v>8.8000000000000003E-4</v>
      </c>
      <c r="P78" s="151">
        <v>0</v>
      </c>
      <c r="Q78" s="151">
        <f t="shared" si="5"/>
        <v>0</v>
      </c>
      <c r="R78" s="151"/>
      <c r="S78" s="151"/>
      <c r="T78" s="152">
        <v>6.6</v>
      </c>
      <c r="U78" s="151">
        <f t="shared" si="6"/>
        <v>52.8</v>
      </c>
      <c r="V78" s="143"/>
      <c r="W78" s="143"/>
      <c r="X78" s="143"/>
      <c r="Y78" s="143"/>
      <c r="Z78" s="143"/>
      <c r="AA78" s="143"/>
      <c r="AB78" s="143"/>
      <c r="AC78" s="143"/>
      <c r="AD78" s="143"/>
      <c r="AE78" s="143" t="s">
        <v>94</v>
      </c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</row>
    <row r="79" spans="1:60" outlineLevel="1" x14ac:dyDescent="0.25">
      <c r="A79" s="144">
        <v>31</v>
      </c>
      <c r="B79" s="144" t="s">
        <v>195</v>
      </c>
      <c r="C79" s="180" t="s">
        <v>196</v>
      </c>
      <c r="D79" s="150" t="s">
        <v>177</v>
      </c>
      <c r="E79" s="157">
        <v>1</v>
      </c>
      <c r="F79" s="253"/>
      <c r="G79" s="160">
        <f t="shared" si="0"/>
        <v>0</v>
      </c>
      <c r="H79" s="160"/>
      <c r="I79" s="160">
        <f t="shared" si="1"/>
        <v>0</v>
      </c>
      <c r="J79" s="160"/>
      <c r="K79" s="160">
        <f t="shared" si="2"/>
        <v>0</v>
      </c>
      <c r="L79" s="160">
        <v>21</v>
      </c>
      <c r="M79" s="160">
        <f t="shared" si="3"/>
        <v>0</v>
      </c>
      <c r="N79" s="151">
        <v>2.1</v>
      </c>
      <c r="O79" s="151">
        <f t="shared" si="4"/>
        <v>2.1</v>
      </c>
      <c r="P79" s="151">
        <v>0</v>
      </c>
      <c r="Q79" s="151">
        <f t="shared" si="5"/>
        <v>0</v>
      </c>
      <c r="R79" s="151"/>
      <c r="S79" s="151"/>
      <c r="T79" s="152">
        <v>0</v>
      </c>
      <c r="U79" s="151">
        <f t="shared" si="6"/>
        <v>0</v>
      </c>
      <c r="V79" s="143"/>
      <c r="W79" s="143"/>
      <c r="X79" s="143"/>
      <c r="Y79" s="143"/>
      <c r="Z79" s="143"/>
      <c r="AA79" s="143"/>
      <c r="AB79" s="143"/>
      <c r="AC79" s="143"/>
      <c r="AD79" s="143"/>
      <c r="AE79" s="143" t="s">
        <v>173</v>
      </c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</row>
    <row r="80" spans="1:60" outlineLevel="1" x14ac:dyDescent="0.25">
      <c r="A80" s="144">
        <v>32</v>
      </c>
      <c r="B80" s="144" t="s">
        <v>197</v>
      </c>
      <c r="C80" s="180" t="s">
        <v>198</v>
      </c>
      <c r="D80" s="150" t="s">
        <v>177</v>
      </c>
      <c r="E80" s="157">
        <v>2</v>
      </c>
      <c r="F80" s="253"/>
      <c r="G80" s="160">
        <f t="shared" si="0"/>
        <v>0</v>
      </c>
      <c r="H80" s="160"/>
      <c r="I80" s="160">
        <f t="shared" si="1"/>
        <v>0</v>
      </c>
      <c r="J80" s="160"/>
      <c r="K80" s="160">
        <f t="shared" si="2"/>
        <v>0</v>
      </c>
      <c r="L80" s="160">
        <v>21</v>
      </c>
      <c r="M80" s="160">
        <f t="shared" si="3"/>
        <v>0</v>
      </c>
      <c r="N80" s="151">
        <v>1.87</v>
      </c>
      <c r="O80" s="151">
        <f t="shared" si="4"/>
        <v>3.74</v>
      </c>
      <c r="P80" s="151">
        <v>0</v>
      </c>
      <c r="Q80" s="151">
        <f t="shared" si="5"/>
        <v>0</v>
      </c>
      <c r="R80" s="151"/>
      <c r="S80" s="151"/>
      <c r="T80" s="152">
        <v>0</v>
      </c>
      <c r="U80" s="151">
        <f t="shared" si="6"/>
        <v>0</v>
      </c>
      <c r="V80" s="143"/>
      <c r="W80" s="143"/>
      <c r="X80" s="143"/>
      <c r="Y80" s="143"/>
      <c r="Z80" s="143"/>
      <c r="AA80" s="143"/>
      <c r="AB80" s="143"/>
      <c r="AC80" s="143"/>
      <c r="AD80" s="143"/>
      <c r="AE80" s="143" t="s">
        <v>173</v>
      </c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</row>
    <row r="81" spans="1:60" outlineLevel="1" x14ac:dyDescent="0.25">
      <c r="A81" s="144">
        <v>33</v>
      </c>
      <c r="B81" s="144" t="s">
        <v>199</v>
      </c>
      <c r="C81" s="180" t="s">
        <v>200</v>
      </c>
      <c r="D81" s="150" t="s">
        <v>177</v>
      </c>
      <c r="E81" s="157">
        <v>1</v>
      </c>
      <c r="F81" s="253"/>
      <c r="G81" s="160">
        <f t="shared" si="0"/>
        <v>0</v>
      </c>
      <c r="H81" s="160"/>
      <c r="I81" s="160">
        <f t="shared" si="1"/>
        <v>0</v>
      </c>
      <c r="J81" s="160"/>
      <c r="K81" s="160">
        <f t="shared" si="2"/>
        <v>0</v>
      </c>
      <c r="L81" s="160">
        <v>21</v>
      </c>
      <c r="M81" s="160">
        <f t="shared" si="3"/>
        <v>0</v>
      </c>
      <c r="N81" s="151">
        <v>1.6</v>
      </c>
      <c r="O81" s="151">
        <f t="shared" si="4"/>
        <v>1.6</v>
      </c>
      <c r="P81" s="151">
        <v>0</v>
      </c>
      <c r="Q81" s="151">
        <f t="shared" si="5"/>
        <v>0</v>
      </c>
      <c r="R81" s="151"/>
      <c r="S81" s="151"/>
      <c r="T81" s="152">
        <v>0</v>
      </c>
      <c r="U81" s="151">
        <f t="shared" si="6"/>
        <v>0</v>
      </c>
      <c r="V81" s="143"/>
      <c r="W81" s="143"/>
      <c r="X81" s="143"/>
      <c r="Y81" s="143"/>
      <c r="Z81" s="143"/>
      <c r="AA81" s="143"/>
      <c r="AB81" s="143"/>
      <c r="AC81" s="143"/>
      <c r="AD81" s="143"/>
      <c r="AE81" s="143" t="s">
        <v>173</v>
      </c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</row>
    <row r="82" spans="1:60" ht="20.399999999999999" outlineLevel="1" x14ac:dyDescent="0.25">
      <c r="A82" s="144">
        <v>34</v>
      </c>
      <c r="B82" s="144" t="s">
        <v>201</v>
      </c>
      <c r="C82" s="180" t="s">
        <v>202</v>
      </c>
      <c r="D82" s="150" t="s">
        <v>177</v>
      </c>
      <c r="E82" s="157">
        <v>1</v>
      </c>
      <c r="F82" s="253"/>
      <c r="G82" s="160">
        <f t="shared" si="0"/>
        <v>0</v>
      </c>
      <c r="H82" s="160"/>
      <c r="I82" s="160">
        <f t="shared" si="1"/>
        <v>0</v>
      </c>
      <c r="J82" s="160"/>
      <c r="K82" s="160">
        <f t="shared" si="2"/>
        <v>0</v>
      </c>
      <c r="L82" s="160">
        <v>21</v>
      </c>
      <c r="M82" s="160">
        <f t="shared" si="3"/>
        <v>0</v>
      </c>
      <c r="N82" s="151">
        <v>0.25</v>
      </c>
      <c r="O82" s="151">
        <f t="shared" si="4"/>
        <v>0.25</v>
      </c>
      <c r="P82" s="151">
        <v>0</v>
      </c>
      <c r="Q82" s="151">
        <f t="shared" si="5"/>
        <v>0</v>
      </c>
      <c r="R82" s="151"/>
      <c r="S82" s="151"/>
      <c r="T82" s="152">
        <v>0</v>
      </c>
      <c r="U82" s="151">
        <f t="shared" si="6"/>
        <v>0</v>
      </c>
      <c r="V82" s="143"/>
      <c r="W82" s="143"/>
      <c r="X82" s="143"/>
      <c r="Y82" s="143"/>
      <c r="Z82" s="143"/>
      <c r="AA82" s="143"/>
      <c r="AB82" s="143"/>
      <c r="AC82" s="143"/>
      <c r="AD82" s="143"/>
      <c r="AE82" s="143" t="s">
        <v>173</v>
      </c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</row>
    <row r="83" spans="1:60" outlineLevel="1" x14ac:dyDescent="0.25">
      <c r="A83" s="144">
        <v>35</v>
      </c>
      <c r="B83" s="144" t="s">
        <v>203</v>
      </c>
      <c r="C83" s="180" t="s">
        <v>204</v>
      </c>
      <c r="D83" s="150" t="s">
        <v>177</v>
      </c>
      <c r="E83" s="157">
        <v>5</v>
      </c>
      <c r="F83" s="253"/>
      <c r="G83" s="160">
        <f t="shared" si="0"/>
        <v>0</v>
      </c>
      <c r="H83" s="160"/>
      <c r="I83" s="160">
        <f t="shared" si="1"/>
        <v>0</v>
      </c>
      <c r="J83" s="160"/>
      <c r="K83" s="160">
        <f t="shared" si="2"/>
        <v>0</v>
      </c>
      <c r="L83" s="160">
        <v>21</v>
      </c>
      <c r="M83" s="160">
        <f t="shared" si="3"/>
        <v>0</v>
      </c>
      <c r="N83" s="151">
        <v>2E-3</v>
      </c>
      <c r="O83" s="151">
        <f t="shared" si="4"/>
        <v>0.01</v>
      </c>
      <c r="P83" s="151">
        <v>0</v>
      </c>
      <c r="Q83" s="151">
        <f t="shared" si="5"/>
        <v>0</v>
      </c>
      <c r="R83" s="151"/>
      <c r="S83" s="151"/>
      <c r="T83" s="152">
        <v>0</v>
      </c>
      <c r="U83" s="151">
        <f t="shared" si="6"/>
        <v>0</v>
      </c>
      <c r="V83" s="143"/>
      <c r="W83" s="143"/>
      <c r="X83" s="143"/>
      <c r="Y83" s="143"/>
      <c r="Z83" s="143"/>
      <c r="AA83" s="143"/>
      <c r="AB83" s="143"/>
      <c r="AC83" s="143"/>
      <c r="AD83" s="143"/>
      <c r="AE83" s="143" t="s">
        <v>173</v>
      </c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</row>
    <row r="84" spans="1:60" ht="20.399999999999999" outlineLevel="1" x14ac:dyDescent="0.25">
      <c r="A84" s="144">
        <v>36</v>
      </c>
      <c r="B84" s="144" t="s">
        <v>205</v>
      </c>
      <c r="C84" s="180" t="s">
        <v>206</v>
      </c>
      <c r="D84" s="150" t="s">
        <v>177</v>
      </c>
      <c r="E84" s="157">
        <v>3</v>
      </c>
      <c r="F84" s="253"/>
      <c r="G84" s="160">
        <f t="shared" si="0"/>
        <v>0</v>
      </c>
      <c r="H84" s="160"/>
      <c r="I84" s="160">
        <f t="shared" si="1"/>
        <v>0</v>
      </c>
      <c r="J84" s="160"/>
      <c r="K84" s="160">
        <f t="shared" si="2"/>
        <v>0</v>
      </c>
      <c r="L84" s="160">
        <v>21</v>
      </c>
      <c r="M84" s="160">
        <f t="shared" si="3"/>
        <v>0</v>
      </c>
      <c r="N84" s="151">
        <v>0.58499999999999996</v>
      </c>
      <c r="O84" s="151">
        <f t="shared" si="4"/>
        <v>1.7549999999999999</v>
      </c>
      <c r="P84" s="151">
        <v>0</v>
      </c>
      <c r="Q84" s="151">
        <f t="shared" si="5"/>
        <v>0</v>
      </c>
      <c r="R84" s="151"/>
      <c r="S84" s="151"/>
      <c r="T84" s="152">
        <v>0</v>
      </c>
      <c r="U84" s="151">
        <f t="shared" si="6"/>
        <v>0</v>
      </c>
      <c r="V84" s="143"/>
      <c r="W84" s="143"/>
      <c r="X84" s="143"/>
      <c r="Y84" s="143"/>
      <c r="Z84" s="143"/>
      <c r="AA84" s="143"/>
      <c r="AB84" s="143"/>
      <c r="AC84" s="143"/>
      <c r="AD84" s="143"/>
      <c r="AE84" s="143" t="s">
        <v>173</v>
      </c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</row>
    <row r="85" spans="1:60" outlineLevel="1" x14ac:dyDescent="0.25">
      <c r="A85" s="144">
        <v>37</v>
      </c>
      <c r="B85" s="144" t="s">
        <v>207</v>
      </c>
      <c r="C85" s="180" t="s">
        <v>208</v>
      </c>
      <c r="D85" s="150" t="s">
        <v>177</v>
      </c>
      <c r="E85" s="157">
        <v>3</v>
      </c>
      <c r="F85" s="253"/>
      <c r="G85" s="160">
        <f t="shared" si="0"/>
        <v>0</v>
      </c>
      <c r="H85" s="160"/>
      <c r="I85" s="160">
        <f t="shared" si="1"/>
        <v>0</v>
      </c>
      <c r="J85" s="160"/>
      <c r="K85" s="160">
        <f t="shared" si="2"/>
        <v>0</v>
      </c>
      <c r="L85" s="160">
        <v>21</v>
      </c>
      <c r="M85" s="160">
        <f t="shared" si="3"/>
        <v>0</v>
      </c>
      <c r="N85" s="151">
        <v>0.43</v>
      </c>
      <c r="O85" s="151">
        <f t="shared" si="4"/>
        <v>1.29</v>
      </c>
      <c r="P85" s="151">
        <v>0</v>
      </c>
      <c r="Q85" s="151">
        <f t="shared" si="5"/>
        <v>0</v>
      </c>
      <c r="R85" s="151"/>
      <c r="S85" s="151"/>
      <c r="T85" s="152">
        <v>0</v>
      </c>
      <c r="U85" s="151">
        <f t="shared" si="6"/>
        <v>0</v>
      </c>
      <c r="V85" s="143"/>
      <c r="W85" s="143"/>
      <c r="X85" s="143"/>
      <c r="Y85" s="143"/>
      <c r="Z85" s="143"/>
      <c r="AA85" s="143"/>
      <c r="AB85" s="143"/>
      <c r="AC85" s="143"/>
      <c r="AD85" s="143"/>
      <c r="AE85" s="143" t="s">
        <v>173</v>
      </c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</row>
    <row r="86" spans="1:60" outlineLevel="1" x14ac:dyDescent="0.25">
      <c r="A86" s="144">
        <v>38</v>
      </c>
      <c r="B86" s="144" t="s">
        <v>209</v>
      </c>
      <c r="C86" s="180" t="s">
        <v>210</v>
      </c>
      <c r="D86" s="150" t="s">
        <v>177</v>
      </c>
      <c r="E86" s="157">
        <v>1</v>
      </c>
      <c r="F86" s="253"/>
      <c r="G86" s="160">
        <f t="shared" si="0"/>
        <v>0</v>
      </c>
      <c r="H86" s="160"/>
      <c r="I86" s="160">
        <f t="shared" si="1"/>
        <v>0</v>
      </c>
      <c r="J86" s="160"/>
      <c r="K86" s="160">
        <f t="shared" si="2"/>
        <v>0</v>
      </c>
      <c r="L86" s="160">
        <v>21</v>
      </c>
      <c r="M86" s="160">
        <f t="shared" si="3"/>
        <v>0</v>
      </c>
      <c r="N86" s="151">
        <v>0.08</v>
      </c>
      <c r="O86" s="151">
        <f t="shared" si="4"/>
        <v>0.08</v>
      </c>
      <c r="P86" s="151">
        <v>0</v>
      </c>
      <c r="Q86" s="151">
        <f t="shared" si="5"/>
        <v>0</v>
      </c>
      <c r="R86" s="151"/>
      <c r="S86" s="151"/>
      <c r="T86" s="152">
        <v>0</v>
      </c>
      <c r="U86" s="151">
        <f t="shared" si="6"/>
        <v>0</v>
      </c>
      <c r="V86" s="143"/>
      <c r="W86" s="143"/>
      <c r="X86" s="143"/>
      <c r="Y86" s="143"/>
      <c r="Z86" s="143"/>
      <c r="AA86" s="143"/>
      <c r="AB86" s="143"/>
      <c r="AC86" s="143"/>
      <c r="AD86" s="143"/>
      <c r="AE86" s="143" t="s">
        <v>173</v>
      </c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</row>
    <row r="87" spans="1:60" outlineLevel="1" x14ac:dyDescent="0.25">
      <c r="A87" s="144">
        <v>39</v>
      </c>
      <c r="B87" s="144" t="s">
        <v>211</v>
      </c>
      <c r="C87" s="180" t="s">
        <v>212</v>
      </c>
      <c r="D87" s="150" t="s">
        <v>177</v>
      </c>
      <c r="E87" s="157">
        <v>2</v>
      </c>
      <c r="F87" s="253"/>
      <c r="G87" s="160">
        <f t="shared" si="0"/>
        <v>0</v>
      </c>
      <c r="H87" s="160"/>
      <c r="I87" s="160">
        <f t="shared" si="1"/>
        <v>0</v>
      </c>
      <c r="J87" s="160"/>
      <c r="K87" s="160">
        <f t="shared" si="2"/>
        <v>0</v>
      </c>
      <c r="L87" s="160">
        <v>21</v>
      </c>
      <c r="M87" s="160">
        <f t="shared" si="3"/>
        <v>0</v>
      </c>
      <c r="N87" s="151">
        <v>6.8000000000000005E-2</v>
      </c>
      <c r="O87" s="151">
        <f t="shared" si="4"/>
        <v>0.13600000000000001</v>
      </c>
      <c r="P87" s="151">
        <v>0</v>
      </c>
      <c r="Q87" s="151">
        <f t="shared" si="5"/>
        <v>0</v>
      </c>
      <c r="R87" s="151"/>
      <c r="S87" s="151"/>
      <c r="T87" s="152">
        <v>0</v>
      </c>
      <c r="U87" s="151">
        <f t="shared" si="6"/>
        <v>0</v>
      </c>
      <c r="V87" s="143"/>
      <c r="W87" s="143"/>
      <c r="X87" s="143"/>
      <c r="Y87" s="143"/>
      <c r="Z87" s="143"/>
      <c r="AA87" s="143"/>
      <c r="AB87" s="143"/>
      <c r="AC87" s="143"/>
      <c r="AD87" s="143"/>
      <c r="AE87" s="143" t="s">
        <v>173</v>
      </c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</row>
    <row r="88" spans="1:60" outlineLevel="1" x14ac:dyDescent="0.25">
      <c r="A88" s="144">
        <v>40</v>
      </c>
      <c r="B88" s="144" t="s">
        <v>213</v>
      </c>
      <c r="C88" s="180" t="s">
        <v>214</v>
      </c>
      <c r="D88" s="150" t="s">
        <v>177</v>
      </c>
      <c r="E88" s="157">
        <v>2</v>
      </c>
      <c r="F88" s="253"/>
      <c r="G88" s="160">
        <f t="shared" si="0"/>
        <v>0</v>
      </c>
      <c r="H88" s="160"/>
      <c r="I88" s="160">
        <f t="shared" si="1"/>
        <v>0</v>
      </c>
      <c r="J88" s="160"/>
      <c r="K88" s="160">
        <f t="shared" si="2"/>
        <v>0</v>
      </c>
      <c r="L88" s="160">
        <v>21</v>
      </c>
      <c r="M88" s="160">
        <f t="shared" si="3"/>
        <v>0</v>
      </c>
      <c r="N88" s="151">
        <v>3.9E-2</v>
      </c>
      <c r="O88" s="151">
        <f t="shared" si="4"/>
        <v>7.8E-2</v>
      </c>
      <c r="P88" s="151">
        <v>0</v>
      </c>
      <c r="Q88" s="151">
        <f t="shared" si="5"/>
        <v>0</v>
      </c>
      <c r="R88" s="151"/>
      <c r="S88" s="151"/>
      <c r="T88" s="152">
        <v>0</v>
      </c>
      <c r="U88" s="151">
        <f t="shared" si="6"/>
        <v>0</v>
      </c>
      <c r="V88" s="143"/>
      <c r="W88" s="143"/>
      <c r="X88" s="143"/>
      <c r="Y88" s="143"/>
      <c r="Z88" s="143"/>
      <c r="AA88" s="143"/>
      <c r="AB88" s="143"/>
      <c r="AC88" s="143"/>
      <c r="AD88" s="143"/>
      <c r="AE88" s="143" t="s">
        <v>173</v>
      </c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</row>
    <row r="89" spans="1:60" outlineLevel="1" x14ac:dyDescent="0.25">
      <c r="A89" s="144">
        <v>41</v>
      </c>
      <c r="B89" s="144" t="s">
        <v>215</v>
      </c>
      <c r="C89" s="180" t="s">
        <v>216</v>
      </c>
      <c r="D89" s="150" t="s">
        <v>177</v>
      </c>
      <c r="E89" s="157">
        <v>2</v>
      </c>
      <c r="F89" s="253"/>
      <c r="G89" s="160">
        <f t="shared" si="0"/>
        <v>0</v>
      </c>
      <c r="H89" s="160"/>
      <c r="I89" s="160">
        <f t="shared" si="1"/>
        <v>0</v>
      </c>
      <c r="J89" s="160"/>
      <c r="K89" s="160">
        <f t="shared" si="2"/>
        <v>0</v>
      </c>
      <c r="L89" s="160">
        <v>21</v>
      </c>
      <c r="M89" s="160">
        <f t="shared" si="3"/>
        <v>0</v>
      </c>
      <c r="N89" s="151">
        <v>2.4E-2</v>
      </c>
      <c r="O89" s="151">
        <f t="shared" si="4"/>
        <v>4.8000000000000001E-2</v>
      </c>
      <c r="P89" s="151">
        <v>0</v>
      </c>
      <c r="Q89" s="151">
        <f t="shared" si="5"/>
        <v>0</v>
      </c>
      <c r="R89" s="151"/>
      <c r="S89" s="151"/>
      <c r="T89" s="152">
        <v>0</v>
      </c>
      <c r="U89" s="151">
        <f t="shared" si="6"/>
        <v>0</v>
      </c>
      <c r="V89" s="143"/>
      <c r="W89" s="143"/>
      <c r="X89" s="143"/>
      <c r="Y89" s="143"/>
      <c r="Z89" s="143"/>
      <c r="AA89" s="143"/>
      <c r="AB89" s="143"/>
      <c r="AC89" s="143"/>
      <c r="AD89" s="143"/>
      <c r="AE89" s="143" t="s">
        <v>173</v>
      </c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</row>
    <row r="90" spans="1:60" outlineLevel="1" x14ac:dyDescent="0.25">
      <c r="A90" s="144">
        <v>42</v>
      </c>
      <c r="B90" s="144" t="s">
        <v>217</v>
      </c>
      <c r="C90" s="180" t="s">
        <v>218</v>
      </c>
      <c r="D90" s="150" t="s">
        <v>177</v>
      </c>
      <c r="E90" s="157">
        <v>4</v>
      </c>
      <c r="F90" s="253"/>
      <c r="G90" s="160">
        <f t="shared" si="0"/>
        <v>0</v>
      </c>
      <c r="H90" s="160"/>
      <c r="I90" s="160">
        <f t="shared" si="1"/>
        <v>0</v>
      </c>
      <c r="J90" s="160"/>
      <c r="K90" s="160">
        <f t="shared" si="2"/>
        <v>0</v>
      </c>
      <c r="L90" s="160">
        <v>21</v>
      </c>
      <c r="M90" s="160">
        <f t="shared" si="3"/>
        <v>0</v>
      </c>
      <c r="N90" s="151">
        <v>0</v>
      </c>
      <c r="O90" s="151">
        <f t="shared" si="4"/>
        <v>0</v>
      </c>
      <c r="P90" s="151">
        <v>0</v>
      </c>
      <c r="Q90" s="151">
        <f t="shared" si="5"/>
        <v>0</v>
      </c>
      <c r="R90" s="151"/>
      <c r="S90" s="151"/>
      <c r="T90" s="152">
        <v>2.2519999999999998</v>
      </c>
      <c r="U90" s="151">
        <f t="shared" si="6"/>
        <v>9.01</v>
      </c>
      <c r="V90" s="143"/>
      <c r="W90" s="143"/>
      <c r="X90" s="143"/>
      <c r="Y90" s="143"/>
      <c r="Z90" s="143"/>
      <c r="AA90" s="143"/>
      <c r="AB90" s="143"/>
      <c r="AC90" s="143"/>
      <c r="AD90" s="143"/>
      <c r="AE90" s="143" t="s">
        <v>94</v>
      </c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</row>
    <row r="91" spans="1:60" outlineLevel="1" x14ac:dyDescent="0.25">
      <c r="A91" s="144">
        <v>43</v>
      </c>
      <c r="B91" s="144" t="s">
        <v>219</v>
      </c>
      <c r="C91" s="180" t="s">
        <v>220</v>
      </c>
      <c r="D91" s="150" t="s">
        <v>177</v>
      </c>
      <c r="E91" s="157">
        <v>1</v>
      </c>
      <c r="F91" s="253"/>
      <c r="G91" s="160">
        <f t="shared" si="0"/>
        <v>0</v>
      </c>
      <c r="H91" s="160"/>
      <c r="I91" s="160">
        <f t="shared" si="1"/>
        <v>0</v>
      </c>
      <c r="J91" s="160"/>
      <c r="K91" s="160">
        <f t="shared" si="2"/>
        <v>0</v>
      </c>
      <c r="L91" s="160">
        <v>21</v>
      </c>
      <c r="M91" s="160">
        <f t="shared" si="3"/>
        <v>0</v>
      </c>
      <c r="N91" s="151">
        <v>2.111E-2</v>
      </c>
      <c r="O91" s="151">
        <f t="shared" si="4"/>
        <v>2.111E-2</v>
      </c>
      <c r="P91" s="151">
        <v>0</v>
      </c>
      <c r="Q91" s="151">
        <f t="shared" si="5"/>
        <v>0</v>
      </c>
      <c r="R91" s="151"/>
      <c r="S91" s="151"/>
      <c r="T91" s="152">
        <v>1.302</v>
      </c>
      <c r="U91" s="151">
        <f t="shared" si="6"/>
        <v>1.3</v>
      </c>
      <c r="V91" s="143"/>
      <c r="W91" s="143"/>
      <c r="X91" s="143"/>
      <c r="Y91" s="143"/>
      <c r="Z91" s="143"/>
      <c r="AA91" s="143"/>
      <c r="AB91" s="143"/>
      <c r="AC91" s="143"/>
      <c r="AD91" s="143"/>
      <c r="AE91" s="143" t="s">
        <v>94</v>
      </c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</row>
    <row r="92" spans="1:60" outlineLevel="1" x14ac:dyDescent="0.25">
      <c r="A92" s="144">
        <v>44</v>
      </c>
      <c r="B92" s="144" t="s">
        <v>221</v>
      </c>
      <c r="C92" s="180" t="s">
        <v>222</v>
      </c>
      <c r="D92" s="150" t="s">
        <v>177</v>
      </c>
      <c r="E92" s="157">
        <v>6</v>
      </c>
      <c r="F92" s="253"/>
      <c r="G92" s="160">
        <f t="shared" si="0"/>
        <v>0</v>
      </c>
      <c r="H92" s="160"/>
      <c r="I92" s="160">
        <f t="shared" si="1"/>
        <v>0</v>
      </c>
      <c r="J92" s="160"/>
      <c r="K92" s="160">
        <f t="shared" si="2"/>
        <v>0</v>
      </c>
      <c r="L92" s="160">
        <v>21</v>
      </c>
      <c r="M92" s="160">
        <f t="shared" si="3"/>
        <v>0</v>
      </c>
      <c r="N92" s="151">
        <v>2.111E-2</v>
      </c>
      <c r="O92" s="151">
        <f t="shared" si="4"/>
        <v>0.12665999999999999</v>
      </c>
      <c r="P92" s="151">
        <v>0</v>
      </c>
      <c r="Q92" s="151">
        <f t="shared" si="5"/>
        <v>0</v>
      </c>
      <c r="R92" s="151"/>
      <c r="S92" s="151"/>
      <c r="T92" s="152">
        <v>1.302</v>
      </c>
      <c r="U92" s="151">
        <f t="shared" si="6"/>
        <v>7.81</v>
      </c>
      <c r="V92" s="143"/>
      <c r="W92" s="143"/>
      <c r="X92" s="143"/>
      <c r="Y92" s="143"/>
      <c r="Z92" s="143"/>
      <c r="AA92" s="143"/>
      <c r="AB92" s="143"/>
      <c r="AC92" s="143"/>
      <c r="AD92" s="143"/>
      <c r="AE92" s="143" t="s">
        <v>94</v>
      </c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</row>
    <row r="93" spans="1:60" outlineLevel="1" x14ac:dyDescent="0.25">
      <c r="A93" s="144">
        <v>45</v>
      </c>
      <c r="B93" s="144" t="s">
        <v>223</v>
      </c>
      <c r="C93" s="180" t="s">
        <v>224</v>
      </c>
      <c r="D93" s="150" t="s">
        <v>177</v>
      </c>
      <c r="E93" s="157">
        <v>6</v>
      </c>
      <c r="F93" s="253"/>
      <c r="G93" s="160">
        <f t="shared" si="0"/>
        <v>0</v>
      </c>
      <c r="H93" s="160"/>
      <c r="I93" s="160">
        <f t="shared" si="1"/>
        <v>0</v>
      </c>
      <c r="J93" s="160"/>
      <c r="K93" s="160">
        <f t="shared" si="2"/>
        <v>0</v>
      </c>
      <c r="L93" s="160">
        <v>21</v>
      </c>
      <c r="M93" s="160">
        <f t="shared" si="3"/>
        <v>0</v>
      </c>
      <c r="N93" s="151">
        <v>0.43093999999999999</v>
      </c>
      <c r="O93" s="151">
        <f t="shared" si="4"/>
        <v>2.5856400000000002</v>
      </c>
      <c r="P93" s="151">
        <v>0</v>
      </c>
      <c r="Q93" s="151">
        <f t="shared" si="5"/>
        <v>0</v>
      </c>
      <c r="R93" s="151"/>
      <c r="S93" s="151"/>
      <c r="T93" s="152">
        <v>3.8170000000000002</v>
      </c>
      <c r="U93" s="151">
        <f t="shared" si="6"/>
        <v>22.9</v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 t="s">
        <v>94</v>
      </c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</row>
    <row r="94" spans="1:60" ht="20.399999999999999" outlineLevel="1" x14ac:dyDescent="0.25">
      <c r="A94" s="144">
        <v>46</v>
      </c>
      <c r="B94" s="144" t="s">
        <v>225</v>
      </c>
      <c r="C94" s="180" t="s">
        <v>226</v>
      </c>
      <c r="D94" s="150" t="s">
        <v>177</v>
      </c>
      <c r="E94" s="157">
        <v>6</v>
      </c>
      <c r="F94" s="253"/>
      <c r="G94" s="160">
        <f t="shared" si="0"/>
        <v>0</v>
      </c>
      <c r="H94" s="160"/>
      <c r="I94" s="160">
        <f t="shared" si="1"/>
        <v>0</v>
      </c>
      <c r="J94" s="160"/>
      <c r="K94" s="160">
        <f t="shared" si="2"/>
        <v>0</v>
      </c>
      <c r="L94" s="160">
        <v>21</v>
      </c>
      <c r="M94" s="160">
        <f t="shared" si="3"/>
        <v>0</v>
      </c>
      <c r="N94" s="151">
        <v>0.16502</v>
      </c>
      <c r="O94" s="151">
        <f t="shared" si="4"/>
        <v>0.99012</v>
      </c>
      <c r="P94" s="151">
        <v>0</v>
      </c>
      <c r="Q94" s="151">
        <f t="shared" si="5"/>
        <v>0</v>
      </c>
      <c r="R94" s="151"/>
      <c r="S94" s="151"/>
      <c r="T94" s="152">
        <v>1.3140000000000001</v>
      </c>
      <c r="U94" s="151">
        <f t="shared" si="6"/>
        <v>7.88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 t="s">
        <v>94</v>
      </c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</row>
    <row r="95" spans="1:60" x14ac:dyDescent="0.25">
      <c r="A95" s="145" t="s">
        <v>89</v>
      </c>
      <c r="B95" s="145" t="s">
        <v>60</v>
      </c>
      <c r="C95" s="182" t="s">
        <v>61</v>
      </c>
      <c r="D95" s="154"/>
      <c r="E95" s="159"/>
      <c r="F95" s="161"/>
      <c r="G95" s="161">
        <f>SUMIF(AE96:AE97,"&lt;&gt;NOR",G96:G97)</f>
        <v>0</v>
      </c>
      <c r="H95" s="161"/>
      <c r="I95" s="161">
        <f>SUM(I96:I97)</f>
        <v>0</v>
      </c>
      <c r="J95" s="161"/>
      <c r="K95" s="161">
        <f>SUM(K96:K97)</f>
        <v>0</v>
      </c>
      <c r="L95" s="161"/>
      <c r="M95" s="161">
        <f>SUM(M96:M97)</f>
        <v>0</v>
      </c>
      <c r="N95" s="155"/>
      <c r="O95" s="155">
        <f>SUM(O96:O97)</f>
        <v>0</v>
      </c>
      <c r="P95" s="155"/>
      <c r="Q95" s="155">
        <f>SUM(Q96:Q97)</f>
        <v>0</v>
      </c>
      <c r="R95" s="155"/>
      <c r="S95" s="155"/>
      <c r="T95" s="156"/>
      <c r="U95" s="155">
        <f>SUM(U96:U97)</f>
        <v>44.41</v>
      </c>
      <c r="AE95" t="s">
        <v>90</v>
      </c>
    </row>
    <row r="96" spans="1:60" outlineLevel="1" x14ac:dyDescent="0.25">
      <c r="A96" s="144">
        <v>47</v>
      </c>
      <c r="B96" s="144" t="s">
        <v>227</v>
      </c>
      <c r="C96" s="180" t="s">
        <v>228</v>
      </c>
      <c r="D96" s="150" t="s">
        <v>166</v>
      </c>
      <c r="E96" s="157">
        <v>209.96</v>
      </c>
      <c r="F96" s="253"/>
      <c r="G96" s="160">
        <f>ROUND(E96*F96,2)</f>
        <v>0</v>
      </c>
      <c r="H96" s="160"/>
      <c r="I96" s="160">
        <f>ROUND(E96*H96,2)</f>
        <v>0</v>
      </c>
      <c r="J96" s="160"/>
      <c r="K96" s="160">
        <f>ROUND(E96*J96,2)</f>
        <v>0</v>
      </c>
      <c r="L96" s="160">
        <v>21</v>
      </c>
      <c r="M96" s="160">
        <f>G96*(1+L96/100)</f>
        <v>0</v>
      </c>
      <c r="N96" s="151">
        <v>0</v>
      </c>
      <c r="O96" s="151">
        <f>ROUND(E96*N96,5)</f>
        <v>0</v>
      </c>
      <c r="P96" s="151">
        <v>0</v>
      </c>
      <c r="Q96" s="151">
        <f>ROUND(E96*P96,5)</f>
        <v>0</v>
      </c>
      <c r="R96" s="151"/>
      <c r="S96" s="151"/>
      <c r="T96" s="152">
        <v>0.21149999999999999</v>
      </c>
      <c r="U96" s="151">
        <f>ROUND(E96*T96,2)</f>
        <v>44.41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 t="s">
        <v>94</v>
      </c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</row>
    <row r="97" spans="1:60" outlineLevel="1" x14ac:dyDescent="0.25">
      <c r="A97" s="144"/>
      <c r="B97" s="144"/>
      <c r="C97" s="181" t="s">
        <v>229</v>
      </c>
      <c r="D97" s="153"/>
      <c r="E97" s="158">
        <v>209.96</v>
      </c>
      <c r="F97" s="160"/>
      <c r="G97" s="160"/>
      <c r="H97" s="160"/>
      <c r="I97" s="160"/>
      <c r="J97" s="160"/>
      <c r="K97" s="160"/>
      <c r="L97" s="160"/>
      <c r="M97" s="160"/>
      <c r="N97" s="151"/>
      <c r="O97" s="151"/>
      <c r="P97" s="151"/>
      <c r="Q97" s="151"/>
      <c r="R97" s="151"/>
      <c r="S97" s="151"/>
      <c r="T97" s="152"/>
      <c r="U97" s="151"/>
      <c r="V97" s="143"/>
      <c r="W97" s="143"/>
      <c r="X97" s="143"/>
      <c r="Y97" s="143"/>
      <c r="Z97" s="143"/>
      <c r="AA97" s="143"/>
      <c r="AB97" s="143"/>
      <c r="AC97" s="143"/>
      <c r="AD97" s="143"/>
      <c r="AE97" s="143" t="s">
        <v>96</v>
      </c>
      <c r="AF97" s="143">
        <v>0</v>
      </c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</row>
    <row r="98" spans="1:60" x14ac:dyDescent="0.25">
      <c r="A98" s="145" t="s">
        <v>89</v>
      </c>
      <c r="B98" s="145" t="s">
        <v>62</v>
      </c>
      <c r="C98" s="182" t="s">
        <v>27</v>
      </c>
      <c r="D98" s="154"/>
      <c r="E98" s="159"/>
      <c r="F98" s="161"/>
      <c r="G98" s="161">
        <f>SUMIF(AE99:AE100,"&lt;&gt;NOR",G99:G100)</f>
        <v>0</v>
      </c>
      <c r="H98" s="161"/>
      <c r="I98" s="161">
        <f>SUM(I99:I100)</f>
        <v>0</v>
      </c>
      <c r="J98" s="161"/>
      <c r="K98" s="161">
        <f>SUM(K99:K100)</f>
        <v>0</v>
      </c>
      <c r="L98" s="161"/>
      <c r="M98" s="161">
        <f>SUM(M99:M100)</f>
        <v>0</v>
      </c>
      <c r="N98" s="155"/>
      <c r="O98" s="155">
        <f>SUM(O99:O100)</f>
        <v>41.847999999999999</v>
      </c>
      <c r="P98" s="155"/>
      <c r="Q98" s="155">
        <f>SUM(Q99:Q100)</f>
        <v>41.847999999999999</v>
      </c>
      <c r="R98" s="155"/>
      <c r="S98" s="155"/>
      <c r="T98" s="156"/>
      <c r="U98" s="155">
        <f>SUM(U99:U100)</f>
        <v>0</v>
      </c>
      <c r="AE98" t="s">
        <v>90</v>
      </c>
    </row>
    <row r="99" spans="1:60" outlineLevel="1" x14ac:dyDescent="0.25">
      <c r="A99" s="144">
        <v>48</v>
      </c>
      <c r="B99" s="144" t="s">
        <v>230</v>
      </c>
      <c r="C99" s="180" t="s">
        <v>231</v>
      </c>
      <c r="D99" s="150" t="s">
        <v>232</v>
      </c>
      <c r="E99" s="157">
        <v>44</v>
      </c>
      <c r="F99" s="253"/>
      <c r="G99" s="160">
        <f>ROUND(E99*F99,2)</f>
        <v>0</v>
      </c>
      <c r="H99" s="160"/>
      <c r="I99" s="160">
        <f>ROUND(E99*H99,2)</f>
        <v>0</v>
      </c>
      <c r="J99" s="160"/>
      <c r="K99" s="160">
        <f>ROUND(E99*J99,2)</f>
        <v>0</v>
      </c>
      <c r="L99" s="160">
        <v>21</v>
      </c>
      <c r="M99" s="160">
        <f>G99*(1+L99/100)</f>
        <v>0</v>
      </c>
      <c r="N99" s="151">
        <v>5.1999999999999998E-2</v>
      </c>
      <c r="O99" s="151">
        <f>ROUND(E99*N99,5)</f>
        <v>2.2879999999999998</v>
      </c>
      <c r="P99" s="151">
        <v>5.1999999999999998E-2</v>
      </c>
      <c r="Q99" s="151">
        <f>ROUND(E99*P99,5)</f>
        <v>2.2879999999999998</v>
      </c>
      <c r="R99" s="151"/>
      <c r="S99" s="151"/>
      <c r="T99" s="152">
        <v>0</v>
      </c>
      <c r="U99" s="151">
        <f>ROUND(E99*T99,2)</f>
        <v>0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 t="s">
        <v>173</v>
      </c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</row>
    <row r="100" spans="1:60" outlineLevel="1" x14ac:dyDescent="0.25">
      <c r="A100" s="144">
        <v>49</v>
      </c>
      <c r="B100" s="144" t="s">
        <v>233</v>
      </c>
      <c r="C100" s="180" t="s">
        <v>234</v>
      </c>
      <c r="D100" s="150" t="s">
        <v>232</v>
      </c>
      <c r="E100" s="157">
        <v>1</v>
      </c>
      <c r="F100" s="253"/>
      <c r="G100" s="160">
        <f>ROUND(E100*F100,2)</f>
        <v>0</v>
      </c>
      <c r="H100" s="160"/>
      <c r="I100" s="160">
        <f>ROUND(E100*H100,2)</f>
        <v>0</v>
      </c>
      <c r="J100" s="160"/>
      <c r="K100" s="160">
        <f>ROUND(E100*J100,2)</f>
        <v>0</v>
      </c>
      <c r="L100" s="160">
        <v>21</v>
      </c>
      <c r="M100" s="160">
        <f>G100*(1+L100/100)</f>
        <v>0</v>
      </c>
      <c r="N100" s="151">
        <v>39.56</v>
      </c>
      <c r="O100" s="151">
        <f>ROUND(E100*N100,5)</f>
        <v>39.56</v>
      </c>
      <c r="P100" s="151">
        <v>39.56</v>
      </c>
      <c r="Q100" s="151">
        <f>ROUND(E100*P100,5)</f>
        <v>39.56</v>
      </c>
      <c r="R100" s="151"/>
      <c r="S100" s="151"/>
      <c r="T100" s="152">
        <v>0</v>
      </c>
      <c r="U100" s="151">
        <f>ROUND(E100*T100,2)</f>
        <v>0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 t="s">
        <v>173</v>
      </c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</row>
    <row r="101" spans="1:60" x14ac:dyDescent="0.25">
      <c r="A101" s="145" t="s">
        <v>89</v>
      </c>
      <c r="B101" s="145" t="s">
        <v>63</v>
      </c>
      <c r="C101" s="182" t="s">
        <v>26</v>
      </c>
      <c r="D101" s="154"/>
      <c r="E101" s="159"/>
      <c r="F101" s="161"/>
      <c r="G101" s="161">
        <f>SUMIF(AE102:AE107,"&lt;&gt;NOR",G102:G107)</f>
        <v>0</v>
      </c>
      <c r="H101" s="161"/>
      <c r="I101" s="161">
        <f>SUM(I102:I107)</f>
        <v>0</v>
      </c>
      <c r="J101" s="161"/>
      <c r="K101" s="161">
        <f>SUM(K102:K107)</f>
        <v>0</v>
      </c>
      <c r="L101" s="161"/>
      <c r="M101" s="161">
        <f>SUM(M102:M107)</f>
        <v>0</v>
      </c>
      <c r="N101" s="155"/>
      <c r="O101" s="155">
        <f>SUM(O102:O107)</f>
        <v>0</v>
      </c>
      <c r="P101" s="155"/>
      <c r="Q101" s="155">
        <f>SUM(Q102:Q107)</f>
        <v>0</v>
      </c>
      <c r="R101" s="155"/>
      <c r="S101" s="155"/>
      <c r="T101" s="156"/>
      <c r="U101" s="155">
        <f>SUM(U102:U107)</f>
        <v>0</v>
      </c>
      <c r="AE101" t="s">
        <v>90</v>
      </c>
    </row>
    <row r="102" spans="1:60" outlineLevel="1" x14ac:dyDescent="0.25">
      <c r="A102" s="144">
        <v>50</v>
      </c>
      <c r="B102" s="144" t="s">
        <v>235</v>
      </c>
      <c r="C102" s="180" t="s">
        <v>236</v>
      </c>
      <c r="D102" s="150" t="s">
        <v>237</v>
      </c>
      <c r="E102" s="157">
        <v>1</v>
      </c>
      <c r="F102" s="253"/>
      <c r="G102" s="160">
        <f t="shared" ref="G102:G107" si="7">ROUND(E102*F102,2)</f>
        <v>0</v>
      </c>
      <c r="H102" s="160"/>
      <c r="I102" s="160">
        <f t="shared" ref="I102:I107" si="8">ROUND(E102*H102,2)</f>
        <v>0</v>
      </c>
      <c r="J102" s="160"/>
      <c r="K102" s="160">
        <f t="shared" ref="K102:K107" si="9">ROUND(E102*J102,2)</f>
        <v>0</v>
      </c>
      <c r="L102" s="160">
        <v>21</v>
      </c>
      <c r="M102" s="160">
        <f t="shared" ref="M102:M107" si="10">G102*(1+L102/100)</f>
        <v>0</v>
      </c>
      <c r="N102" s="151">
        <v>0</v>
      </c>
      <c r="O102" s="151">
        <f t="shared" ref="O102:O107" si="11">ROUND(E102*N102,5)</f>
        <v>0</v>
      </c>
      <c r="P102" s="151">
        <v>0</v>
      </c>
      <c r="Q102" s="151">
        <f t="shared" ref="Q102:Q107" si="12">ROUND(E102*P102,5)</f>
        <v>0</v>
      </c>
      <c r="R102" s="151"/>
      <c r="S102" s="151"/>
      <c r="T102" s="152">
        <v>0</v>
      </c>
      <c r="U102" s="151">
        <f t="shared" ref="U102:U107" si="13">ROUND(E102*T102,2)</f>
        <v>0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 t="s">
        <v>94</v>
      </c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</row>
    <row r="103" spans="1:60" outlineLevel="1" x14ac:dyDescent="0.25">
      <c r="A103" s="144">
        <v>51</v>
      </c>
      <c r="B103" s="144" t="s">
        <v>238</v>
      </c>
      <c r="C103" s="180" t="s">
        <v>239</v>
      </c>
      <c r="D103" s="150" t="s">
        <v>237</v>
      </c>
      <c r="E103" s="157">
        <v>1</v>
      </c>
      <c r="F103" s="253"/>
      <c r="G103" s="160">
        <f t="shared" si="7"/>
        <v>0</v>
      </c>
      <c r="H103" s="160"/>
      <c r="I103" s="160">
        <f t="shared" si="8"/>
        <v>0</v>
      </c>
      <c r="J103" s="160"/>
      <c r="K103" s="160">
        <f t="shared" si="9"/>
        <v>0</v>
      </c>
      <c r="L103" s="160">
        <v>21</v>
      </c>
      <c r="M103" s="160">
        <f t="shared" si="10"/>
        <v>0</v>
      </c>
      <c r="N103" s="151">
        <v>0</v>
      </c>
      <c r="O103" s="151">
        <f t="shared" si="11"/>
        <v>0</v>
      </c>
      <c r="P103" s="151">
        <v>0</v>
      </c>
      <c r="Q103" s="151">
        <f t="shared" si="12"/>
        <v>0</v>
      </c>
      <c r="R103" s="151"/>
      <c r="S103" s="151"/>
      <c r="T103" s="152">
        <v>0</v>
      </c>
      <c r="U103" s="151">
        <f t="shared" si="13"/>
        <v>0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 t="s">
        <v>94</v>
      </c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</row>
    <row r="104" spans="1:60" outlineLevel="1" x14ac:dyDescent="0.25">
      <c r="A104" s="144">
        <v>52</v>
      </c>
      <c r="B104" s="144" t="s">
        <v>240</v>
      </c>
      <c r="C104" s="180" t="s">
        <v>241</v>
      </c>
      <c r="D104" s="150" t="s">
        <v>237</v>
      </c>
      <c r="E104" s="157">
        <v>1</v>
      </c>
      <c r="F104" s="253"/>
      <c r="G104" s="160">
        <f t="shared" si="7"/>
        <v>0</v>
      </c>
      <c r="H104" s="160"/>
      <c r="I104" s="160">
        <f t="shared" si="8"/>
        <v>0</v>
      </c>
      <c r="J104" s="160"/>
      <c r="K104" s="160">
        <f t="shared" si="9"/>
        <v>0</v>
      </c>
      <c r="L104" s="160">
        <v>21</v>
      </c>
      <c r="M104" s="160">
        <f t="shared" si="10"/>
        <v>0</v>
      </c>
      <c r="N104" s="151">
        <v>0</v>
      </c>
      <c r="O104" s="151">
        <f t="shared" si="11"/>
        <v>0</v>
      </c>
      <c r="P104" s="151">
        <v>0</v>
      </c>
      <c r="Q104" s="151">
        <f t="shared" si="12"/>
        <v>0</v>
      </c>
      <c r="R104" s="151"/>
      <c r="S104" s="151"/>
      <c r="T104" s="152">
        <v>0</v>
      </c>
      <c r="U104" s="151">
        <f t="shared" si="13"/>
        <v>0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 t="s">
        <v>94</v>
      </c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</row>
    <row r="105" spans="1:60" outlineLevel="1" x14ac:dyDescent="0.25">
      <c r="A105" s="144">
        <v>53</v>
      </c>
      <c r="B105" s="144" t="s">
        <v>242</v>
      </c>
      <c r="C105" s="180" t="s">
        <v>243</v>
      </c>
      <c r="D105" s="150" t="s">
        <v>237</v>
      </c>
      <c r="E105" s="157">
        <v>1</v>
      </c>
      <c r="F105" s="253"/>
      <c r="G105" s="160">
        <f t="shared" si="7"/>
        <v>0</v>
      </c>
      <c r="H105" s="160"/>
      <c r="I105" s="160">
        <f t="shared" si="8"/>
        <v>0</v>
      </c>
      <c r="J105" s="160"/>
      <c r="K105" s="160">
        <f t="shared" si="9"/>
        <v>0</v>
      </c>
      <c r="L105" s="160">
        <v>21</v>
      </c>
      <c r="M105" s="160">
        <f t="shared" si="10"/>
        <v>0</v>
      </c>
      <c r="N105" s="151">
        <v>0</v>
      </c>
      <c r="O105" s="151">
        <f t="shared" si="11"/>
        <v>0</v>
      </c>
      <c r="P105" s="151">
        <v>0</v>
      </c>
      <c r="Q105" s="151">
        <f t="shared" si="12"/>
        <v>0</v>
      </c>
      <c r="R105" s="151"/>
      <c r="S105" s="151"/>
      <c r="T105" s="152">
        <v>0</v>
      </c>
      <c r="U105" s="151">
        <f t="shared" si="13"/>
        <v>0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 t="s">
        <v>94</v>
      </c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</row>
    <row r="106" spans="1:60" outlineLevel="1" x14ac:dyDescent="0.25">
      <c r="A106" s="144">
        <v>54</v>
      </c>
      <c r="B106" s="144" t="s">
        <v>244</v>
      </c>
      <c r="C106" s="180" t="s">
        <v>245</v>
      </c>
      <c r="D106" s="150" t="s">
        <v>237</v>
      </c>
      <c r="E106" s="157">
        <v>1</v>
      </c>
      <c r="F106" s="253"/>
      <c r="G106" s="160">
        <f t="shared" si="7"/>
        <v>0</v>
      </c>
      <c r="H106" s="160"/>
      <c r="I106" s="160">
        <f t="shared" si="8"/>
        <v>0</v>
      </c>
      <c r="J106" s="160"/>
      <c r="K106" s="160">
        <f t="shared" si="9"/>
        <v>0</v>
      </c>
      <c r="L106" s="160">
        <v>21</v>
      </c>
      <c r="M106" s="160">
        <f t="shared" si="10"/>
        <v>0</v>
      </c>
      <c r="N106" s="151">
        <v>0</v>
      </c>
      <c r="O106" s="151">
        <f t="shared" si="11"/>
        <v>0</v>
      </c>
      <c r="P106" s="151">
        <v>0</v>
      </c>
      <c r="Q106" s="151">
        <f t="shared" si="12"/>
        <v>0</v>
      </c>
      <c r="R106" s="151"/>
      <c r="S106" s="151"/>
      <c r="T106" s="152">
        <v>0</v>
      </c>
      <c r="U106" s="151">
        <f t="shared" si="13"/>
        <v>0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 t="s">
        <v>94</v>
      </c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</row>
    <row r="107" spans="1:60" outlineLevel="1" x14ac:dyDescent="0.25">
      <c r="A107" s="170">
        <v>55</v>
      </c>
      <c r="B107" s="170" t="s">
        <v>246</v>
      </c>
      <c r="C107" s="183" t="s">
        <v>247</v>
      </c>
      <c r="D107" s="171" t="s">
        <v>237</v>
      </c>
      <c r="E107" s="172">
        <v>1</v>
      </c>
      <c r="F107" s="254"/>
      <c r="G107" s="173">
        <f t="shared" si="7"/>
        <v>0</v>
      </c>
      <c r="H107" s="173"/>
      <c r="I107" s="173">
        <f t="shared" si="8"/>
        <v>0</v>
      </c>
      <c r="J107" s="173"/>
      <c r="K107" s="173">
        <f t="shared" si="9"/>
        <v>0</v>
      </c>
      <c r="L107" s="173">
        <v>21</v>
      </c>
      <c r="M107" s="173">
        <f t="shared" si="10"/>
        <v>0</v>
      </c>
      <c r="N107" s="174">
        <v>0</v>
      </c>
      <c r="O107" s="174">
        <f t="shared" si="11"/>
        <v>0</v>
      </c>
      <c r="P107" s="174">
        <v>0</v>
      </c>
      <c r="Q107" s="174">
        <f t="shared" si="12"/>
        <v>0</v>
      </c>
      <c r="R107" s="174"/>
      <c r="S107" s="174"/>
      <c r="T107" s="175">
        <v>0</v>
      </c>
      <c r="U107" s="174">
        <f t="shared" si="13"/>
        <v>0</v>
      </c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 t="s">
        <v>94</v>
      </c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</row>
    <row r="108" spans="1:60" x14ac:dyDescent="0.25">
      <c r="A108" s="4"/>
      <c r="B108" s="5" t="s">
        <v>248</v>
      </c>
      <c r="C108" s="184" t="s">
        <v>248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AC108">
        <v>15</v>
      </c>
      <c r="AD108">
        <v>21</v>
      </c>
    </row>
    <row r="109" spans="1:60" x14ac:dyDescent="0.25">
      <c r="A109" s="176"/>
      <c r="B109" s="177" t="s">
        <v>28</v>
      </c>
      <c r="C109" s="185" t="s">
        <v>248</v>
      </c>
      <c r="D109" s="178"/>
      <c r="E109" s="178"/>
      <c r="F109" s="178"/>
      <c r="G109" s="179">
        <f>G8+G54+G66+G72+G95+G98+G101</f>
        <v>0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AC109">
        <f>SUMIF(L7:L107,AC108,G7:G107)</f>
        <v>0</v>
      </c>
      <c r="AD109">
        <f>SUMIF(L7:L107,AD108,G7:G107)</f>
        <v>0</v>
      </c>
      <c r="AE109" t="s">
        <v>249</v>
      </c>
    </row>
    <row r="110" spans="1:60" x14ac:dyDescent="0.25">
      <c r="A110" s="4"/>
      <c r="B110" s="5" t="s">
        <v>248</v>
      </c>
      <c r="C110" s="184" t="s">
        <v>248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  <rowBreaks count="1" manualBreakCount="1">
    <brk id="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47</vt:i4>
      </vt:variant>
    </vt:vector>
  </HeadingPairs>
  <TitlesOfParts>
    <vt:vector size="50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Kysilka</dc:creator>
  <cp:lastModifiedBy>Mgr. Markéta Vrbová</cp:lastModifiedBy>
  <cp:lastPrinted>2014-02-28T09:52:57Z</cp:lastPrinted>
  <dcterms:created xsi:type="dcterms:W3CDTF">2009-04-08T07:15:50Z</dcterms:created>
  <dcterms:modified xsi:type="dcterms:W3CDTF">2024-09-13T07:37:22Z</dcterms:modified>
</cp:coreProperties>
</file>