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730"/>
  <workbookPr codeName="ThisWorkbook" autoCompressPictures="0"/>
  <mc:AlternateContent xmlns:mc="http://schemas.openxmlformats.org/markup-compatibility/2006">
    <mc:Choice Requires="x15">
      <x15ac:absPath xmlns:x15ac="http://schemas.microsoft.com/office/spreadsheetml/2010/11/ac" url="S:\ = ZAKAZNICI A-T\Klapý_Kraus\6. rozpočet a VV\"/>
    </mc:Choice>
  </mc:AlternateContent>
  <xr:revisionPtr revIDLastSave="0" documentId="13_ncr:1_{8A14B7F6-8962-47E1-99AF-A51965A04B78}" xr6:coauthVersionLast="45" xr6:coauthVersionMax="45" xr10:uidLastSave="{00000000-0000-0000-0000-000000000000}"/>
  <bookViews>
    <workbookView xWindow="-120" yWindow="-120" windowWidth="29040" windowHeight="15840" firstSheet="1" activeTab="1" xr2:uid="{00000000-000D-0000-FFFF-FFFF00000000}"/>
  </bookViews>
  <sheets>
    <sheet name="Stavební rozpočet" sheetId="1" state="veryHidden" r:id="rId1"/>
    <sheet name="Rozpočet - vybrané sloupce" sheetId="2" r:id="rId2"/>
    <sheet name="Krycí list rozpočtu" sheetId="3" r:id="rId3"/>
  </sheet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X157" i="2" l="1"/>
  <c r="Y157" i="2"/>
  <c r="G157" i="2"/>
  <c r="X158" i="2"/>
  <c r="Y158" i="2"/>
  <c r="G158" i="2"/>
  <c r="X160" i="2"/>
  <c r="Y160" i="2"/>
  <c r="G160" i="2"/>
  <c r="G156" i="2"/>
  <c r="X295" i="2"/>
  <c r="Y295" i="2"/>
  <c r="G295" i="2"/>
  <c r="X297" i="2"/>
  <c r="Y297" i="2"/>
  <c r="G297" i="2"/>
  <c r="G294" i="2"/>
  <c r="X299" i="2"/>
  <c r="Y299" i="2"/>
  <c r="G299" i="2"/>
  <c r="G298" i="2"/>
  <c r="X302" i="2"/>
  <c r="Y302" i="2"/>
  <c r="G302" i="2"/>
  <c r="X303" i="2"/>
  <c r="Y303" i="2"/>
  <c r="G303" i="2"/>
  <c r="G301" i="2"/>
  <c r="X305" i="2"/>
  <c r="Y305" i="2"/>
  <c r="G305" i="2"/>
  <c r="X306" i="2"/>
  <c r="Y306" i="2"/>
  <c r="G306" i="2"/>
  <c r="X307" i="2"/>
  <c r="Y307" i="2"/>
  <c r="G307" i="2"/>
  <c r="X308" i="2"/>
  <c r="Y308" i="2"/>
  <c r="G308" i="2"/>
  <c r="X309" i="2"/>
  <c r="Y309" i="2"/>
  <c r="G309" i="2"/>
  <c r="X310" i="2"/>
  <c r="Y310" i="2"/>
  <c r="G310" i="2"/>
  <c r="X311" i="2"/>
  <c r="Y311" i="2"/>
  <c r="G311" i="2"/>
  <c r="G304" i="2"/>
  <c r="X313" i="2"/>
  <c r="Y313" i="2"/>
  <c r="G313" i="2"/>
  <c r="X314" i="2"/>
  <c r="Y314" i="2"/>
  <c r="G314" i="2"/>
  <c r="G312" i="2"/>
  <c r="X316" i="2"/>
  <c r="Y316" i="2"/>
  <c r="G316" i="2"/>
  <c r="X318" i="2"/>
  <c r="Y318" i="2"/>
  <c r="G318" i="2"/>
  <c r="X319" i="2"/>
  <c r="Y319" i="2"/>
  <c r="G319" i="2"/>
  <c r="X320" i="2"/>
  <c r="Y320" i="2"/>
  <c r="G320" i="2"/>
  <c r="X322" i="2"/>
  <c r="Y322" i="2"/>
  <c r="G322" i="2"/>
  <c r="X324" i="2"/>
  <c r="Y324" i="2"/>
  <c r="G324" i="2"/>
  <c r="X325" i="2"/>
  <c r="Y325" i="2"/>
  <c r="G325" i="2"/>
  <c r="G315" i="2"/>
  <c r="X327" i="2"/>
  <c r="Y327" i="2"/>
  <c r="G327" i="2"/>
  <c r="X329" i="2"/>
  <c r="Y329" i="2"/>
  <c r="G329" i="2"/>
  <c r="X330" i="2"/>
  <c r="Y330" i="2"/>
  <c r="G330" i="2"/>
  <c r="X332" i="2"/>
  <c r="Y332" i="2"/>
  <c r="G332" i="2"/>
  <c r="X333" i="2"/>
  <c r="Y333" i="2"/>
  <c r="G333" i="2"/>
  <c r="G326" i="2"/>
  <c r="X336" i="2"/>
  <c r="Y336" i="2"/>
  <c r="G336" i="2"/>
  <c r="X337" i="2"/>
  <c r="Y337" i="2"/>
  <c r="G337" i="2"/>
  <c r="X338" i="2"/>
  <c r="Y338" i="2"/>
  <c r="G338" i="2"/>
  <c r="X340" i="2"/>
  <c r="Y340" i="2"/>
  <c r="G340" i="2"/>
  <c r="X341" i="2"/>
  <c r="Y341" i="2"/>
  <c r="G341" i="2"/>
  <c r="X343" i="2"/>
  <c r="Y343" i="2"/>
  <c r="G343" i="2"/>
  <c r="G335" i="2"/>
  <c r="X346" i="2"/>
  <c r="Y346" i="2"/>
  <c r="G346" i="2"/>
  <c r="X347" i="2"/>
  <c r="Y347" i="2"/>
  <c r="G347" i="2"/>
  <c r="X348" i="2"/>
  <c r="Y348" i="2"/>
  <c r="G348" i="2"/>
  <c r="X349" i="2"/>
  <c r="Y349" i="2"/>
  <c r="G349" i="2"/>
  <c r="X350" i="2"/>
  <c r="Y350" i="2"/>
  <c r="G350" i="2"/>
  <c r="X351" i="2"/>
  <c r="Y351" i="2"/>
  <c r="G351" i="2"/>
  <c r="G345" i="2"/>
  <c r="X353" i="2"/>
  <c r="Y353" i="2"/>
  <c r="G353" i="2"/>
  <c r="X354" i="2"/>
  <c r="Y354" i="2"/>
  <c r="G354" i="2"/>
  <c r="X356" i="2"/>
  <c r="Y356" i="2"/>
  <c r="G356" i="2"/>
  <c r="X357" i="2"/>
  <c r="Y357" i="2"/>
  <c r="G357" i="2"/>
  <c r="X358" i="2"/>
  <c r="Y358" i="2"/>
  <c r="G358" i="2"/>
  <c r="X359" i="2"/>
  <c r="Y359" i="2"/>
  <c r="G359" i="2"/>
  <c r="G355" i="2"/>
  <c r="G352" i="2"/>
  <c r="X361" i="2"/>
  <c r="Y361" i="2"/>
  <c r="G361" i="2"/>
  <c r="X363" i="2"/>
  <c r="Y363" i="2"/>
  <c r="G363" i="2"/>
  <c r="G360" i="2"/>
  <c r="X366" i="2"/>
  <c r="Y366" i="2"/>
  <c r="G366" i="2"/>
  <c r="G365" i="2"/>
  <c r="X369" i="2"/>
  <c r="Y369" i="2"/>
  <c r="G369" i="2"/>
  <c r="X370" i="2"/>
  <c r="Y370" i="2"/>
  <c r="G370" i="2"/>
  <c r="X372" i="2"/>
  <c r="Y372" i="2"/>
  <c r="G372" i="2"/>
  <c r="G368" i="2"/>
  <c r="X375" i="2"/>
  <c r="Y375" i="2"/>
  <c r="G375" i="2"/>
  <c r="X377" i="2"/>
  <c r="Y377" i="2"/>
  <c r="G377" i="2"/>
  <c r="G374" i="2"/>
  <c r="C12" i="3"/>
  <c r="C11" i="3"/>
  <c r="X11" i="2"/>
  <c r="Y11" i="2"/>
  <c r="G11" i="2"/>
  <c r="X12" i="2"/>
  <c r="Y12" i="2"/>
  <c r="G12" i="2"/>
  <c r="X13" i="2"/>
  <c r="Y13" i="2"/>
  <c r="G13" i="2"/>
  <c r="X15" i="2"/>
  <c r="Y15" i="2"/>
  <c r="G15" i="2"/>
  <c r="G10" i="2"/>
  <c r="X18" i="2"/>
  <c r="Y18" i="2"/>
  <c r="G18" i="2"/>
  <c r="G17" i="2"/>
  <c r="X21" i="2"/>
  <c r="Y21" i="2"/>
  <c r="G21" i="2"/>
  <c r="X22" i="2"/>
  <c r="Y22" i="2"/>
  <c r="G22" i="2"/>
  <c r="X24" i="2"/>
  <c r="Y24" i="2"/>
  <c r="G24" i="2"/>
  <c r="X26" i="2"/>
  <c r="Y26" i="2"/>
  <c r="G26" i="2"/>
  <c r="X28" i="2"/>
  <c r="Y28" i="2"/>
  <c r="G28" i="2"/>
  <c r="X30" i="2"/>
  <c r="Y30" i="2"/>
  <c r="G30" i="2"/>
  <c r="X32" i="2"/>
  <c r="Y32" i="2"/>
  <c r="G32" i="2"/>
  <c r="X34" i="2"/>
  <c r="Y34" i="2"/>
  <c r="G34" i="2"/>
  <c r="X36" i="2"/>
  <c r="Y36" i="2"/>
  <c r="G36" i="2"/>
  <c r="G20" i="2"/>
  <c r="X39" i="2"/>
  <c r="Y39" i="2"/>
  <c r="G39" i="2"/>
  <c r="X41" i="2"/>
  <c r="Y41" i="2"/>
  <c r="G41" i="2"/>
  <c r="G38" i="2"/>
  <c r="X44" i="2"/>
  <c r="Y44" i="2"/>
  <c r="G44" i="2"/>
  <c r="X46" i="2"/>
  <c r="Y46" i="2"/>
  <c r="G46" i="2"/>
  <c r="G43" i="2"/>
  <c r="X48" i="2"/>
  <c r="Y48" i="2"/>
  <c r="G48" i="2"/>
  <c r="G47" i="2"/>
  <c r="X51" i="2"/>
  <c r="Y51" i="2"/>
  <c r="G51" i="2"/>
  <c r="X53" i="2"/>
  <c r="Y53" i="2"/>
  <c r="G53" i="2"/>
  <c r="X55" i="2"/>
  <c r="Y55" i="2"/>
  <c r="G55" i="2"/>
  <c r="X56" i="2"/>
  <c r="Y56" i="2"/>
  <c r="G56" i="2"/>
  <c r="X57" i="2"/>
  <c r="Y57" i="2"/>
  <c r="G57" i="2"/>
  <c r="X59" i="2"/>
  <c r="Y59" i="2"/>
  <c r="G59" i="2"/>
  <c r="X60" i="2"/>
  <c r="Y60" i="2"/>
  <c r="G60" i="2"/>
  <c r="G50" i="2"/>
  <c r="X63" i="2"/>
  <c r="Y63" i="2"/>
  <c r="G63" i="2"/>
  <c r="G62" i="2"/>
  <c r="X66" i="2"/>
  <c r="Y66" i="2"/>
  <c r="G66" i="2"/>
  <c r="G65" i="2"/>
  <c r="X68" i="2"/>
  <c r="Y68" i="2"/>
  <c r="G68" i="2"/>
  <c r="G67" i="2"/>
  <c r="X71" i="2"/>
  <c r="Y71" i="2"/>
  <c r="G71" i="2"/>
  <c r="X72" i="2"/>
  <c r="Y72" i="2"/>
  <c r="G72" i="2"/>
  <c r="X73" i="2"/>
  <c r="Y73" i="2"/>
  <c r="G73" i="2"/>
  <c r="X74" i="2"/>
  <c r="Y74" i="2"/>
  <c r="G74" i="2"/>
  <c r="X75" i="2"/>
  <c r="Y75" i="2"/>
  <c r="G75" i="2"/>
  <c r="G70" i="2"/>
  <c r="X77" i="2"/>
  <c r="Y77" i="2"/>
  <c r="G77" i="2"/>
  <c r="X79" i="2"/>
  <c r="Y79" i="2"/>
  <c r="G79" i="2"/>
  <c r="G76" i="2"/>
  <c r="X82" i="2"/>
  <c r="Y82" i="2"/>
  <c r="G82" i="2"/>
  <c r="G81" i="2"/>
  <c r="X85" i="2"/>
  <c r="Y85" i="2"/>
  <c r="G85" i="2"/>
  <c r="X87" i="2"/>
  <c r="Y87" i="2"/>
  <c r="G87" i="2"/>
  <c r="X89" i="2"/>
  <c r="Y89" i="2"/>
  <c r="G89" i="2"/>
  <c r="X91" i="2"/>
  <c r="Y91" i="2"/>
  <c r="G91" i="2"/>
  <c r="X93" i="2"/>
  <c r="Y93" i="2"/>
  <c r="G93" i="2"/>
  <c r="X95" i="2"/>
  <c r="Y95" i="2"/>
  <c r="G95" i="2"/>
  <c r="X97" i="2"/>
  <c r="Y97" i="2"/>
  <c r="G97" i="2"/>
  <c r="X99" i="2"/>
  <c r="Y99" i="2"/>
  <c r="G99" i="2"/>
  <c r="X101" i="2"/>
  <c r="Y101" i="2"/>
  <c r="G101" i="2"/>
  <c r="X103" i="2"/>
  <c r="Y103" i="2"/>
  <c r="G103" i="2"/>
  <c r="G84" i="2"/>
  <c r="X106" i="2"/>
  <c r="Y106" i="2"/>
  <c r="G106" i="2"/>
  <c r="X108" i="2"/>
  <c r="Y108" i="2"/>
  <c r="G108" i="2"/>
  <c r="X110" i="2"/>
  <c r="Y110" i="2"/>
  <c r="G110" i="2"/>
  <c r="X112" i="2"/>
  <c r="Y112" i="2"/>
  <c r="G112" i="2"/>
  <c r="X114" i="2"/>
  <c r="Y114" i="2"/>
  <c r="G114" i="2"/>
  <c r="X116" i="2"/>
  <c r="Y116" i="2"/>
  <c r="G116" i="2"/>
  <c r="X118" i="2"/>
  <c r="Y118" i="2"/>
  <c r="G118" i="2"/>
  <c r="X120" i="2"/>
  <c r="Y120" i="2"/>
  <c r="G120" i="2"/>
  <c r="X122" i="2"/>
  <c r="Y122" i="2"/>
  <c r="G122" i="2"/>
  <c r="X124" i="2"/>
  <c r="Y124" i="2"/>
  <c r="G124" i="2"/>
  <c r="X126" i="2"/>
  <c r="Y126" i="2"/>
  <c r="G126" i="2"/>
  <c r="X128" i="2"/>
  <c r="Y128" i="2"/>
  <c r="G128" i="2"/>
  <c r="X130" i="2"/>
  <c r="Y130" i="2"/>
  <c r="G130" i="2"/>
  <c r="G105" i="2"/>
  <c r="X148" i="2"/>
  <c r="Y148" i="2"/>
  <c r="G148" i="2"/>
  <c r="X149" i="2"/>
  <c r="Y149" i="2"/>
  <c r="G149" i="2"/>
  <c r="G147" i="2"/>
  <c r="X164" i="2"/>
  <c r="Y164" i="2"/>
  <c r="G164" i="2"/>
  <c r="X166" i="2"/>
  <c r="Y166" i="2"/>
  <c r="G166" i="2"/>
  <c r="X168" i="2"/>
  <c r="Y168" i="2"/>
  <c r="G168" i="2"/>
  <c r="G163" i="2"/>
  <c r="X170" i="2"/>
  <c r="Y170" i="2"/>
  <c r="G170" i="2"/>
  <c r="G169" i="2"/>
  <c r="X173" i="2"/>
  <c r="Y173" i="2"/>
  <c r="G173" i="2"/>
  <c r="X175" i="2"/>
  <c r="Y175" i="2"/>
  <c r="G175" i="2"/>
  <c r="G172" i="2"/>
  <c r="X178" i="2"/>
  <c r="Y178" i="2"/>
  <c r="G178" i="2"/>
  <c r="X180" i="2"/>
  <c r="Y180" i="2"/>
  <c r="G180" i="2"/>
  <c r="X182" i="2"/>
  <c r="Y182" i="2"/>
  <c r="G182" i="2"/>
  <c r="G177" i="2"/>
  <c r="X185" i="2"/>
  <c r="Y185" i="2"/>
  <c r="G185" i="2"/>
  <c r="X187" i="2"/>
  <c r="Y187" i="2"/>
  <c r="G187" i="2"/>
  <c r="G184" i="2"/>
  <c r="X190" i="2"/>
  <c r="Y190" i="2"/>
  <c r="G190" i="2"/>
  <c r="X191" i="2"/>
  <c r="Y191" i="2"/>
  <c r="G191" i="2"/>
  <c r="X192" i="2"/>
  <c r="Y192" i="2"/>
  <c r="G192" i="2"/>
  <c r="X193" i="2"/>
  <c r="Y193" i="2"/>
  <c r="G193" i="2"/>
  <c r="X195" i="2"/>
  <c r="Y195" i="2"/>
  <c r="G195" i="2"/>
  <c r="X197" i="2"/>
  <c r="Y197" i="2"/>
  <c r="G197" i="2"/>
  <c r="X199" i="2"/>
  <c r="Y199" i="2"/>
  <c r="G199" i="2"/>
  <c r="X201" i="2"/>
  <c r="Y201" i="2"/>
  <c r="G201" i="2"/>
  <c r="G189" i="2"/>
  <c r="X203" i="2"/>
  <c r="Y203" i="2"/>
  <c r="G203" i="2"/>
  <c r="X204" i="2"/>
  <c r="Y204" i="2"/>
  <c r="G204" i="2"/>
  <c r="G202" i="2"/>
  <c r="X207" i="2"/>
  <c r="Y207" i="2"/>
  <c r="G207" i="2"/>
  <c r="X209" i="2"/>
  <c r="Y209" i="2"/>
  <c r="G209" i="2"/>
  <c r="X210" i="2"/>
  <c r="Y210" i="2"/>
  <c r="G210" i="2"/>
  <c r="X211" i="2"/>
  <c r="Y211" i="2"/>
  <c r="G211" i="2"/>
  <c r="X212" i="2"/>
  <c r="Y212" i="2"/>
  <c r="G212" i="2"/>
  <c r="G206" i="2"/>
  <c r="X215" i="2"/>
  <c r="Y215" i="2"/>
  <c r="G215" i="2"/>
  <c r="X216" i="2"/>
  <c r="Y216" i="2"/>
  <c r="G216" i="2"/>
  <c r="X218" i="2"/>
  <c r="Y218" i="2"/>
  <c r="G218" i="2"/>
  <c r="X220" i="2"/>
  <c r="Y220" i="2"/>
  <c r="G220" i="2"/>
  <c r="X222" i="2"/>
  <c r="Y222" i="2"/>
  <c r="G222" i="2"/>
  <c r="G224" i="2"/>
  <c r="G214" i="2"/>
  <c r="X226" i="2"/>
  <c r="Y226" i="2"/>
  <c r="G226" i="2"/>
  <c r="X227" i="2"/>
  <c r="Y227" i="2"/>
  <c r="G227" i="2"/>
  <c r="G228" i="2"/>
  <c r="G229" i="2"/>
  <c r="G225" i="2"/>
  <c r="X232" i="2"/>
  <c r="Y232" i="2"/>
  <c r="G232" i="2"/>
  <c r="G231" i="2"/>
  <c r="X234" i="2"/>
  <c r="Y234" i="2"/>
  <c r="G234" i="2"/>
  <c r="G233" i="2"/>
  <c r="X237" i="2"/>
  <c r="Y237" i="2"/>
  <c r="G237" i="2"/>
  <c r="X238" i="2"/>
  <c r="Y238" i="2"/>
  <c r="G238" i="2"/>
  <c r="G236" i="2"/>
  <c r="X241" i="2"/>
  <c r="Y241" i="2"/>
  <c r="G241" i="2"/>
  <c r="X242" i="2"/>
  <c r="Y242" i="2"/>
  <c r="G242" i="2"/>
  <c r="G240" i="2"/>
  <c r="X245" i="2"/>
  <c r="Y245" i="2"/>
  <c r="G245" i="2"/>
  <c r="X247" i="2"/>
  <c r="Y247" i="2"/>
  <c r="G247" i="2"/>
  <c r="G244" i="2"/>
  <c r="X250" i="2"/>
  <c r="Y250" i="2"/>
  <c r="G250" i="2"/>
  <c r="G252" i="2"/>
  <c r="G249" i="2"/>
  <c r="X254" i="2"/>
  <c r="Y254" i="2"/>
  <c r="G254" i="2"/>
  <c r="G253" i="2"/>
  <c r="X257" i="2"/>
  <c r="Y257" i="2"/>
  <c r="G257" i="2"/>
  <c r="X258" i="2"/>
  <c r="Y258" i="2"/>
  <c r="G258" i="2"/>
  <c r="X260" i="2"/>
  <c r="Y260" i="2"/>
  <c r="G260" i="2"/>
  <c r="G262" i="2"/>
  <c r="G256" i="2"/>
  <c r="X264" i="2"/>
  <c r="Y264" i="2"/>
  <c r="G264" i="2"/>
  <c r="G263" i="2"/>
  <c r="X266" i="2"/>
  <c r="Y266" i="2"/>
  <c r="G266" i="2"/>
  <c r="G265" i="2"/>
  <c r="X269" i="2"/>
  <c r="Y269" i="2"/>
  <c r="G269" i="2"/>
  <c r="X270" i="2"/>
  <c r="Y270" i="2"/>
  <c r="G270" i="2"/>
  <c r="X271" i="2"/>
  <c r="Y271" i="2"/>
  <c r="G271" i="2"/>
  <c r="G272" i="2"/>
  <c r="G273" i="2"/>
  <c r="G268" i="2"/>
  <c r="X275" i="2"/>
  <c r="Y275" i="2"/>
  <c r="G275" i="2"/>
  <c r="G276" i="2"/>
  <c r="G277" i="2"/>
  <c r="G278" i="2"/>
  <c r="G274" i="2"/>
  <c r="X280" i="2"/>
  <c r="Y280" i="2"/>
  <c r="G280" i="2"/>
  <c r="X281" i="2"/>
  <c r="Y281" i="2"/>
  <c r="G281" i="2"/>
  <c r="X282" i="2"/>
  <c r="Y282" i="2"/>
  <c r="G282" i="2"/>
  <c r="X283" i="2"/>
  <c r="Y283" i="2"/>
  <c r="G283" i="2"/>
  <c r="G279" i="2"/>
  <c r="X285" i="2"/>
  <c r="Y285" i="2"/>
  <c r="G285" i="2"/>
  <c r="G284" i="2"/>
  <c r="C10" i="3"/>
  <c r="C9" i="3"/>
  <c r="I164" i="2"/>
  <c r="I166" i="2"/>
  <c r="I168" i="2"/>
  <c r="I163" i="2"/>
  <c r="I170" i="2"/>
  <c r="I169" i="2"/>
  <c r="I173" i="2"/>
  <c r="I175" i="2"/>
  <c r="I172" i="2"/>
  <c r="I178" i="2"/>
  <c r="I180" i="2"/>
  <c r="I182" i="2"/>
  <c r="I177" i="2"/>
  <c r="I185" i="2"/>
  <c r="I187" i="2"/>
  <c r="I184" i="2"/>
  <c r="I190" i="2"/>
  <c r="I191" i="2"/>
  <c r="I192" i="2"/>
  <c r="I193" i="2"/>
  <c r="I195" i="2"/>
  <c r="I197" i="2"/>
  <c r="I199" i="2"/>
  <c r="I201" i="2"/>
  <c r="I189" i="2"/>
  <c r="I203" i="2"/>
  <c r="I204" i="2"/>
  <c r="I202" i="2"/>
  <c r="I207" i="2"/>
  <c r="I209" i="2"/>
  <c r="I210" i="2"/>
  <c r="I211" i="2"/>
  <c r="I212" i="2"/>
  <c r="I206" i="2"/>
  <c r="I215" i="2"/>
  <c r="I216" i="2"/>
  <c r="I218" i="2"/>
  <c r="I220" i="2"/>
  <c r="I222" i="2"/>
  <c r="I214" i="2"/>
  <c r="I226" i="2"/>
  <c r="I227" i="2"/>
  <c r="I229" i="2"/>
  <c r="I225" i="2"/>
  <c r="I232" i="2"/>
  <c r="I231" i="2"/>
  <c r="I234" i="2"/>
  <c r="I233" i="2"/>
  <c r="I237" i="2"/>
  <c r="I238" i="2"/>
  <c r="I236" i="2"/>
  <c r="I241" i="2"/>
  <c r="I242" i="2"/>
  <c r="I240" i="2"/>
  <c r="I245" i="2"/>
  <c r="I247" i="2"/>
  <c r="I244" i="2"/>
  <c r="I250" i="2"/>
  <c r="I249" i="2"/>
  <c r="I254" i="2"/>
  <c r="I253" i="2"/>
  <c r="I257" i="2"/>
  <c r="I258" i="2"/>
  <c r="I260" i="2"/>
  <c r="I256" i="2"/>
  <c r="I264" i="2"/>
  <c r="I263" i="2"/>
  <c r="I266" i="2"/>
  <c r="I265" i="2"/>
  <c r="I269" i="2"/>
  <c r="I270" i="2"/>
  <c r="I271" i="2"/>
  <c r="I268" i="2"/>
  <c r="I275" i="2"/>
  <c r="I274" i="2"/>
  <c r="I280" i="2"/>
  <c r="I281" i="2"/>
  <c r="I282" i="2"/>
  <c r="I283" i="2"/>
  <c r="I279" i="2"/>
  <c r="I285" i="2"/>
  <c r="I284" i="2"/>
  <c r="I288" i="2"/>
  <c r="I289" i="2"/>
  <c r="I290" i="2"/>
  <c r="I287" i="2"/>
  <c r="I292" i="2"/>
  <c r="I293" i="2"/>
  <c r="I291" i="2"/>
  <c r="I295" i="2"/>
  <c r="I297" i="2"/>
  <c r="I294" i="2"/>
  <c r="I299" i="2"/>
  <c r="I298" i="2"/>
  <c r="I302" i="2"/>
  <c r="I303" i="2"/>
  <c r="I301" i="2"/>
  <c r="I305" i="2"/>
  <c r="I306" i="2"/>
  <c r="I307" i="2"/>
  <c r="I308" i="2"/>
  <c r="I309" i="2"/>
  <c r="I310" i="2"/>
  <c r="I311" i="2"/>
  <c r="I304" i="2"/>
  <c r="I313" i="2"/>
  <c r="I314" i="2"/>
  <c r="I312" i="2"/>
  <c r="I316" i="2"/>
  <c r="I318" i="2"/>
  <c r="I319" i="2"/>
  <c r="I320" i="2"/>
  <c r="I322" i="2"/>
  <c r="I324" i="2"/>
  <c r="I325" i="2"/>
  <c r="I315" i="2"/>
  <c r="I327" i="2"/>
  <c r="I329" i="2"/>
  <c r="I330" i="2"/>
  <c r="I332" i="2"/>
  <c r="I333" i="2"/>
  <c r="I326" i="2"/>
  <c r="I336" i="2"/>
  <c r="I337" i="2"/>
  <c r="I338" i="2"/>
  <c r="I340" i="2"/>
  <c r="I341" i="2"/>
  <c r="I343" i="2"/>
  <c r="I335" i="2"/>
  <c r="I346" i="2"/>
  <c r="I347" i="2"/>
  <c r="I348" i="2"/>
  <c r="I349" i="2"/>
  <c r="I350" i="2"/>
  <c r="I351" i="2"/>
  <c r="I345" i="2"/>
  <c r="I353" i="2"/>
  <c r="I354" i="2"/>
  <c r="I356" i="2"/>
  <c r="I357" i="2"/>
  <c r="I358" i="2"/>
  <c r="I359" i="2"/>
  <c r="I352" i="2"/>
  <c r="I361" i="2"/>
  <c r="I363" i="2"/>
  <c r="I360" i="2"/>
  <c r="I366" i="2"/>
  <c r="I365" i="2"/>
  <c r="I369" i="2"/>
  <c r="I370" i="2"/>
  <c r="I372" i="2"/>
  <c r="I368" i="2"/>
  <c r="I375" i="2"/>
  <c r="I377" i="2"/>
  <c r="I374" i="2"/>
  <c r="I162" i="2"/>
  <c r="X288" i="2"/>
  <c r="Y288" i="2"/>
  <c r="G288" i="2"/>
  <c r="X289" i="2"/>
  <c r="Y289" i="2"/>
  <c r="G289" i="2"/>
  <c r="X290" i="2"/>
  <c r="Y290" i="2"/>
  <c r="G290" i="2"/>
  <c r="G287" i="2"/>
  <c r="X292" i="2"/>
  <c r="Y292" i="2"/>
  <c r="G292" i="2"/>
  <c r="X293" i="2"/>
  <c r="Y293" i="2"/>
  <c r="G293" i="2"/>
  <c r="G291" i="2"/>
  <c r="G162" i="2"/>
  <c r="I272" i="2"/>
  <c r="X152" i="2"/>
  <c r="Y152" i="2"/>
  <c r="G152" i="2"/>
  <c r="X153" i="2"/>
  <c r="Y153" i="2"/>
  <c r="G153" i="2"/>
  <c r="X154" i="2"/>
  <c r="Y154" i="2"/>
  <c r="G154" i="2"/>
  <c r="G151" i="2"/>
  <c r="G379" i="2"/>
  <c r="I273" i="2"/>
  <c r="C13" i="3"/>
  <c r="C14" i="3"/>
  <c r="X9" i="1"/>
  <c r="X18" i="1"/>
  <c r="X21" i="1"/>
  <c r="X39" i="1"/>
  <c r="X44" i="1"/>
  <c r="X48" i="1"/>
  <c r="X51" i="1"/>
  <c r="X65" i="1"/>
  <c r="X68" i="1"/>
  <c r="X70" i="1"/>
  <c r="X73" i="1"/>
  <c r="X79" i="1"/>
  <c r="X84" i="1"/>
  <c r="X87" i="1"/>
  <c r="X108" i="1"/>
  <c r="X134" i="1"/>
  <c r="X138" i="1"/>
  <c r="X143" i="1"/>
  <c r="X149" i="1"/>
  <c r="X155" i="1"/>
  <c r="X158" i="1"/>
  <c r="X163" i="1"/>
  <c r="X170" i="1"/>
  <c r="X175" i="1"/>
  <c r="X188" i="1"/>
  <c r="X192" i="1"/>
  <c r="X200" i="1"/>
  <c r="X205" i="1"/>
  <c r="X215" i="1"/>
  <c r="X218" i="1"/>
  <c r="X220" i="1"/>
  <c r="X223" i="1"/>
  <c r="X228" i="1"/>
  <c r="X230" i="1"/>
  <c r="X234" i="1"/>
  <c r="X239" i="1"/>
  <c r="X242" i="1"/>
  <c r="X245" i="1"/>
  <c r="X251" i="1"/>
  <c r="X254" i="1"/>
  <c r="X257" i="1"/>
  <c r="X261" i="1"/>
  <c r="X278" i="1"/>
  <c r="X280" i="1"/>
  <c r="X285" i="1"/>
  <c r="X288" i="1"/>
  <c r="X292" i="1"/>
  <c r="X296" i="1"/>
  <c r="X299" i="1"/>
  <c r="X303" i="1"/>
  <c r="X306" i="1"/>
  <c r="X309" i="1"/>
  <c r="X317" i="1"/>
  <c r="X320" i="1"/>
  <c r="X331" i="1"/>
  <c r="X340" i="1"/>
  <c r="X350" i="1"/>
  <c r="X357" i="1"/>
  <c r="X368" i="1"/>
  <c r="X373" i="1"/>
  <c r="X376" i="1"/>
  <c r="X382" i="1"/>
  <c r="C15" i="3"/>
  <c r="C16" i="3"/>
  <c r="C17" i="3"/>
  <c r="F17" i="3"/>
  <c r="I17" i="3"/>
  <c r="C24" i="3"/>
  <c r="I145" i="2"/>
  <c r="G145" i="2"/>
  <c r="I143" i="2"/>
  <c r="G143" i="2"/>
  <c r="I142" i="2"/>
  <c r="G142" i="2"/>
  <c r="I140" i="2"/>
  <c r="G140" i="2"/>
  <c r="I138" i="2"/>
  <c r="G138" i="2"/>
  <c r="I137" i="2"/>
  <c r="G137" i="2"/>
  <c r="I136" i="2"/>
  <c r="G136" i="2"/>
  <c r="I135" i="2"/>
  <c r="G135" i="2"/>
  <c r="I134" i="2"/>
  <c r="G134" i="2"/>
  <c r="I133" i="2"/>
  <c r="G133" i="2"/>
  <c r="I131" i="2"/>
  <c r="G131" i="2"/>
  <c r="AA10" i="1"/>
  <c r="AA11" i="1"/>
  <c r="AA14" i="1"/>
  <c r="AA16" i="1"/>
  <c r="AA19" i="1"/>
  <c r="AA22" i="1"/>
  <c r="AA23" i="1"/>
  <c r="AA25" i="1"/>
  <c r="AA27" i="1"/>
  <c r="AA29" i="1"/>
  <c r="AA31" i="1"/>
  <c r="AA33" i="1"/>
  <c r="AA35" i="1"/>
  <c r="AA37" i="1"/>
  <c r="AA40" i="1"/>
  <c r="AA42" i="1"/>
  <c r="AA45" i="1"/>
  <c r="AA47" i="1"/>
  <c r="AA49" i="1"/>
  <c r="AA52" i="1"/>
  <c r="AA54" i="1"/>
  <c r="AA56" i="1"/>
  <c r="AA58" i="1"/>
  <c r="AA59" i="1"/>
  <c r="AA61" i="1"/>
  <c r="AA63" i="1"/>
  <c r="AA66" i="1"/>
  <c r="AA69" i="1"/>
  <c r="AA71" i="1"/>
  <c r="AA74" i="1"/>
  <c r="AA75" i="1"/>
  <c r="AA76" i="1"/>
  <c r="AA77" i="1"/>
  <c r="AA78" i="1"/>
  <c r="AA80" i="1"/>
  <c r="AA82" i="1"/>
  <c r="AA85" i="1"/>
  <c r="AA88" i="1"/>
  <c r="AA90" i="1"/>
  <c r="AA92" i="1"/>
  <c r="AA94" i="1"/>
  <c r="AA96" i="1"/>
  <c r="AA98" i="1"/>
  <c r="AA100" i="1"/>
  <c r="AA102" i="1"/>
  <c r="AA104" i="1"/>
  <c r="AA106" i="1"/>
  <c r="AA109" i="1"/>
  <c r="AA111" i="1"/>
  <c r="AA113" i="1"/>
  <c r="AA115" i="1"/>
  <c r="AA117" i="1"/>
  <c r="AA119" i="1"/>
  <c r="AA121" i="1"/>
  <c r="AA123" i="1"/>
  <c r="AA125" i="1"/>
  <c r="AA127" i="1"/>
  <c r="AA129" i="1"/>
  <c r="AA131" i="1"/>
  <c r="AA133" i="1"/>
  <c r="AA135" i="1"/>
  <c r="AA136" i="1"/>
  <c r="AA139" i="1"/>
  <c r="AA140" i="1"/>
  <c r="AA141" i="1"/>
  <c r="AA144" i="1"/>
  <c r="AA145" i="1"/>
  <c r="AA147" i="1"/>
  <c r="AA150" i="1"/>
  <c r="AA152" i="1"/>
  <c r="AA154" i="1"/>
  <c r="AA156" i="1"/>
  <c r="AA159" i="1"/>
  <c r="AA161" i="1"/>
  <c r="AA164" i="1"/>
  <c r="AA166" i="1"/>
  <c r="AA168" i="1"/>
  <c r="AA171" i="1"/>
  <c r="AA173" i="1"/>
  <c r="AA176" i="1"/>
  <c r="AA177" i="1"/>
  <c r="AA178" i="1"/>
  <c r="AA179" i="1"/>
  <c r="AA181" i="1"/>
  <c r="AA183" i="1"/>
  <c r="AA185" i="1"/>
  <c r="AA187" i="1"/>
  <c r="AA189" i="1"/>
  <c r="AA190" i="1"/>
  <c r="AA193" i="1"/>
  <c r="AA195" i="1"/>
  <c r="AA196" i="1"/>
  <c r="AA197" i="1"/>
  <c r="AA198" i="1"/>
  <c r="AA201" i="1"/>
  <c r="AA203" i="1"/>
  <c r="AA206" i="1"/>
  <c r="AA207" i="1"/>
  <c r="AA209" i="1"/>
  <c r="AA211" i="1"/>
  <c r="AA213" i="1"/>
  <c r="AA216" i="1"/>
  <c r="AA217" i="1"/>
  <c r="AA219" i="1"/>
  <c r="AA221" i="1"/>
  <c r="AA224" i="1"/>
  <c r="AA225" i="1"/>
  <c r="AA226" i="1"/>
  <c r="AA229" i="1"/>
  <c r="AA231" i="1"/>
  <c r="AA232" i="1"/>
  <c r="AA235" i="1"/>
  <c r="AA237" i="1"/>
  <c r="AA240" i="1"/>
  <c r="AA243" i="1"/>
  <c r="AA246" i="1"/>
  <c r="AA247" i="1"/>
  <c r="AA249" i="1"/>
  <c r="AA252" i="1"/>
  <c r="AA253" i="1"/>
  <c r="AA255" i="1"/>
  <c r="AA258" i="1"/>
  <c r="AA259" i="1"/>
  <c r="AA260" i="1"/>
  <c r="AA262" i="1"/>
  <c r="AA264" i="1"/>
  <c r="AA265" i="1"/>
  <c r="AA266" i="1"/>
  <c r="AA267" i="1"/>
  <c r="AA268" i="1"/>
  <c r="AA269" i="1"/>
  <c r="AA271" i="1"/>
  <c r="AA273" i="1"/>
  <c r="AA274" i="1"/>
  <c r="AA276" i="1"/>
  <c r="AA279" i="1"/>
  <c r="AA281" i="1"/>
  <c r="AA282" i="1"/>
  <c r="AA283" i="1"/>
  <c r="AA284" i="1"/>
  <c r="AA286" i="1"/>
  <c r="AA289" i="1"/>
  <c r="AA290" i="1"/>
  <c r="AA291" i="1"/>
  <c r="AA293" i="1"/>
  <c r="AA294" i="1"/>
  <c r="AA297" i="1"/>
  <c r="AA298" i="1"/>
  <c r="AA300" i="1"/>
  <c r="AA302" i="1"/>
  <c r="AA304" i="1"/>
  <c r="AA307" i="1"/>
  <c r="AA308" i="1"/>
  <c r="AA310" i="1"/>
  <c r="AA311" i="1"/>
  <c r="AA312" i="1"/>
  <c r="AA313" i="1"/>
  <c r="AA314" i="1"/>
  <c r="AA315" i="1"/>
  <c r="AA316" i="1"/>
  <c r="AA318" i="1"/>
  <c r="AA319" i="1"/>
  <c r="AA321" i="1"/>
  <c r="AA323" i="1"/>
  <c r="AA324" i="1"/>
  <c r="AA325" i="1"/>
  <c r="AA327" i="1"/>
  <c r="AA329" i="1"/>
  <c r="AA330" i="1"/>
  <c r="AA332" i="1"/>
  <c r="AA334" i="1"/>
  <c r="AA335" i="1"/>
  <c r="AA337" i="1"/>
  <c r="AA338" i="1"/>
  <c r="AA341" i="1"/>
  <c r="AA342" i="1"/>
  <c r="AA343" i="1"/>
  <c r="AA345" i="1"/>
  <c r="AA346" i="1"/>
  <c r="AA348" i="1"/>
  <c r="AA351" i="1"/>
  <c r="AA352" i="1"/>
  <c r="AA353" i="1"/>
  <c r="AA354" i="1"/>
  <c r="AA355" i="1"/>
  <c r="AA356" i="1"/>
  <c r="AA358" i="1"/>
  <c r="AA359" i="1"/>
  <c r="AA361" i="1"/>
  <c r="AA362" i="1"/>
  <c r="AA364" i="1"/>
  <c r="AA365" i="1"/>
  <c r="AA366" i="1"/>
  <c r="AA369" i="1"/>
  <c r="AA371" i="1"/>
  <c r="AA374" i="1"/>
  <c r="AA377" i="1"/>
  <c r="AA378" i="1"/>
  <c r="AA380" i="1"/>
  <c r="AA383" i="1"/>
  <c r="AA385" i="1"/>
  <c r="C23" i="3"/>
  <c r="F23" i="3"/>
  <c r="J10" i="1"/>
  <c r="AB10" i="1"/>
  <c r="J11" i="1"/>
  <c r="AB11" i="1"/>
  <c r="J14" i="1"/>
  <c r="AB14" i="1"/>
  <c r="J16" i="1"/>
  <c r="AB16" i="1"/>
  <c r="J19" i="1"/>
  <c r="AB19" i="1"/>
  <c r="J22" i="1"/>
  <c r="AB22" i="1"/>
  <c r="J23" i="1"/>
  <c r="AB23" i="1"/>
  <c r="J25" i="1"/>
  <c r="AB25" i="1"/>
  <c r="J27" i="1"/>
  <c r="AB27" i="1"/>
  <c r="J29" i="1"/>
  <c r="AB29" i="1"/>
  <c r="J31" i="1"/>
  <c r="AB31" i="1"/>
  <c r="J33" i="1"/>
  <c r="AB33" i="1"/>
  <c r="J35" i="1"/>
  <c r="AB35" i="1"/>
  <c r="J37" i="1"/>
  <c r="AB37" i="1"/>
  <c r="J40" i="1"/>
  <c r="AB40" i="1"/>
  <c r="J42" i="1"/>
  <c r="AB42" i="1"/>
  <c r="J45" i="1"/>
  <c r="AB45" i="1"/>
  <c r="J47" i="1"/>
  <c r="AB47" i="1"/>
  <c r="J49" i="1"/>
  <c r="AB49" i="1"/>
  <c r="J52" i="1"/>
  <c r="AB52" i="1"/>
  <c r="J54" i="1"/>
  <c r="AB54" i="1"/>
  <c r="J56" i="1"/>
  <c r="AB56" i="1"/>
  <c r="J58" i="1"/>
  <c r="AB58" i="1"/>
  <c r="J59" i="1"/>
  <c r="AB59" i="1"/>
  <c r="J61" i="1"/>
  <c r="AB61" i="1"/>
  <c r="J63" i="1"/>
  <c r="AB63" i="1"/>
  <c r="J66" i="1"/>
  <c r="AB66" i="1"/>
  <c r="J69" i="1"/>
  <c r="AB69" i="1"/>
  <c r="J71" i="1"/>
  <c r="AB71" i="1"/>
  <c r="J74" i="1"/>
  <c r="AB74" i="1"/>
  <c r="J75" i="1"/>
  <c r="AB75" i="1"/>
  <c r="J76" i="1"/>
  <c r="AB76" i="1"/>
  <c r="J77" i="1"/>
  <c r="AB77" i="1"/>
  <c r="J78" i="1"/>
  <c r="AB78" i="1"/>
  <c r="J80" i="1"/>
  <c r="AB80" i="1"/>
  <c r="J82" i="1"/>
  <c r="AB82" i="1"/>
  <c r="J85" i="1"/>
  <c r="AB85" i="1"/>
  <c r="J88" i="1"/>
  <c r="AB88" i="1"/>
  <c r="J90" i="1"/>
  <c r="AB90" i="1"/>
  <c r="J92" i="1"/>
  <c r="AB92" i="1"/>
  <c r="J94" i="1"/>
  <c r="AB94" i="1"/>
  <c r="J96" i="1"/>
  <c r="AB96" i="1"/>
  <c r="J98" i="1"/>
  <c r="AB98" i="1"/>
  <c r="J100" i="1"/>
  <c r="AB100" i="1"/>
  <c r="J102" i="1"/>
  <c r="AB102" i="1"/>
  <c r="J104" i="1"/>
  <c r="AB104" i="1"/>
  <c r="J106" i="1"/>
  <c r="AB106" i="1"/>
  <c r="J109" i="1"/>
  <c r="AB109" i="1"/>
  <c r="J111" i="1"/>
  <c r="AB111" i="1"/>
  <c r="J113" i="1"/>
  <c r="AB113" i="1"/>
  <c r="J115" i="1"/>
  <c r="AB115" i="1"/>
  <c r="J117" i="1"/>
  <c r="AB117" i="1"/>
  <c r="J119" i="1"/>
  <c r="AB119" i="1"/>
  <c r="J121" i="1"/>
  <c r="AB121" i="1"/>
  <c r="J123" i="1"/>
  <c r="AB123" i="1"/>
  <c r="J125" i="1"/>
  <c r="AB125" i="1"/>
  <c r="J127" i="1"/>
  <c r="AB127" i="1"/>
  <c r="J129" i="1"/>
  <c r="AB129" i="1"/>
  <c r="J131" i="1"/>
  <c r="AB131" i="1"/>
  <c r="J133" i="1"/>
  <c r="AB133" i="1"/>
  <c r="J135" i="1"/>
  <c r="AB135" i="1"/>
  <c r="J136" i="1"/>
  <c r="AB136" i="1"/>
  <c r="J139" i="1"/>
  <c r="AB139" i="1"/>
  <c r="J140" i="1"/>
  <c r="AB140" i="1"/>
  <c r="J141" i="1"/>
  <c r="AB141" i="1"/>
  <c r="J144" i="1"/>
  <c r="AB144" i="1"/>
  <c r="J145" i="1"/>
  <c r="AB145" i="1"/>
  <c r="J147" i="1"/>
  <c r="AB147" i="1"/>
  <c r="J150" i="1"/>
  <c r="AB150" i="1"/>
  <c r="J152" i="1"/>
  <c r="AB152" i="1"/>
  <c r="J154" i="1"/>
  <c r="AB154" i="1"/>
  <c r="J156" i="1"/>
  <c r="AB156" i="1"/>
  <c r="J159" i="1"/>
  <c r="AB159" i="1"/>
  <c r="J161" i="1"/>
  <c r="AB161" i="1"/>
  <c r="J164" i="1"/>
  <c r="AB164" i="1"/>
  <c r="J166" i="1"/>
  <c r="AB166" i="1"/>
  <c r="J168" i="1"/>
  <c r="AB168" i="1"/>
  <c r="J171" i="1"/>
  <c r="AB171" i="1"/>
  <c r="J173" i="1"/>
  <c r="AB173" i="1"/>
  <c r="J176" i="1"/>
  <c r="AB176" i="1"/>
  <c r="J177" i="1"/>
  <c r="AB177" i="1"/>
  <c r="J178" i="1"/>
  <c r="AB178" i="1"/>
  <c r="J179" i="1"/>
  <c r="AB179" i="1"/>
  <c r="J181" i="1"/>
  <c r="AB181" i="1"/>
  <c r="J183" i="1"/>
  <c r="AB183" i="1"/>
  <c r="J185" i="1"/>
  <c r="AB185" i="1"/>
  <c r="J187" i="1"/>
  <c r="AB187" i="1"/>
  <c r="J189" i="1"/>
  <c r="AB189" i="1"/>
  <c r="J190" i="1"/>
  <c r="AB190" i="1"/>
  <c r="J193" i="1"/>
  <c r="AB193" i="1"/>
  <c r="J195" i="1"/>
  <c r="AB195" i="1"/>
  <c r="J196" i="1"/>
  <c r="AB196" i="1"/>
  <c r="J197" i="1"/>
  <c r="AB197" i="1"/>
  <c r="J198" i="1"/>
  <c r="AB198" i="1"/>
  <c r="J201" i="1"/>
  <c r="AB201" i="1"/>
  <c r="J203" i="1"/>
  <c r="AB203" i="1"/>
  <c r="J206" i="1"/>
  <c r="AB206" i="1"/>
  <c r="J207" i="1"/>
  <c r="AB207" i="1"/>
  <c r="J209" i="1"/>
  <c r="AB209" i="1"/>
  <c r="J211" i="1"/>
  <c r="AB211" i="1"/>
  <c r="J213" i="1"/>
  <c r="AB213" i="1"/>
  <c r="J216" i="1"/>
  <c r="AB216" i="1"/>
  <c r="J217" i="1"/>
  <c r="AB217" i="1"/>
  <c r="J219" i="1"/>
  <c r="AB219" i="1"/>
  <c r="J221" i="1"/>
  <c r="AB221" i="1"/>
  <c r="J224" i="1"/>
  <c r="AB224" i="1"/>
  <c r="J225" i="1"/>
  <c r="AB225" i="1"/>
  <c r="J226" i="1"/>
  <c r="AB226" i="1"/>
  <c r="J229" i="1"/>
  <c r="AB229" i="1"/>
  <c r="J231" i="1"/>
  <c r="AB231" i="1"/>
  <c r="J232" i="1"/>
  <c r="AB232" i="1"/>
  <c r="J235" i="1"/>
  <c r="AB235" i="1"/>
  <c r="J237" i="1"/>
  <c r="AB237" i="1"/>
  <c r="J240" i="1"/>
  <c r="AB240" i="1"/>
  <c r="J243" i="1"/>
  <c r="AB243" i="1"/>
  <c r="J246" i="1"/>
  <c r="AB246" i="1"/>
  <c r="J247" i="1"/>
  <c r="AB247" i="1"/>
  <c r="J249" i="1"/>
  <c r="AB249" i="1"/>
  <c r="J252" i="1"/>
  <c r="AB252" i="1"/>
  <c r="J253" i="1"/>
  <c r="AB253" i="1"/>
  <c r="J255" i="1"/>
  <c r="AB255" i="1"/>
  <c r="J258" i="1"/>
  <c r="AB258" i="1"/>
  <c r="J259" i="1"/>
  <c r="AB259" i="1"/>
  <c r="J260" i="1"/>
  <c r="AB260" i="1"/>
  <c r="J262" i="1"/>
  <c r="AB262" i="1"/>
  <c r="J264" i="1"/>
  <c r="AB264" i="1"/>
  <c r="J265" i="1"/>
  <c r="AB265" i="1"/>
  <c r="J266" i="1"/>
  <c r="AB266" i="1"/>
  <c r="J267" i="1"/>
  <c r="AB267" i="1"/>
  <c r="J268" i="1"/>
  <c r="AB268" i="1"/>
  <c r="J269" i="1"/>
  <c r="AB269" i="1"/>
  <c r="J271" i="1"/>
  <c r="AB271" i="1"/>
  <c r="J273" i="1"/>
  <c r="AB273" i="1"/>
  <c r="J274" i="1"/>
  <c r="AB274" i="1"/>
  <c r="J276" i="1"/>
  <c r="AB276" i="1"/>
  <c r="J279" i="1"/>
  <c r="AB279" i="1"/>
  <c r="J281" i="1"/>
  <c r="AB281" i="1"/>
  <c r="J282" i="1"/>
  <c r="AB282" i="1"/>
  <c r="J283" i="1"/>
  <c r="AB283" i="1"/>
  <c r="J284" i="1"/>
  <c r="AB284" i="1"/>
  <c r="J286" i="1"/>
  <c r="AB286" i="1"/>
  <c r="J289" i="1"/>
  <c r="AB289" i="1"/>
  <c r="J290" i="1"/>
  <c r="AB290" i="1"/>
  <c r="J291" i="1"/>
  <c r="AB291" i="1"/>
  <c r="J293" i="1"/>
  <c r="AB293" i="1"/>
  <c r="J294" i="1"/>
  <c r="AB294" i="1"/>
  <c r="J297" i="1"/>
  <c r="AB297" i="1"/>
  <c r="J298" i="1"/>
  <c r="AB298" i="1"/>
  <c r="J300" i="1"/>
  <c r="AB300" i="1"/>
  <c r="J302" i="1"/>
  <c r="AB302" i="1"/>
  <c r="J304" i="1"/>
  <c r="AB304" i="1"/>
  <c r="J307" i="1"/>
  <c r="AB307" i="1"/>
  <c r="J308" i="1"/>
  <c r="AB308" i="1"/>
  <c r="J310" i="1"/>
  <c r="AB310" i="1"/>
  <c r="J311" i="1"/>
  <c r="AB311" i="1"/>
  <c r="J312" i="1"/>
  <c r="AB312" i="1"/>
  <c r="J313" i="1"/>
  <c r="AB313" i="1"/>
  <c r="J314" i="1"/>
  <c r="AB314" i="1"/>
  <c r="J315" i="1"/>
  <c r="AB315" i="1"/>
  <c r="J316" i="1"/>
  <c r="AB316" i="1"/>
  <c r="J318" i="1"/>
  <c r="AB318" i="1"/>
  <c r="J319" i="1"/>
  <c r="AB319" i="1"/>
  <c r="J321" i="1"/>
  <c r="AB321" i="1"/>
  <c r="J323" i="1"/>
  <c r="AB323" i="1"/>
  <c r="J324" i="1"/>
  <c r="AB324" i="1"/>
  <c r="J325" i="1"/>
  <c r="AB325" i="1"/>
  <c r="J327" i="1"/>
  <c r="AB327" i="1"/>
  <c r="J329" i="1"/>
  <c r="AB329" i="1"/>
  <c r="J330" i="1"/>
  <c r="AB330" i="1"/>
  <c r="J332" i="1"/>
  <c r="AB332" i="1"/>
  <c r="J334" i="1"/>
  <c r="AB334" i="1"/>
  <c r="J335" i="1"/>
  <c r="AB335" i="1"/>
  <c r="J337" i="1"/>
  <c r="AB337" i="1"/>
  <c r="J338" i="1"/>
  <c r="AB338" i="1"/>
  <c r="J341" i="1"/>
  <c r="AB341" i="1"/>
  <c r="J342" i="1"/>
  <c r="AB342" i="1"/>
  <c r="J343" i="1"/>
  <c r="AB343" i="1"/>
  <c r="J345" i="1"/>
  <c r="AB345" i="1"/>
  <c r="J346" i="1"/>
  <c r="AB346" i="1"/>
  <c r="J348" i="1"/>
  <c r="AB348" i="1"/>
  <c r="J351" i="1"/>
  <c r="AB351" i="1"/>
  <c r="J352" i="1"/>
  <c r="AB352" i="1"/>
  <c r="J353" i="1"/>
  <c r="AB353" i="1"/>
  <c r="J354" i="1"/>
  <c r="AB354" i="1"/>
  <c r="J355" i="1"/>
  <c r="AB355" i="1"/>
  <c r="J356" i="1"/>
  <c r="AB356" i="1"/>
  <c r="J358" i="1"/>
  <c r="AB358" i="1"/>
  <c r="J359" i="1"/>
  <c r="AB359" i="1"/>
  <c r="J361" i="1"/>
  <c r="AB361" i="1"/>
  <c r="J362" i="1"/>
  <c r="AB362" i="1"/>
  <c r="J364" i="1"/>
  <c r="AB364" i="1"/>
  <c r="J365" i="1"/>
  <c r="AB365" i="1"/>
  <c r="J366" i="1"/>
  <c r="AB366" i="1"/>
  <c r="J369" i="1"/>
  <c r="AB369" i="1"/>
  <c r="J371" i="1"/>
  <c r="AB371" i="1"/>
  <c r="J374" i="1"/>
  <c r="AB374" i="1"/>
  <c r="J377" i="1"/>
  <c r="AB377" i="1"/>
  <c r="J378" i="1"/>
  <c r="AB378" i="1"/>
  <c r="J380" i="1"/>
  <c r="AB380" i="1"/>
  <c r="J383" i="1"/>
  <c r="AB383" i="1"/>
  <c r="J385" i="1"/>
  <c r="AB385" i="1"/>
  <c r="F24" i="3"/>
  <c r="Z10" i="1"/>
  <c r="Z11" i="1"/>
  <c r="Z14" i="1"/>
  <c r="Z16" i="1"/>
  <c r="Z19" i="1"/>
  <c r="Z22" i="1"/>
  <c r="Z23" i="1"/>
  <c r="Z25" i="1"/>
  <c r="Z27" i="1"/>
  <c r="Z29" i="1"/>
  <c r="Z31" i="1"/>
  <c r="Z33" i="1"/>
  <c r="Z35" i="1"/>
  <c r="Z37" i="1"/>
  <c r="Z40" i="1"/>
  <c r="Z42" i="1"/>
  <c r="Z45" i="1"/>
  <c r="Z47" i="1"/>
  <c r="Z49" i="1"/>
  <c r="Z52" i="1"/>
  <c r="Z54" i="1"/>
  <c r="Z56" i="1"/>
  <c r="Z58" i="1"/>
  <c r="Z59" i="1"/>
  <c r="Z61" i="1"/>
  <c r="Z63" i="1"/>
  <c r="Z66" i="1"/>
  <c r="Z69" i="1"/>
  <c r="Z71" i="1"/>
  <c r="Z74" i="1"/>
  <c r="Z75" i="1"/>
  <c r="Z76" i="1"/>
  <c r="Z77" i="1"/>
  <c r="Z78" i="1"/>
  <c r="Z80" i="1"/>
  <c r="Z82" i="1"/>
  <c r="Z85" i="1"/>
  <c r="Z88" i="1"/>
  <c r="Z90" i="1"/>
  <c r="Z92" i="1"/>
  <c r="Z94" i="1"/>
  <c r="Z96" i="1"/>
  <c r="Z98" i="1"/>
  <c r="Z100" i="1"/>
  <c r="Z102" i="1"/>
  <c r="Z104" i="1"/>
  <c r="Z106" i="1"/>
  <c r="Z109" i="1"/>
  <c r="Z111" i="1"/>
  <c r="Z113" i="1"/>
  <c r="Z115" i="1"/>
  <c r="Z117" i="1"/>
  <c r="Z119" i="1"/>
  <c r="Z121" i="1"/>
  <c r="Z123" i="1"/>
  <c r="Z125" i="1"/>
  <c r="Z127" i="1"/>
  <c r="Z129" i="1"/>
  <c r="Z131" i="1"/>
  <c r="Z133" i="1"/>
  <c r="Z135" i="1"/>
  <c r="Z136" i="1"/>
  <c r="Z139" i="1"/>
  <c r="Z140" i="1"/>
  <c r="Z141" i="1"/>
  <c r="Z144" i="1"/>
  <c r="Z145" i="1"/>
  <c r="Z147" i="1"/>
  <c r="Z150" i="1"/>
  <c r="Z152" i="1"/>
  <c r="Z154" i="1"/>
  <c r="Z156" i="1"/>
  <c r="Z159" i="1"/>
  <c r="Z161" i="1"/>
  <c r="Z164" i="1"/>
  <c r="Z166" i="1"/>
  <c r="Z168" i="1"/>
  <c r="Z171" i="1"/>
  <c r="Z173" i="1"/>
  <c r="Z176" i="1"/>
  <c r="Z177" i="1"/>
  <c r="Z178" i="1"/>
  <c r="Z179" i="1"/>
  <c r="Z181" i="1"/>
  <c r="Z183" i="1"/>
  <c r="Z185" i="1"/>
  <c r="Z187" i="1"/>
  <c r="Z189" i="1"/>
  <c r="Z190" i="1"/>
  <c r="Z193" i="1"/>
  <c r="Z195" i="1"/>
  <c r="Z196" i="1"/>
  <c r="Z197" i="1"/>
  <c r="Z198" i="1"/>
  <c r="Z201" i="1"/>
  <c r="Z203" i="1"/>
  <c r="Z206" i="1"/>
  <c r="Z207" i="1"/>
  <c r="Z209" i="1"/>
  <c r="Z211" i="1"/>
  <c r="Z213" i="1"/>
  <c r="Z216" i="1"/>
  <c r="Z217" i="1"/>
  <c r="Z219" i="1"/>
  <c r="Z221" i="1"/>
  <c r="Z224" i="1"/>
  <c r="Z225" i="1"/>
  <c r="Z226" i="1"/>
  <c r="Z229" i="1"/>
  <c r="Z231" i="1"/>
  <c r="Z232" i="1"/>
  <c r="Z235" i="1"/>
  <c r="Z237" i="1"/>
  <c r="Z240" i="1"/>
  <c r="Z243" i="1"/>
  <c r="Z246" i="1"/>
  <c r="Z247" i="1"/>
  <c r="Z249" i="1"/>
  <c r="Z252" i="1"/>
  <c r="Z253" i="1"/>
  <c r="Z255" i="1"/>
  <c r="Z258" i="1"/>
  <c r="Z259" i="1"/>
  <c r="Z260" i="1"/>
  <c r="Z262" i="1"/>
  <c r="Z264" i="1"/>
  <c r="Z265" i="1"/>
  <c r="Z266" i="1"/>
  <c r="Z267" i="1"/>
  <c r="Z268" i="1"/>
  <c r="Z269" i="1"/>
  <c r="Z271" i="1"/>
  <c r="Z273" i="1"/>
  <c r="Z274" i="1"/>
  <c r="Z276" i="1"/>
  <c r="Z279" i="1"/>
  <c r="Z281" i="1"/>
  <c r="Z282" i="1"/>
  <c r="Z283" i="1"/>
  <c r="Z284" i="1"/>
  <c r="Z286" i="1"/>
  <c r="Z289" i="1"/>
  <c r="Z290" i="1"/>
  <c r="Z291" i="1"/>
  <c r="Z293" i="1"/>
  <c r="Z294" i="1"/>
  <c r="Z297" i="1"/>
  <c r="Z298" i="1"/>
  <c r="Z300" i="1"/>
  <c r="Z302" i="1"/>
  <c r="Z304" i="1"/>
  <c r="Z307" i="1"/>
  <c r="Z308" i="1"/>
  <c r="Z310" i="1"/>
  <c r="Z311" i="1"/>
  <c r="Z312" i="1"/>
  <c r="Z313" i="1"/>
  <c r="Z314" i="1"/>
  <c r="Z315" i="1"/>
  <c r="Z316" i="1"/>
  <c r="Z318" i="1"/>
  <c r="Z319" i="1"/>
  <c r="Z321" i="1"/>
  <c r="Z323" i="1"/>
  <c r="Z324" i="1"/>
  <c r="Z325" i="1"/>
  <c r="Z327" i="1"/>
  <c r="Z329" i="1"/>
  <c r="Z330" i="1"/>
  <c r="Z332" i="1"/>
  <c r="Z334" i="1"/>
  <c r="Z335" i="1"/>
  <c r="Z337" i="1"/>
  <c r="Z338" i="1"/>
  <c r="Z341" i="1"/>
  <c r="Z342" i="1"/>
  <c r="Z343" i="1"/>
  <c r="Z345" i="1"/>
  <c r="Z346" i="1"/>
  <c r="Z348" i="1"/>
  <c r="Z351" i="1"/>
  <c r="Z352" i="1"/>
  <c r="Z353" i="1"/>
  <c r="Z354" i="1"/>
  <c r="Z355" i="1"/>
  <c r="Z356" i="1"/>
  <c r="Z358" i="1"/>
  <c r="Z359" i="1"/>
  <c r="Z361" i="1"/>
  <c r="Z362" i="1"/>
  <c r="Z364" i="1"/>
  <c r="Z365" i="1"/>
  <c r="Z366" i="1"/>
  <c r="Z369" i="1"/>
  <c r="Z371" i="1"/>
  <c r="Z374" i="1"/>
  <c r="Z377" i="1"/>
  <c r="Z378" i="1"/>
  <c r="Z380" i="1"/>
  <c r="Z383" i="1"/>
  <c r="Z385" i="1"/>
  <c r="C22" i="3"/>
  <c r="I23" i="3"/>
  <c r="I24" i="3"/>
  <c r="AE10" i="1"/>
  <c r="H10" i="1"/>
  <c r="AE11" i="1"/>
  <c r="H11" i="1"/>
  <c r="AE14" i="1"/>
  <c r="H14" i="1"/>
  <c r="AE16" i="1"/>
  <c r="H16" i="1"/>
  <c r="H9" i="1"/>
  <c r="R9" i="1"/>
  <c r="AE19" i="1"/>
  <c r="H19" i="1"/>
  <c r="H18" i="1"/>
  <c r="R18" i="1"/>
  <c r="AE22" i="1"/>
  <c r="H22" i="1"/>
  <c r="AE23" i="1"/>
  <c r="H23" i="1"/>
  <c r="AE25" i="1"/>
  <c r="H25" i="1"/>
  <c r="AE27" i="1"/>
  <c r="H27" i="1"/>
  <c r="AE29" i="1"/>
  <c r="H29" i="1"/>
  <c r="AE31" i="1"/>
  <c r="H31" i="1"/>
  <c r="AE33" i="1"/>
  <c r="H33" i="1"/>
  <c r="AE35" i="1"/>
  <c r="H35" i="1"/>
  <c r="AE37" i="1"/>
  <c r="H37" i="1"/>
  <c r="H21" i="1"/>
  <c r="R21" i="1"/>
  <c r="AE40" i="1"/>
  <c r="H40" i="1"/>
  <c r="AE42" i="1"/>
  <c r="H42" i="1"/>
  <c r="H39" i="1"/>
  <c r="R39" i="1"/>
  <c r="AE45" i="1"/>
  <c r="H45" i="1"/>
  <c r="AE47" i="1"/>
  <c r="H47" i="1"/>
  <c r="H44" i="1"/>
  <c r="R44" i="1"/>
  <c r="AE49" i="1"/>
  <c r="H49" i="1"/>
  <c r="H48" i="1"/>
  <c r="R48" i="1"/>
  <c r="AE52" i="1"/>
  <c r="H52" i="1"/>
  <c r="AE54" i="1"/>
  <c r="H54" i="1"/>
  <c r="AE56" i="1"/>
  <c r="H56" i="1"/>
  <c r="AE58" i="1"/>
  <c r="H58" i="1"/>
  <c r="AE59" i="1"/>
  <c r="H59" i="1"/>
  <c r="AE61" i="1"/>
  <c r="H61" i="1"/>
  <c r="AE63" i="1"/>
  <c r="H63" i="1"/>
  <c r="H51" i="1"/>
  <c r="R51" i="1"/>
  <c r="AE66" i="1"/>
  <c r="H66" i="1"/>
  <c r="H65" i="1"/>
  <c r="R65" i="1"/>
  <c r="AE69" i="1"/>
  <c r="H69" i="1"/>
  <c r="H68" i="1"/>
  <c r="R68" i="1"/>
  <c r="AE71" i="1"/>
  <c r="H71" i="1"/>
  <c r="H70" i="1"/>
  <c r="R70" i="1"/>
  <c r="AE74" i="1"/>
  <c r="H74" i="1"/>
  <c r="AE75" i="1"/>
  <c r="H75" i="1"/>
  <c r="AE76" i="1"/>
  <c r="H76" i="1"/>
  <c r="AE77" i="1"/>
  <c r="H77" i="1"/>
  <c r="AE78" i="1"/>
  <c r="H78" i="1"/>
  <c r="H73" i="1"/>
  <c r="R73" i="1"/>
  <c r="AE80" i="1"/>
  <c r="H80" i="1"/>
  <c r="AE82" i="1"/>
  <c r="H82" i="1"/>
  <c r="H79" i="1"/>
  <c r="R79" i="1"/>
  <c r="AE85" i="1"/>
  <c r="H85" i="1"/>
  <c r="H84" i="1"/>
  <c r="R84" i="1"/>
  <c r="AE88" i="1"/>
  <c r="H88" i="1"/>
  <c r="AE90" i="1"/>
  <c r="H90" i="1"/>
  <c r="AE92" i="1"/>
  <c r="H92" i="1"/>
  <c r="AE94" i="1"/>
  <c r="H94" i="1"/>
  <c r="AE96" i="1"/>
  <c r="H96" i="1"/>
  <c r="AE98" i="1"/>
  <c r="H98" i="1"/>
  <c r="AE100" i="1"/>
  <c r="H100" i="1"/>
  <c r="AE102" i="1"/>
  <c r="H102" i="1"/>
  <c r="AE104" i="1"/>
  <c r="H104" i="1"/>
  <c r="AE106" i="1"/>
  <c r="H106" i="1"/>
  <c r="H87" i="1"/>
  <c r="R87" i="1"/>
  <c r="AE109" i="1"/>
  <c r="H109" i="1"/>
  <c r="AE111" i="1"/>
  <c r="H111" i="1"/>
  <c r="AE113" i="1"/>
  <c r="H113" i="1"/>
  <c r="AE115" i="1"/>
  <c r="H115" i="1"/>
  <c r="AE117" i="1"/>
  <c r="H117" i="1"/>
  <c r="AE119" i="1"/>
  <c r="H119" i="1"/>
  <c r="AE121" i="1"/>
  <c r="H121" i="1"/>
  <c r="AE123" i="1"/>
  <c r="H123" i="1"/>
  <c r="AE125" i="1"/>
  <c r="H125" i="1"/>
  <c r="AE127" i="1"/>
  <c r="H127" i="1"/>
  <c r="AE129" i="1"/>
  <c r="H129" i="1"/>
  <c r="AE131" i="1"/>
  <c r="H131" i="1"/>
  <c r="AE133" i="1"/>
  <c r="H133" i="1"/>
  <c r="H108" i="1"/>
  <c r="R108" i="1"/>
  <c r="AE135" i="1"/>
  <c r="H135" i="1"/>
  <c r="AE136" i="1"/>
  <c r="H136" i="1"/>
  <c r="H134" i="1"/>
  <c r="R134" i="1"/>
  <c r="R138" i="1"/>
  <c r="R143" i="1"/>
  <c r="AE150" i="1"/>
  <c r="H150" i="1"/>
  <c r="AE152" i="1"/>
  <c r="H152" i="1"/>
  <c r="AE154" i="1"/>
  <c r="H154" i="1"/>
  <c r="H149" i="1"/>
  <c r="R149" i="1"/>
  <c r="AE156" i="1"/>
  <c r="H156" i="1"/>
  <c r="H155" i="1"/>
  <c r="R155" i="1"/>
  <c r="AE159" i="1"/>
  <c r="H159" i="1"/>
  <c r="AE161" i="1"/>
  <c r="H161" i="1"/>
  <c r="H158" i="1"/>
  <c r="R158" i="1"/>
  <c r="AE164" i="1"/>
  <c r="H164" i="1"/>
  <c r="AE166" i="1"/>
  <c r="H166" i="1"/>
  <c r="AE168" i="1"/>
  <c r="H168" i="1"/>
  <c r="H163" i="1"/>
  <c r="R163" i="1"/>
  <c r="AE171" i="1"/>
  <c r="H171" i="1"/>
  <c r="AE173" i="1"/>
  <c r="H173" i="1"/>
  <c r="H170" i="1"/>
  <c r="R170" i="1"/>
  <c r="AE176" i="1"/>
  <c r="H176" i="1"/>
  <c r="AE177" i="1"/>
  <c r="H177" i="1"/>
  <c r="AE178" i="1"/>
  <c r="H178" i="1"/>
  <c r="AE179" i="1"/>
  <c r="H179" i="1"/>
  <c r="AE181" i="1"/>
  <c r="H181" i="1"/>
  <c r="AE183" i="1"/>
  <c r="H183" i="1"/>
  <c r="AE185" i="1"/>
  <c r="H185" i="1"/>
  <c r="AE187" i="1"/>
  <c r="H187" i="1"/>
  <c r="H175" i="1"/>
  <c r="R175" i="1"/>
  <c r="AE189" i="1"/>
  <c r="H189" i="1"/>
  <c r="AE190" i="1"/>
  <c r="H190" i="1"/>
  <c r="H188" i="1"/>
  <c r="R188" i="1"/>
  <c r="AE193" i="1"/>
  <c r="H193" i="1"/>
  <c r="AE195" i="1"/>
  <c r="H195" i="1"/>
  <c r="AE196" i="1"/>
  <c r="H196" i="1"/>
  <c r="AE197" i="1"/>
  <c r="H197" i="1"/>
  <c r="AE198" i="1"/>
  <c r="H198" i="1"/>
  <c r="H192" i="1"/>
  <c r="R192" i="1"/>
  <c r="AE201" i="1"/>
  <c r="H201" i="1"/>
  <c r="AE203" i="1"/>
  <c r="H203" i="1"/>
  <c r="H200" i="1"/>
  <c r="R200" i="1"/>
  <c r="AE206" i="1"/>
  <c r="H206" i="1"/>
  <c r="AE207" i="1"/>
  <c r="H207" i="1"/>
  <c r="AE209" i="1"/>
  <c r="H209" i="1"/>
  <c r="AE211" i="1"/>
  <c r="H211" i="1"/>
  <c r="AE213" i="1"/>
  <c r="H213" i="1"/>
  <c r="H205" i="1"/>
  <c r="R205" i="1"/>
  <c r="AE216" i="1"/>
  <c r="H216" i="1"/>
  <c r="AE217" i="1"/>
  <c r="H217" i="1"/>
  <c r="H215" i="1"/>
  <c r="R215" i="1"/>
  <c r="AE219" i="1"/>
  <c r="H219" i="1"/>
  <c r="H218" i="1"/>
  <c r="R218" i="1"/>
  <c r="AE221" i="1"/>
  <c r="H221" i="1"/>
  <c r="H220" i="1"/>
  <c r="R220" i="1"/>
  <c r="AE224" i="1"/>
  <c r="H224" i="1"/>
  <c r="AE225" i="1"/>
  <c r="H225" i="1"/>
  <c r="AE226" i="1"/>
  <c r="H226" i="1"/>
  <c r="H223" i="1"/>
  <c r="R223" i="1"/>
  <c r="AE229" i="1"/>
  <c r="H229" i="1"/>
  <c r="H228" i="1"/>
  <c r="R228" i="1"/>
  <c r="AE231" i="1"/>
  <c r="H231" i="1"/>
  <c r="AE232" i="1"/>
  <c r="H232" i="1"/>
  <c r="H230" i="1"/>
  <c r="R230" i="1"/>
  <c r="AE235" i="1"/>
  <c r="H235" i="1"/>
  <c r="AE237" i="1"/>
  <c r="H237" i="1"/>
  <c r="H234" i="1"/>
  <c r="R234" i="1"/>
  <c r="AE240" i="1"/>
  <c r="H240" i="1"/>
  <c r="H239" i="1"/>
  <c r="R239" i="1"/>
  <c r="AE243" i="1"/>
  <c r="H243" i="1"/>
  <c r="H242" i="1"/>
  <c r="R242" i="1"/>
  <c r="AE246" i="1"/>
  <c r="H246" i="1"/>
  <c r="AE247" i="1"/>
  <c r="H247" i="1"/>
  <c r="AE249" i="1"/>
  <c r="H249" i="1"/>
  <c r="H245" i="1"/>
  <c r="R245" i="1"/>
  <c r="AE252" i="1"/>
  <c r="H252" i="1"/>
  <c r="AE253" i="1"/>
  <c r="H253" i="1"/>
  <c r="H251" i="1"/>
  <c r="R251" i="1"/>
  <c r="AE255" i="1"/>
  <c r="H255" i="1"/>
  <c r="H254" i="1"/>
  <c r="R254" i="1"/>
  <c r="AE258" i="1"/>
  <c r="H258" i="1"/>
  <c r="AE259" i="1"/>
  <c r="H259" i="1"/>
  <c r="AE260" i="1"/>
  <c r="H260" i="1"/>
  <c r="H257" i="1"/>
  <c r="R257" i="1"/>
  <c r="AE262" i="1"/>
  <c r="H262" i="1"/>
  <c r="AE264" i="1"/>
  <c r="H264" i="1"/>
  <c r="AE265" i="1"/>
  <c r="H265" i="1"/>
  <c r="AE266" i="1"/>
  <c r="H266" i="1"/>
  <c r="AE267" i="1"/>
  <c r="H267" i="1"/>
  <c r="AE268" i="1"/>
  <c r="H268" i="1"/>
  <c r="AE269" i="1"/>
  <c r="H269" i="1"/>
  <c r="AE271" i="1"/>
  <c r="H271" i="1"/>
  <c r="AE273" i="1"/>
  <c r="H273" i="1"/>
  <c r="AE274" i="1"/>
  <c r="H274" i="1"/>
  <c r="AE276" i="1"/>
  <c r="H276" i="1"/>
  <c r="H261" i="1"/>
  <c r="R261" i="1"/>
  <c r="AE279" i="1"/>
  <c r="H279" i="1"/>
  <c r="H278" i="1"/>
  <c r="R278" i="1"/>
  <c r="AE281" i="1"/>
  <c r="H281" i="1"/>
  <c r="AE282" i="1"/>
  <c r="H282" i="1"/>
  <c r="AE283" i="1"/>
  <c r="H283" i="1"/>
  <c r="AE284" i="1"/>
  <c r="H284" i="1"/>
  <c r="H280" i="1"/>
  <c r="R280" i="1"/>
  <c r="AE286" i="1"/>
  <c r="H286" i="1"/>
  <c r="H285" i="1"/>
  <c r="R285" i="1"/>
  <c r="R288" i="1"/>
  <c r="R292" i="1"/>
  <c r="R296" i="1"/>
  <c r="R299" i="1"/>
  <c r="R303" i="1"/>
  <c r="R306" i="1"/>
  <c r="R309" i="1"/>
  <c r="R317" i="1"/>
  <c r="R320" i="1"/>
  <c r="R331" i="1"/>
  <c r="R340" i="1"/>
  <c r="R350" i="1"/>
  <c r="R357" i="1"/>
  <c r="R368" i="1"/>
  <c r="R373" i="1"/>
  <c r="R376" i="1"/>
  <c r="R382" i="1"/>
  <c r="I10" i="1"/>
  <c r="I11" i="1"/>
  <c r="I14" i="1"/>
  <c r="I16" i="1"/>
  <c r="I9" i="1"/>
  <c r="O10" i="1"/>
  <c r="O11" i="1"/>
  <c r="O14" i="1"/>
  <c r="O16" i="1"/>
  <c r="P9" i="1"/>
  <c r="S9" i="1"/>
  <c r="I19" i="1"/>
  <c r="I18" i="1"/>
  <c r="O19" i="1"/>
  <c r="P18" i="1"/>
  <c r="S18" i="1"/>
  <c r="I22" i="1"/>
  <c r="I23" i="1"/>
  <c r="I25" i="1"/>
  <c r="I27" i="1"/>
  <c r="I29" i="1"/>
  <c r="I31" i="1"/>
  <c r="I33" i="1"/>
  <c r="I35" i="1"/>
  <c r="I37" i="1"/>
  <c r="I21" i="1"/>
  <c r="O22" i="1"/>
  <c r="O23" i="1"/>
  <c r="O25" i="1"/>
  <c r="O27" i="1"/>
  <c r="O29" i="1"/>
  <c r="O31" i="1"/>
  <c r="O33" i="1"/>
  <c r="O35" i="1"/>
  <c r="O37" i="1"/>
  <c r="P21" i="1"/>
  <c r="S21" i="1"/>
  <c r="I40" i="1"/>
  <c r="I42" i="1"/>
  <c r="I39" i="1"/>
  <c r="O40" i="1"/>
  <c r="O42" i="1"/>
  <c r="P39" i="1"/>
  <c r="S39" i="1"/>
  <c r="I45" i="1"/>
  <c r="I47" i="1"/>
  <c r="I44" i="1"/>
  <c r="O45" i="1"/>
  <c r="O47" i="1"/>
  <c r="P44" i="1"/>
  <c r="S44" i="1"/>
  <c r="I49" i="1"/>
  <c r="I48" i="1"/>
  <c r="O49" i="1"/>
  <c r="P48" i="1"/>
  <c r="S48" i="1"/>
  <c r="I52" i="1"/>
  <c r="I54" i="1"/>
  <c r="I56" i="1"/>
  <c r="I58" i="1"/>
  <c r="I59" i="1"/>
  <c r="I61" i="1"/>
  <c r="I63" i="1"/>
  <c r="I51" i="1"/>
  <c r="O52" i="1"/>
  <c r="O54" i="1"/>
  <c r="O56" i="1"/>
  <c r="O58" i="1"/>
  <c r="O59" i="1"/>
  <c r="O61" i="1"/>
  <c r="O63" i="1"/>
  <c r="P51" i="1"/>
  <c r="S51" i="1"/>
  <c r="I66" i="1"/>
  <c r="I65" i="1"/>
  <c r="O66" i="1"/>
  <c r="P65" i="1"/>
  <c r="S65" i="1"/>
  <c r="I69" i="1"/>
  <c r="I68" i="1"/>
  <c r="O69" i="1"/>
  <c r="P68" i="1"/>
  <c r="S68" i="1"/>
  <c r="I71" i="1"/>
  <c r="I70" i="1"/>
  <c r="O71" i="1"/>
  <c r="P70" i="1"/>
  <c r="S70" i="1"/>
  <c r="I74" i="1"/>
  <c r="I75" i="1"/>
  <c r="I76" i="1"/>
  <c r="I77" i="1"/>
  <c r="I78" i="1"/>
  <c r="I73" i="1"/>
  <c r="O74" i="1"/>
  <c r="O75" i="1"/>
  <c r="O76" i="1"/>
  <c r="O77" i="1"/>
  <c r="O78" i="1"/>
  <c r="P73" i="1"/>
  <c r="S73" i="1"/>
  <c r="I80" i="1"/>
  <c r="I82" i="1"/>
  <c r="I79" i="1"/>
  <c r="O80" i="1"/>
  <c r="O82" i="1"/>
  <c r="P79" i="1"/>
  <c r="S79" i="1"/>
  <c r="I85" i="1"/>
  <c r="I84" i="1"/>
  <c r="O85" i="1"/>
  <c r="P84" i="1"/>
  <c r="S84" i="1"/>
  <c r="I88" i="1"/>
  <c r="I90" i="1"/>
  <c r="I92" i="1"/>
  <c r="I94" i="1"/>
  <c r="I96" i="1"/>
  <c r="I98" i="1"/>
  <c r="I100" i="1"/>
  <c r="I102" i="1"/>
  <c r="I104" i="1"/>
  <c r="I106" i="1"/>
  <c r="I87" i="1"/>
  <c r="O88" i="1"/>
  <c r="O90" i="1"/>
  <c r="O92" i="1"/>
  <c r="O94" i="1"/>
  <c r="O96" i="1"/>
  <c r="O98" i="1"/>
  <c r="O100" i="1"/>
  <c r="O102" i="1"/>
  <c r="O104" i="1"/>
  <c r="O106" i="1"/>
  <c r="P87" i="1"/>
  <c r="S87" i="1"/>
  <c r="I109" i="1"/>
  <c r="I111" i="1"/>
  <c r="I113" i="1"/>
  <c r="I115" i="1"/>
  <c r="I117" i="1"/>
  <c r="I119" i="1"/>
  <c r="I121" i="1"/>
  <c r="I123" i="1"/>
  <c r="I125" i="1"/>
  <c r="I127" i="1"/>
  <c r="I129" i="1"/>
  <c r="I131" i="1"/>
  <c r="I133" i="1"/>
  <c r="I108" i="1"/>
  <c r="O109" i="1"/>
  <c r="O111" i="1"/>
  <c r="O113" i="1"/>
  <c r="O115" i="1"/>
  <c r="O117" i="1"/>
  <c r="O119" i="1"/>
  <c r="O121" i="1"/>
  <c r="O123" i="1"/>
  <c r="O125" i="1"/>
  <c r="O127" i="1"/>
  <c r="O129" i="1"/>
  <c r="O131" i="1"/>
  <c r="O133" i="1"/>
  <c r="P108" i="1"/>
  <c r="S108" i="1"/>
  <c r="I135" i="1"/>
  <c r="I136" i="1"/>
  <c r="I134" i="1"/>
  <c r="O135" i="1"/>
  <c r="O136" i="1"/>
  <c r="P134" i="1"/>
  <c r="S134" i="1"/>
  <c r="S138" i="1"/>
  <c r="S143" i="1"/>
  <c r="I150" i="1"/>
  <c r="I152" i="1"/>
  <c r="I154" i="1"/>
  <c r="I149" i="1"/>
  <c r="O150" i="1"/>
  <c r="O152" i="1"/>
  <c r="O154" i="1"/>
  <c r="P149" i="1"/>
  <c r="S149" i="1"/>
  <c r="I156" i="1"/>
  <c r="I155" i="1"/>
  <c r="O156" i="1"/>
  <c r="P155" i="1"/>
  <c r="S155" i="1"/>
  <c r="I159" i="1"/>
  <c r="I161" i="1"/>
  <c r="I158" i="1"/>
  <c r="O159" i="1"/>
  <c r="O161" i="1"/>
  <c r="P158" i="1"/>
  <c r="S158" i="1"/>
  <c r="I164" i="1"/>
  <c r="I166" i="1"/>
  <c r="I168" i="1"/>
  <c r="I163" i="1"/>
  <c r="O164" i="1"/>
  <c r="O166" i="1"/>
  <c r="O168" i="1"/>
  <c r="P163" i="1"/>
  <c r="S163" i="1"/>
  <c r="I171" i="1"/>
  <c r="I173" i="1"/>
  <c r="I170" i="1"/>
  <c r="O171" i="1"/>
  <c r="O173" i="1"/>
  <c r="P170" i="1"/>
  <c r="S170" i="1"/>
  <c r="I176" i="1"/>
  <c r="I177" i="1"/>
  <c r="I178" i="1"/>
  <c r="I179" i="1"/>
  <c r="I181" i="1"/>
  <c r="I183" i="1"/>
  <c r="I185" i="1"/>
  <c r="I187" i="1"/>
  <c r="I175" i="1"/>
  <c r="O176" i="1"/>
  <c r="O177" i="1"/>
  <c r="O178" i="1"/>
  <c r="O179" i="1"/>
  <c r="O181" i="1"/>
  <c r="O183" i="1"/>
  <c r="O185" i="1"/>
  <c r="O187" i="1"/>
  <c r="P175" i="1"/>
  <c r="S175" i="1"/>
  <c r="I189" i="1"/>
  <c r="I190" i="1"/>
  <c r="I188" i="1"/>
  <c r="O189" i="1"/>
  <c r="O190" i="1"/>
  <c r="P188" i="1"/>
  <c r="S188" i="1"/>
  <c r="I193" i="1"/>
  <c r="I195" i="1"/>
  <c r="I196" i="1"/>
  <c r="I197" i="1"/>
  <c r="I198" i="1"/>
  <c r="I192" i="1"/>
  <c r="O193" i="1"/>
  <c r="O195" i="1"/>
  <c r="O196" i="1"/>
  <c r="O197" i="1"/>
  <c r="O198" i="1"/>
  <c r="P192" i="1"/>
  <c r="S192" i="1"/>
  <c r="I201" i="1"/>
  <c r="I203" i="1"/>
  <c r="I200" i="1"/>
  <c r="O201" i="1"/>
  <c r="O203" i="1"/>
  <c r="P200" i="1"/>
  <c r="S200" i="1"/>
  <c r="I206" i="1"/>
  <c r="I207" i="1"/>
  <c r="I209" i="1"/>
  <c r="I211" i="1"/>
  <c r="I213" i="1"/>
  <c r="I205" i="1"/>
  <c r="O206" i="1"/>
  <c r="O207" i="1"/>
  <c r="O209" i="1"/>
  <c r="O211" i="1"/>
  <c r="O213" i="1"/>
  <c r="P205" i="1"/>
  <c r="S205" i="1"/>
  <c r="I216" i="1"/>
  <c r="I217" i="1"/>
  <c r="I215" i="1"/>
  <c r="O216" i="1"/>
  <c r="O217" i="1"/>
  <c r="P215" i="1"/>
  <c r="S215" i="1"/>
  <c r="I219" i="1"/>
  <c r="I218" i="1"/>
  <c r="O219" i="1"/>
  <c r="P218" i="1"/>
  <c r="S218" i="1"/>
  <c r="I221" i="1"/>
  <c r="I220" i="1"/>
  <c r="O221" i="1"/>
  <c r="P220" i="1"/>
  <c r="S220" i="1"/>
  <c r="I224" i="1"/>
  <c r="I225" i="1"/>
  <c r="I226" i="1"/>
  <c r="I223" i="1"/>
  <c r="O224" i="1"/>
  <c r="O225" i="1"/>
  <c r="O226" i="1"/>
  <c r="P223" i="1"/>
  <c r="S223" i="1"/>
  <c r="I229" i="1"/>
  <c r="I228" i="1"/>
  <c r="O229" i="1"/>
  <c r="P228" i="1"/>
  <c r="S228" i="1"/>
  <c r="I231" i="1"/>
  <c r="I232" i="1"/>
  <c r="I230" i="1"/>
  <c r="O231" i="1"/>
  <c r="O232" i="1"/>
  <c r="P230" i="1"/>
  <c r="S230" i="1"/>
  <c r="I235" i="1"/>
  <c r="I237" i="1"/>
  <c r="I234" i="1"/>
  <c r="O235" i="1"/>
  <c r="O237" i="1"/>
  <c r="P234" i="1"/>
  <c r="S234" i="1"/>
  <c r="I240" i="1"/>
  <c r="I239" i="1"/>
  <c r="O240" i="1"/>
  <c r="P239" i="1"/>
  <c r="S239" i="1"/>
  <c r="I243" i="1"/>
  <c r="I242" i="1"/>
  <c r="O243" i="1"/>
  <c r="P242" i="1"/>
  <c r="S242" i="1"/>
  <c r="I246" i="1"/>
  <c r="I247" i="1"/>
  <c r="I249" i="1"/>
  <c r="I245" i="1"/>
  <c r="O246" i="1"/>
  <c r="O247" i="1"/>
  <c r="O249" i="1"/>
  <c r="P245" i="1"/>
  <c r="S245" i="1"/>
  <c r="I252" i="1"/>
  <c r="I253" i="1"/>
  <c r="I251" i="1"/>
  <c r="O252" i="1"/>
  <c r="O253" i="1"/>
  <c r="P251" i="1"/>
  <c r="S251" i="1"/>
  <c r="I255" i="1"/>
  <c r="I254" i="1"/>
  <c r="O255" i="1"/>
  <c r="P254" i="1"/>
  <c r="S254" i="1"/>
  <c r="I258" i="1"/>
  <c r="I259" i="1"/>
  <c r="I260" i="1"/>
  <c r="I257" i="1"/>
  <c r="O258" i="1"/>
  <c r="O259" i="1"/>
  <c r="O260" i="1"/>
  <c r="P257" i="1"/>
  <c r="S257" i="1"/>
  <c r="I262" i="1"/>
  <c r="I264" i="1"/>
  <c r="I265" i="1"/>
  <c r="I266" i="1"/>
  <c r="I267" i="1"/>
  <c r="I268" i="1"/>
  <c r="I269" i="1"/>
  <c r="I271" i="1"/>
  <c r="I273" i="1"/>
  <c r="I274" i="1"/>
  <c r="I276" i="1"/>
  <c r="I261" i="1"/>
  <c r="O262" i="1"/>
  <c r="O264" i="1"/>
  <c r="O265" i="1"/>
  <c r="O266" i="1"/>
  <c r="O267" i="1"/>
  <c r="O268" i="1"/>
  <c r="O269" i="1"/>
  <c r="O271" i="1"/>
  <c r="O273" i="1"/>
  <c r="O274" i="1"/>
  <c r="O276" i="1"/>
  <c r="P261" i="1"/>
  <c r="S261" i="1"/>
  <c r="I279" i="1"/>
  <c r="I278" i="1"/>
  <c r="O279" i="1"/>
  <c r="P278" i="1"/>
  <c r="S278" i="1"/>
  <c r="I281" i="1"/>
  <c r="I282" i="1"/>
  <c r="I283" i="1"/>
  <c r="I284" i="1"/>
  <c r="I280" i="1"/>
  <c r="O281" i="1"/>
  <c r="O282" i="1"/>
  <c r="O283" i="1"/>
  <c r="O284" i="1"/>
  <c r="P280" i="1"/>
  <c r="S280" i="1"/>
  <c r="I286" i="1"/>
  <c r="I285" i="1"/>
  <c r="O286" i="1"/>
  <c r="P285" i="1"/>
  <c r="S285" i="1"/>
  <c r="S288" i="1"/>
  <c r="S292" i="1"/>
  <c r="S296" i="1"/>
  <c r="S299" i="1"/>
  <c r="S303" i="1"/>
  <c r="S306" i="1"/>
  <c r="S309" i="1"/>
  <c r="S317" i="1"/>
  <c r="S320" i="1"/>
  <c r="S331" i="1"/>
  <c r="S340" i="1"/>
  <c r="S350" i="1"/>
  <c r="S357" i="1"/>
  <c r="S368" i="1"/>
  <c r="S373" i="1"/>
  <c r="S376" i="1"/>
  <c r="S382" i="1"/>
  <c r="T9" i="1"/>
  <c r="T18" i="1"/>
  <c r="T21" i="1"/>
  <c r="T39" i="1"/>
  <c r="T44" i="1"/>
  <c r="T48" i="1"/>
  <c r="T51" i="1"/>
  <c r="T65" i="1"/>
  <c r="T68" i="1"/>
  <c r="T70" i="1"/>
  <c r="T73" i="1"/>
  <c r="T79" i="1"/>
  <c r="T84" i="1"/>
  <c r="T87" i="1"/>
  <c r="T108" i="1"/>
  <c r="T134" i="1"/>
  <c r="T138" i="1"/>
  <c r="AE144" i="1"/>
  <c r="H144" i="1"/>
  <c r="AE145" i="1"/>
  <c r="H145" i="1"/>
  <c r="AE147" i="1"/>
  <c r="H147" i="1"/>
  <c r="H143" i="1"/>
  <c r="T143" i="1"/>
  <c r="T149" i="1"/>
  <c r="T155" i="1"/>
  <c r="T158" i="1"/>
  <c r="T163" i="1"/>
  <c r="T170" i="1"/>
  <c r="T175" i="1"/>
  <c r="T188" i="1"/>
  <c r="T192" i="1"/>
  <c r="T200" i="1"/>
  <c r="T205" i="1"/>
  <c r="T215" i="1"/>
  <c r="T218" i="1"/>
  <c r="T220" i="1"/>
  <c r="T223" i="1"/>
  <c r="T228" i="1"/>
  <c r="T230" i="1"/>
  <c r="T234" i="1"/>
  <c r="T239" i="1"/>
  <c r="T242" i="1"/>
  <c r="T245" i="1"/>
  <c r="T251" i="1"/>
  <c r="T254" i="1"/>
  <c r="T257" i="1"/>
  <c r="T261" i="1"/>
  <c r="T278" i="1"/>
  <c r="T280" i="1"/>
  <c r="T285" i="1"/>
  <c r="T288" i="1"/>
  <c r="T292" i="1"/>
  <c r="T296" i="1"/>
  <c r="AE300" i="1"/>
  <c r="H300" i="1"/>
  <c r="AE302" i="1"/>
  <c r="H302" i="1"/>
  <c r="H299" i="1"/>
  <c r="T299" i="1"/>
  <c r="AE304" i="1"/>
  <c r="H304" i="1"/>
  <c r="H303" i="1"/>
  <c r="T303" i="1"/>
  <c r="AE307" i="1"/>
  <c r="H307" i="1"/>
  <c r="AE308" i="1"/>
  <c r="H308" i="1"/>
  <c r="H306" i="1"/>
  <c r="T306" i="1"/>
  <c r="AE310" i="1"/>
  <c r="H310" i="1"/>
  <c r="AE311" i="1"/>
  <c r="H311" i="1"/>
  <c r="AE312" i="1"/>
  <c r="H312" i="1"/>
  <c r="AE313" i="1"/>
  <c r="H313" i="1"/>
  <c r="AE314" i="1"/>
  <c r="H314" i="1"/>
  <c r="AE315" i="1"/>
  <c r="H315" i="1"/>
  <c r="AE316" i="1"/>
  <c r="H316" i="1"/>
  <c r="H309" i="1"/>
  <c r="T309" i="1"/>
  <c r="AE318" i="1"/>
  <c r="H318" i="1"/>
  <c r="AE319" i="1"/>
  <c r="H319" i="1"/>
  <c r="H317" i="1"/>
  <c r="T317" i="1"/>
  <c r="AE321" i="1"/>
  <c r="H321" i="1"/>
  <c r="AE323" i="1"/>
  <c r="H323" i="1"/>
  <c r="AE324" i="1"/>
  <c r="H324" i="1"/>
  <c r="AE325" i="1"/>
  <c r="H325" i="1"/>
  <c r="AE327" i="1"/>
  <c r="H327" i="1"/>
  <c r="AE329" i="1"/>
  <c r="H329" i="1"/>
  <c r="AE330" i="1"/>
  <c r="H330" i="1"/>
  <c r="H320" i="1"/>
  <c r="T320" i="1"/>
  <c r="AE332" i="1"/>
  <c r="H332" i="1"/>
  <c r="AE334" i="1"/>
  <c r="H334" i="1"/>
  <c r="AE335" i="1"/>
  <c r="H335" i="1"/>
  <c r="AE337" i="1"/>
  <c r="H337" i="1"/>
  <c r="AE338" i="1"/>
  <c r="H338" i="1"/>
  <c r="H331" i="1"/>
  <c r="T331" i="1"/>
  <c r="AE341" i="1"/>
  <c r="H341" i="1"/>
  <c r="AE342" i="1"/>
  <c r="H342" i="1"/>
  <c r="AE343" i="1"/>
  <c r="H343" i="1"/>
  <c r="AE345" i="1"/>
  <c r="H345" i="1"/>
  <c r="AE346" i="1"/>
  <c r="H346" i="1"/>
  <c r="AE348" i="1"/>
  <c r="H348" i="1"/>
  <c r="H340" i="1"/>
  <c r="T340" i="1"/>
  <c r="AE351" i="1"/>
  <c r="H351" i="1"/>
  <c r="AE352" i="1"/>
  <c r="H352" i="1"/>
  <c r="AE353" i="1"/>
  <c r="H353" i="1"/>
  <c r="AE354" i="1"/>
  <c r="H354" i="1"/>
  <c r="AE355" i="1"/>
  <c r="H355" i="1"/>
  <c r="AE356" i="1"/>
  <c r="H356" i="1"/>
  <c r="H350" i="1"/>
  <c r="T350" i="1"/>
  <c r="AE358" i="1"/>
  <c r="H358" i="1"/>
  <c r="AE359" i="1"/>
  <c r="H359" i="1"/>
  <c r="AE361" i="1"/>
  <c r="H361" i="1"/>
  <c r="AE362" i="1"/>
  <c r="H362" i="1"/>
  <c r="AE364" i="1"/>
  <c r="H364" i="1"/>
  <c r="AE365" i="1"/>
  <c r="H365" i="1"/>
  <c r="AE366" i="1"/>
  <c r="H366" i="1"/>
  <c r="H357" i="1"/>
  <c r="T357" i="1"/>
  <c r="AE369" i="1"/>
  <c r="H369" i="1"/>
  <c r="AE371" i="1"/>
  <c r="H371" i="1"/>
  <c r="H368" i="1"/>
  <c r="T368" i="1"/>
  <c r="AE374" i="1"/>
  <c r="H374" i="1"/>
  <c r="H373" i="1"/>
  <c r="T373" i="1"/>
  <c r="AE377" i="1"/>
  <c r="H377" i="1"/>
  <c r="AE378" i="1"/>
  <c r="H378" i="1"/>
  <c r="AE380" i="1"/>
  <c r="H380" i="1"/>
  <c r="H376" i="1"/>
  <c r="T376" i="1"/>
  <c r="AE383" i="1"/>
  <c r="H383" i="1"/>
  <c r="AE385" i="1"/>
  <c r="H385" i="1"/>
  <c r="H382" i="1"/>
  <c r="T382" i="1"/>
  <c r="U9" i="1"/>
  <c r="U18" i="1"/>
  <c r="U21" i="1"/>
  <c r="U39" i="1"/>
  <c r="U44" i="1"/>
  <c r="U48" i="1"/>
  <c r="U51" i="1"/>
  <c r="U65" i="1"/>
  <c r="U68" i="1"/>
  <c r="U70" i="1"/>
  <c r="U73" i="1"/>
  <c r="U79" i="1"/>
  <c r="U84" i="1"/>
  <c r="U87" i="1"/>
  <c r="U108" i="1"/>
  <c r="U134" i="1"/>
  <c r="U138" i="1"/>
  <c r="I144" i="1"/>
  <c r="I145" i="1"/>
  <c r="I147" i="1"/>
  <c r="I143" i="1"/>
  <c r="O144" i="1"/>
  <c r="O145" i="1"/>
  <c r="O147" i="1"/>
  <c r="P143" i="1"/>
  <c r="U143" i="1"/>
  <c r="U149" i="1"/>
  <c r="U155" i="1"/>
  <c r="U158" i="1"/>
  <c r="U163" i="1"/>
  <c r="U170" i="1"/>
  <c r="U175" i="1"/>
  <c r="U188" i="1"/>
  <c r="U192" i="1"/>
  <c r="U200" i="1"/>
  <c r="U205" i="1"/>
  <c r="U215" i="1"/>
  <c r="U218" i="1"/>
  <c r="U220" i="1"/>
  <c r="U223" i="1"/>
  <c r="U228" i="1"/>
  <c r="U230" i="1"/>
  <c r="U234" i="1"/>
  <c r="U239" i="1"/>
  <c r="U242" i="1"/>
  <c r="U245" i="1"/>
  <c r="U251" i="1"/>
  <c r="U254" i="1"/>
  <c r="U257" i="1"/>
  <c r="U261" i="1"/>
  <c r="U278" i="1"/>
  <c r="U280" i="1"/>
  <c r="U285" i="1"/>
  <c r="U288" i="1"/>
  <c r="U292" i="1"/>
  <c r="U296" i="1"/>
  <c r="I300" i="1"/>
  <c r="I302" i="1"/>
  <c r="I299" i="1"/>
  <c r="O300" i="1"/>
  <c r="O302" i="1"/>
  <c r="P299" i="1"/>
  <c r="U299" i="1"/>
  <c r="I304" i="1"/>
  <c r="I303" i="1"/>
  <c r="O304" i="1"/>
  <c r="P303" i="1"/>
  <c r="U303" i="1"/>
  <c r="I307" i="1"/>
  <c r="I308" i="1"/>
  <c r="I306" i="1"/>
  <c r="O307" i="1"/>
  <c r="O308" i="1"/>
  <c r="P306" i="1"/>
  <c r="U306" i="1"/>
  <c r="I310" i="1"/>
  <c r="I311" i="1"/>
  <c r="I312" i="1"/>
  <c r="I313" i="1"/>
  <c r="I314" i="1"/>
  <c r="I315" i="1"/>
  <c r="I316" i="1"/>
  <c r="I309" i="1"/>
  <c r="O310" i="1"/>
  <c r="O311" i="1"/>
  <c r="O312" i="1"/>
  <c r="O313" i="1"/>
  <c r="O314" i="1"/>
  <c r="O315" i="1"/>
  <c r="O316" i="1"/>
  <c r="P309" i="1"/>
  <c r="U309" i="1"/>
  <c r="I318" i="1"/>
  <c r="I319" i="1"/>
  <c r="I317" i="1"/>
  <c r="O318" i="1"/>
  <c r="O319" i="1"/>
  <c r="P317" i="1"/>
  <c r="U317" i="1"/>
  <c r="I321" i="1"/>
  <c r="I323" i="1"/>
  <c r="I324" i="1"/>
  <c r="I325" i="1"/>
  <c r="I327" i="1"/>
  <c r="I329" i="1"/>
  <c r="I330" i="1"/>
  <c r="I320" i="1"/>
  <c r="O321" i="1"/>
  <c r="O323" i="1"/>
  <c r="O324" i="1"/>
  <c r="O325" i="1"/>
  <c r="O327" i="1"/>
  <c r="O329" i="1"/>
  <c r="O330" i="1"/>
  <c r="P320" i="1"/>
  <c r="U320" i="1"/>
  <c r="I332" i="1"/>
  <c r="I334" i="1"/>
  <c r="I335" i="1"/>
  <c r="I337" i="1"/>
  <c r="I338" i="1"/>
  <c r="I331" i="1"/>
  <c r="O332" i="1"/>
  <c r="O334" i="1"/>
  <c r="O335" i="1"/>
  <c r="O337" i="1"/>
  <c r="O338" i="1"/>
  <c r="P331" i="1"/>
  <c r="U331" i="1"/>
  <c r="I341" i="1"/>
  <c r="I342" i="1"/>
  <c r="I343" i="1"/>
  <c r="I345" i="1"/>
  <c r="I346" i="1"/>
  <c r="I348" i="1"/>
  <c r="I340" i="1"/>
  <c r="O341" i="1"/>
  <c r="O342" i="1"/>
  <c r="O343" i="1"/>
  <c r="O345" i="1"/>
  <c r="O346" i="1"/>
  <c r="O348" i="1"/>
  <c r="P340" i="1"/>
  <c r="U340" i="1"/>
  <c r="I351" i="1"/>
  <c r="I352" i="1"/>
  <c r="I353" i="1"/>
  <c r="I354" i="1"/>
  <c r="I355" i="1"/>
  <c r="I356" i="1"/>
  <c r="I350" i="1"/>
  <c r="O351" i="1"/>
  <c r="O352" i="1"/>
  <c r="O353" i="1"/>
  <c r="O354" i="1"/>
  <c r="O355" i="1"/>
  <c r="O356" i="1"/>
  <c r="P350" i="1"/>
  <c r="U350" i="1"/>
  <c r="I358" i="1"/>
  <c r="I359" i="1"/>
  <c r="I361" i="1"/>
  <c r="I362" i="1"/>
  <c r="I364" i="1"/>
  <c r="I365" i="1"/>
  <c r="I366" i="1"/>
  <c r="I357" i="1"/>
  <c r="O358" i="1"/>
  <c r="O359" i="1"/>
  <c r="O361" i="1"/>
  <c r="O362" i="1"/>
  <c r="O364" i="1"/>
  <c r="O365" i="1"/>
  <c r="O366" i="1"/>
  <c r="P357" i="1"/>
  <c r="U357" i="1"/>
  <c r="I369" i="1"/>
  <c r="I371" i="1"/>
  <c r="I368" i="1"/>
  <c r="O369" i="1"/>
  <c r="O371" i="1"/>
  <c r="P368" i="1"/>
  <c r="U368" i="1"/>
  <c r="I374" i="1"/>
  <c r="I373" i="1"/>
  <c r="O374" i="1"/>
  <c r="P373" i="1"/>
  <c r="U373" i="1"/>
  <c r="I377" i="1"/>
  <c r="I378" i="1"/>
  <c r="I380" i="1"/>
  <c r="I376" i="1"/>
  <c r="O377" i="1"/>
  <c r="O378" i="1"/>
  <c r="O380" i="1"/>
  <c r="P376" i="1"/>
  <c r="U376" i="1"/>
  <c r="I383" i="1"/>
  <c r="I385" i="1"/>
  <c r="I382" i="1"/>
  <c r="O383" i="1"/>
  <c r="O385" i="1"/>
  <c r="P382" i="1"/>
  <c r="U382" i="1"/>
  <c r="V9" i="1"/>
  <c r="V18" i="1"/>
  <c r="V21" i="1"/>
  <c r="V39" i="1"/>
  <c r="V44" i="1"/>
  <c r="V48" i="1"/>
  <c r="V51" i="1"/>
  <c r="V65" i="1"/>
  <c r="V68" i="1"/>
  <c r="V70" i="1"/>
  <c r="V73" i="1"/>
  <c r="V79" i="1"/>
  <c r="V84" i="1"/>
  <c r="V87" i="1"/>
  <c r="V108" i="1"/>
  <c r="V134" i="1"/>
  <c r="V138" i="1"/>
  <c r="V143" i="1"/>
  <c r="V149" i="1"/>
  <c r="V155" i="1"/>
  <c r="V158" i="1"/>
  <c r="V163" i="1"/>
  <c r="V170" i="1"/>
  <c r="V175" i="1"/>
  <c r="V188" i="1"/>
  <c r="V192" i="1"/>
  <c r="V200" i="1"/>
  <c r="V205" i="1"/>
  <c r="V215" i="1"/>
  <c r="V218" i="1"/>
  <c r="V220" i="1"/>
  <c r="V223" i="1"/>
  <c r="V228" i="1"/>
  <c r="V230" i="1"/>
  <c r="V234" i="1"/>
  <c r="V239" i="1"/>
  <c r="V242" i="1"/>
  <c r="V245" i="1"/>
  <c r="V251" i="1"/>
  <c r="V254" i="1"/>
  <c r="V257" i="1"/>
  <c r="V261" i="1"/>
  <c r="V278" i="1"/>
  <c r="V280" i="1"/>
  <c r="V285" i="1"/>
  <c r="AE289" i="1"/>
  <c r="H289" i="1"/>
  <c r="AE290" i="1"/>
  <c r="H290" i="1"/>
  <c r="AE291" i="1"/>
  <c r="H291" i="1"/>
  <c r="H288" i="1"/>
  <c r="V288" i="1"/>
  <c r="AE293" i="1"/>
  <c r="H293" i="1"/>
  <c r="AE294" i="1"/>
  <c r="H294" i="1"/>
  <c r="H292" i="1"/>
  <c r="V292" i="1"/>
  <c r="AE297" i="1"/>
  <c r="H297" i="1"/>
  <c r="AE298" i="1"/>
  <c r="H298" i="1"/>
  <c r="H296" i="1"/>
  <c r="V296" i="1"/>
  <c r="V299" i="1"/>
  <c r="V303" i="1"/>
  <c r="V306" i="1"/>
  <c r="V309" i="1"/>
  <c r="V317" i="1"/>
  <c r="V320" i="1"/>
  <c r="V331" i="1"/>
  <c r="V340" i="1"/>
  <c r="V350" i="1"/>
  <c r="V357" i="1"/>
  <c r="V368" i="1"/>
  <c r="V373" i="1"/>
  <c r="V376" i="1"/>
  <c r="V382" i="1"/>
  <c r="W9" i="1"/>
  <c r="W18" i="1"/>
  <c r="W21" i="1"/>
  <c r="W39" i="1"/>
  <c r="W44" i="1"/>
  <c r="W48" i="1"/>
  <c r="W51" i="1"/>
  <c r="W65" i="1"/>
  <c r="W68" i="1"/>
  <c r="W70" i="1"/>
  <c r="W73" i="1"/>
  <c r="W79" i="1"/>
  <c r="W84" i="1"/>
  <c r="W87" i="1"/>
  <c r="W108" i="1"/>
  <c r="W134" i="1"/>
  <c r="W138" i="1"/>
  <c r="W143" i="1"/>
  <c r="W149" i="1"/>
  <c r="W155" i="1"/>
  <c r="W158" i="1"/>
  <c r="W163" i="1"/>
  <c r="W170" i="1"/>
  <c r="W175" i="1"/>
  <c r="W188" i="1"/>
  <c r="W192" i="1"/>
  <c r="W200" i="1"/>
  <c r="W205" i="1"/>
  <c r="W215" i="1"/>
  <c r="W218" i="1"/>
  <c r="W220" i="1"/>
  <c r="W223" i="1"/>
  <c r="W228" i="1"/>
  <c r="W230" i="1"/>
  <c r="W234" i="1"/>
  <c r="W239" i="1"/>
  <c r="W242" i="1"/>
  <c r="W245" i="1"/>
  <c r="W251" i="1"/>
  <c r="W254" i="1"/>
  <c r="W257" i="1"/>
  <c r="W261" i="1"/>
  <c r="W278" i="1"/>
  <c r="W280" i="1"/>
  <c r="W285" i="1"/>
  <c r="I289" i="1"/>
  <c r="I290" i="1"/>
  <c r="I291" i="1"/>
  <c r="I288" i="1"/>
  <c r="O289" i="1"/>
  <c r="O290" i="1"/>
  <c r="O291" i="1"/>
  <c r="P288" i="1"/>
  <c r="W288" i="1"/>
  <c r="I293" i="1"/>
  <c r="I294" i="1"/>
  <c r="I292" i="1"/>
  <c r="O293" i="1"/>
  <c r="O294" i="1"/>
  <c r="P292" i="1"/>
  <c r="W292" i="1"/>
  <c r="I297" i="1"/>
  <c r="I298" i="1"/>
  <c r="I296" i="1"/>
  <c r="O297" i="1"/>
  <c r="O298" i="1"/>
  <c r="P296" i="1"/>
  <c r="W296" i="1"/>
  <c r="W299" i="1"/>
  <c r="W303" i="1"/>
  <c r="W306" i="1"/>
  <c r="W309" i="1"/>
  <c r="W317" i="1"/>
  <c r="W320" i="1"/>
  <c r="W331" i="1"/>
  <c r="W340" i="1"/>
  <c r="W350" i="1"/>
  <c r="W357" i="1"/>
  <c r="W368" i="1"/>
  <c r="W373" i="1"/>
  <c r="W376" i="1"/>
  <c r="W382" i="1"/>
  <c r="AE139" i="1"/>
  <c r="H139" i="1"/>
  <c r="I139" i="1"/>
  <c r="O139" i="1"/>
  <c r="AE140" i="1"/>
  <c r="H140" i="1"/>
  <c r="I140" i="1"/>
  <c r="O140" i="1"/>
  <c r="AE141" i="1"/>
  <c r="H141" i="1"/>
  <c r="I141" i="1"/>
  <c r="O141" i="1"/>
  <c r="P138" i="1"/>
  <c r="I160" i="2"/>
  <c r="I158" i="2"/>
  <c r="I157" i="2"/>
  <c r="I156" i="2"/>
  <c r="I154" i="2"/>
  <c r="I153" i="2"/>
  <c r="I152" i="2"/>
  <c r="I151" i="2"/>
  <c r="I149" i="2"/>
  <c r="I148" i="2"/>
  <c r="I147" i="2"/>
  <c r="I130" i="2"/>
  <c r="I128" i="2"/>
  <c r="I126" i="2"/>
  <c r="I124" i="2"/>
  <c r="I122" i="2"/>
  <c r="I120" i="2"/>
  <c r="I118" i="2"/>
  <c r="I116" i="2"/>
  <c r="I114" i="2"/>
  <c r="I112" i="2"/>
  <c r="I110" i="2"/>
  <c r="I108" i="2"/>
  <c r="I106" i="2"/>
  <c r="I105" i="2"/>
  <c r="I103" i="2"/>
  <c r="I101" i="2"/>
  <c r="I99" i="2"/>
  <c r="I97" i="2"/>
  <c r="I95" i="2"/>
  <c r="I93" i="2"/>
  <c r="I91" i="2"/>
  <c r="I89" i="2"/>
  <c r="I87" i="2"/>
  <c r="I85" i="2"/>
  <c r="I84" i="2"/>
  <c r="I82" i="2"/>
  <c r="I81" i="2"/>
  <c r="I79" i="2"/>
  <c r="I77" i="2"/>
  <c r="I76" i="2"/>
  <c r="I75" i="2"/>
  <c r="I74" i="2"/>
  <c r="I73" i="2"/>
  <c r="I72" i="2"/>
  <c r="I71" i="2"/>
  <c r="I70" i="2"/>
  <c r="I68" i="2"/>
  <c r="I67" i="2"/>
  <c r="I66" i="2"/>
  <c r="I65" i="2"/>
  <c r="I63" i="2"/>
  <c r="I62" i="2"/>
  <c r="I60" i="2"/>
  <c r="I59" i="2"/>
  <c r="I57" i="2"/>
  <c r="I56" i="2"/>
  <c r="I55" i="2"/>
  <c r="I53" i="2"/>
  <c r="I51" i="2"/>
  <c r="I50" i="2"/>
  <c r="I48" i="2"/>
  <c r="I47" i="2"/>
  <c r="I46" i="2"/>
  <c r="I44" i="2"/>
  <c r="I43" i="2"/>
  <c r="I41" i="2"/>
  <c r="I39" i="2"/>
  <c r="I38" i="2"/>
  <c r="I36" i="2"/>
  <c r="I34" i="2"/>
  <c r="I32" i="2"/>
  <c r="I30" i="2"/>
  <c r="I28" i="2"/>
  <c r="I26" i="2"/>
  <c r="I24" i="2"/>
  <c r="I22" i="2"/>
  <c r="I21" i="2"/>
  <c r="I20" i="2"/>
  <c r="I18" i="2"/>
  <c r="I17" i="2"/>
  <c r="I15" i="2"/>
  <c r="I13" i="2"/>
  <c r="I12" i="2"/>
  <c r="I11" i="2"/>
  <c r="I10" i="2"/>
  <c r="I9" i="2"/>
  <c r="G9" i="2"/>
  <c r="J9" i="1"/>
  <c r="J18" i="1"/>
  <c r="J21" i="1"/>
  <c r="J39" i="1"/>
  <c r="J44" i="1"/>
  <c r="J48" i="1"/>
  <c r="J51" i="1"/>
  <c r="J65" i="1"/>
  <c r="J68" i="1"/>
  <c r="J70" i="1"/>
  <c r="J73" i="1"/>
  <c r="J79" i="1"/>
  <c r="J84" i="1"/>
  <c r="J87" i="1"/>
  <c r="J108" i="1"/>
  <c r="J134" i="1"/>
  <c r="H138" i="1"/>
  <c r="I138" i="1"/>
  <c r="J138" i="1"/>
  <c r="J143" i="1"/>
  <c r="J149" i="1"/>
  <c r="J155" i="1"/>
  <c r="J158" i="1"/>
  <c r="J163" i="1"/>
  <c r="J170" i="1"/>
  <c r="J175" i="1"/>
  <c r="J188" i="1"/>
  <c r="J192" i="1"/>
  <c r="J200" i="1"/>
  <c r="J205" i="1"/>
  <c r="J215" i="1"/>
  <c r="J218" i="1"/>
  <c r="J220" i="1"/>
  <c r="J223" i="1"/>
  <c r="J228" i="1"/>
  <c r="J230" i="1"/>
  <c r="J234" i="1"/>
  <c r="J239" i="1"/>
  <c r="J242" i="1"/>
  <c r="J245" i="1"/>
  <c r="J251" i="1"/>
  <c r="J254" i="1"/>
  <c r="J257" i="1"/>
  <c r="J261" i="1"/>
  <c r="J278" i="1"/>
  <c r="J280" i="1"/>
  <c r="J285" i="1"/>
  <c r="J288" i="1"/>
  <c r="J292" i="1"/>
  <c r="J296" i="1"/>
  <c r="J299" i="1"/>
  <c r="J303" i="1"/>
  <c r="J306" i="1"/>
  <c r="J309" i="1"/>
  <c r="J317" i="1"/>
  <c r="J320" i="1"/>
  <c r="J331" i="1"/>
  <c r="J340" i="1"/>
  <c r="J350" i="1"/>
  <c r="J357" i="1"/>
  <c r="J368" i="1"/>
  <c r="J373" i="1"/>
  <c r="J376" i="1"/>
  <c r="J382" i="1"/>
  <c r="J387" i="1"/>
  <c r="AF385" i="1"/>
  <c r="AN385" i="1"/>
  <c r="AM385" i="1"/>
  <c r="L385" i="1"/>
  <c r="AF383" i="1"/>
  <c r="AN383" i="1"/>
  <c r="AM383" i="1"/>
  <c r="L383" i="1"/>
  <c r="AK382" i="1"/>
  <c r="AJ382" i="1"/>
  <c r="AI382" i="1"/>
  <c r="L382" i="1"/>
  <c r="AF380" i="1"/>
  <c r="AN380" i="1"/>
  <c r="AM380" i="1"/>
  <c r="L380" i="1"/>
  <c r="AF378" i="1"/>
  <c r="AN378" i="1"/>
  <c r="AM378" i="1"/>
  <c r="L378" i="1"/>
  <c r="AF377" i="1"/>
  <c r="AN377" i="1"/>
  <c r="AM377" i="1"/>
  <c r="L377" i="1"/>
  <c r="AK376" i="1"/>
  <c r="AJ376" i="1"/>
  <c r="AI376" i="1"/>
  <c r="L376" i="1"/>
  <c r="AF374" i="1"/>
  <c r="AN374" i="1"/>
  <c r="AM374" i="1"/>
  <c r="L374" i="1"/>
  <c r="AK373" i="1"/>
  <c r="AJ373" i="1"/>
  <c r="AI373" i="1"/>
  <c r="L373" i="1"/>
  <c r="AF371" i="1"/>
  <c r="AN371" i="1"/>
  <c r="AM371" i="1"/>
  <c r="L371" i="1"/>
  <c r="AF369" i="1"/>
  <c r="AN369" i="1"/>
  <c r="AM369" i="1"/>
  <c r="L369" i="1"/>
  <c r="AK368" i="1"/>
  <c r="AJ368" i="1"/>
  <c r="AI368" i="1"/>
  <c r="L368" i="1"/>
  <c r="AF366" i="1"/>
  <c r="AN366" i="1"/>
  <c r="AM366" i="1"/>
  <c r="L366" i="1"/>
  <c r="AF365" i="1"/>
  <c r="AN365" i="1"/>
  <c r="AM365" i="1"/>
  <c r="L365" i="1"/>
  <c r="AF364" i="1"/>
  <c r="AN364" i="1"/>
  <c r="AM364" i="1"/>
  <c r="L364" i="1"/>
  <c r="AF362" i="1"/>
  <c r="AN362" i="1"/>
  <c r="AM362" i="1"/>
  <c r="L362" i="1"/>
  <c r="AF361" i="1"/>
  <c r="AN361" i="1"/>
  <c r="AM361" i="1"/>
  <c r="L361" i="1"/>
  <c r="AF359" i="1"/>
  <c r="AN359" i="1"/>
  <c r="AM359" i="1"/>
  <c r="L359" i="1"/>
  <c r="AF358" i="1"/>
  <c r="AN358" i="1"/>
  <c r="AM358" i="1"/>
  <c r="L358" i="1"/>
  <c r="AK357" i="1"/>
  <c r="AJ357" i="1"/>
  <c r="AI357" i="1"/>
  <c r="L357" i="1"/>
  <c r="AF356" i="1"/>
  <c r="AN356" i="1"/>
  <c r="AM356" i="1"/>
  <c r="L356" i="1"/>
  <c r="AF355" i="1"/>
  <c r="AN355" i="1"/>
  <c r="AM355" i="1"/>
  <c r="L355" i="1"/>
  <c r="AF354" i="1"/>
  <c r="AN354" i="1"/>
  <c r="AM354" i="1"/>
  <c r="L354" i="1"/>
  <c r="AF353" i="1"/>
  <c r="AN353" i="1"/>
  <c r="AM353" i="1"/>
  <c r="L353" i="1"/>
  <c r="AF352" i="1"/>
  <c r="AN352" i="1"/>
  <c r="AM352" i="1"/>
  <c r="L352" i="1"/>
  <c r="AF351" i="1"/>
  <c r="AN351" i="1"/>
  <c r="AM351" i="1"/>
  <c r="L351" i="1"/>
  <c r="AK350" i="1"/>
  <c r="AJ350" i="1"/>
  <c r="AI350" i="1"/>
  <c r="L350" i="1"/>
  <c r="AF348" i="1"/>
  <c r="AN348" i="1"/>
  <c r="AM348" i="1"/>
  <c r="L348" i="1"/>
  <c r="AF346" i="1"/>
  <c r="AN346" i="1"/>
  <c r="AM346" i="1"/>
  <c r="L346" i="1"/>
  <c r="AF345" i="1"/>
  <c r="AN345" i="1"/>
  <c r="AM345" i="1"/>
  <c r="L345" i="1"/>
  <c r="AF343" i="1"/>
  <c r="AN343" i="1"/>
  <c r="AM343" i="1"/>
  <c r="L343" i="1"/>
  <c r="AF342" i="1"/>
  <c r="AN342" i="1"/>
  <c r="AM342" i="1"/>
  <c r="L342" i="1"/>
  <c r="AF341" i="1"/>
  <c r="AN341" i="1"/>
  <c r="AM341" i="1"/>
  <c r="L341" i="1"/>
  <c r="AK340" i="1"/>
  <c r="AJ340" i="1"/>
  <c r="AI340" i="1"/>
  <c r="L340" i="1"/>
  <c r="AF338" i="1"/>
  <c r="AN338" i="1"/>
  <c r="AM338" i="1"/>
  <c r="L338" i="1"/>
  <c r="AF337" i="1"/>
  <c r="AN337" i="1"/>
  <c r="AM337" i="1"/>
  <c r="L337" i="1"/>
  <c r="AF335" i="1"/>
  <c r="AN335" i="1"/>
  <c r="AM335" i="1"/>
  <c r="L335" i="1"/>
  <c r="AF334" i="1"/>
  <c r="AN334" i="1"/>
  <c r="AM334" i="1"/>
  <c r="L334" i="1"/>
  <c r="AF332" i="1"/>
  <c r="AN332" i="1"/>
  <c r="AM332" i="1"/>
  <c r="L332" i="1"/>
  <c r="AK331" i="1"/>
  <c r="AJ331" i="1"/>
  <c r="AI331" i="1"/>
  <c r="L331" i="1"/>
  <c r="AF330" i="1"/>
  <c r="AN330" i="1"/>
  <c r="AM330" i="1"/>
  <c r="L330" i="1"/>
  <c r="AF329" i="1"/>
  <c r="AN329" i="1"/>
  <c r="AM329" i="1"/>
  <c r="L329" i="1"/>
  <c r="AF327" i="1"/>
  <c r="AN327" i="1"/>
  <c r="AM327" i="1"/>
  <c r="L327" i="1"/>
  <c r="AF325" i="1"/>
  <c r="AN325" i="1"/>
  <c r="AM325" i="1"/>
  <c r="L325" i="1"/>
  <c r="AF324" i="1"/>
  <c r="AN324" i="1"/>
  <c r="AM324" i="1"/>
  <c r="L324" i="1"/>
  <c r="AF323" i="1"/>
  <c r="AN323" i="1"/>
  <c r="AM323" i="1"/>
  <c r="L323" i="1"/>
  <c r="AF321" i="1"/>
  <c r="AN321" i="1"/>
  <c r="AM321" i="1"/>
  <c r="L321" i="1"/>
  <c r="AK320" i="1"/>
  <c r="AJ320" i="1"/>
  <c r="AI320" i="1"/>
  <c r="L320" i="1"/>
  <c r="AF319" i="1"/>
  <c r="AN319" i="1"/>
  <c r="AM319" i="1"/>
  <c r="L319" i="1"/>
  <c r="AF318" i="1"/>
  <c r="AN318" i="1"/>
  <c r="AM318" i="1"/>
  <c r="L318" i="1"/>
  <c r="AK317" i="1"/>
  <c r="AJ317" i="1"/>
  <c r="AI317" i="1"/>
  <c r="L317" i="1"/>
  <c r="AF316" i="1"/>
  <c r="AN316" i="1"/>
  <c r="AM316" i="1"/>
  <c r="L316" i="1"/>
  <c r="AF315" i="1"/>
  <c r="AN315" i="1"/>
  <c r="AM315" i="1"/>
  <c r="L315" i="1"/>
  <c r="AF314" i="1"/>
  <c r="AN314" i="1"/>
  <c r="AM314" i="1"/>
  <c r="L314" i="1"/>
  <c r="AF313" i="1"/>
  <c r="AN313" i="1"/>
  <c r="AM313" i="1"/>
  <c r="L313" i="1"/>
  <c r="AF312" i="1"/>
  <c r="AN312" i="1"/>
  <c r="AM312" i="1"/>
  <c r="L312" i="1"/>
  <c r="AF311" i="1"/>
  <c r="AN311" i="1"/>
  <c r="AM311" i="1"/>
  <c r="L311" i="1"/>
  <c r="AF310" i="1"/>
  <c r="AN310" i="1"/>
  <c r="AM310" i="1"/>
  <c r="L310" i="1"/>
  <c r="AK309" i="1"/>
  <c r="AJ309" i="1"/>
  <c r="AI309" i="1"/>
  <c r="L309" i="1"/>
  <c r="AF308" i="1"/>
  <c r="AN308" i="1"/>
  <c r="AM308" i="1"/>
  <c r="L308" i="1"/>
  <c r="AF307" i="1"/>
  <c r="AN307" i="1"/>
  <c r="AM307" i="1"/>
  <c r="L307" i="1"/>
  <c r="AK306" i="1"/>
  <c r="AJ306" i="1"/>
  <c r="AI306" i="1"/>
  <c r="L306" i="1"/>
  <c r="AF304" i="1"/>
  <c r="AN304" i="1"/>
  <c r="AM304" i="1"/>
  <c r="L304" i="1"/>
  <c r="AK303" i="1"/>
  <c r="AJ303" i="1"/>
  <c r="AI303" i="1"/>
  <c r="L303" i="1"/>
  <c r="AF302" i="1"/>
  <c r="AN302" i="1"/>
  <c r="AM302" i="1"/>
  <c r="L302" i="1"/>
  <c r="AF300" i="1"/>
  <c r="AN300" i="1"/>
  <c r="AM300" i="1"/>
  <c r="L300" i="1"/>
  <c r="AK299" i="1"/>
  <c r="AJ299" i="1"/>
  <c r="AI299" i="1"/>
  <c r="L299" i="1"/>
  <c r="AF298" i="1"/>
  <c r="AN298" i="1"/>
  <c r="AM298" i="1"/>
  <c r="L298" i="1"/>
  <c r="AF297" i="1"/>
  <c r="AN297" i="1"/>
  <c r="AM297" i="1"/>
  <c r="L297" i="1"/>
  <c r="AK296" i="1"/>
  <c r="AJ296" i="1"/>
  <c r="AI296" i="1"/>
  <c r="L296" i="1"/>
  <c r="AF294" i="1"/>
  <c r="AN294" i="1"/>
  <c r="AM294" i="1"/>
  <c r="L294" i="1"/>
  <c r="AF293" i="1"/>
  <c r="AN293" i="1"/>
  <c r="AM293" i="1"/>
  <c r="L293" i="1"/>
  <c r="AK292" i="1"/>
  <c r="AJ292" i="1"/>
  <c r="AI292" i="1"/>
  <c r="L292" i="1"/>
  <c r="AF291" i="1"/>
  <c r="AN291" i="1"/>
  <c r="AM291" i="1"/>
  <c r="L291" i="1"/>
  <c r="AF290" i="1"/>
  <c r="AN290" i="1"/>
  <c r="AM290" i="1"/>
  <c r="L290" i="1"/>
  <c r="AF289" i="1"/>
  <c r="AN289" i="1"/>
  <c r="AM289" i="1"/>
  <c r="L289" i="1"/>
  <c r="AK288" i="1"/>
  <c r="AJ288" i="1"/>
  <c r="AI288" i="1"/>
  <c r="L288" i="1"/>
  <c r="AF286" i="1"/>
  <c r="AN286" i="1"/>
  <c r="AM286" i="1"/>
  <c r="L286" i="1"/>
  <c r="AK285" i="1"/>
  <c r="AJ285" i="1"/>
  <c r="AI285" i="1"/>
  <c r="L285" i="1"/>
  <c r="AF284" i="1"/>
  <c r="AN284" i="1"/>
  <c r="AM284" i="1"/>
  <c r="L284" i="1"/>
  <c r="AF283" i="1"/>
  <c r="AN283" i="1"/>
  <c r="AM283" i="1"/>
  <c r="L283" i="1"/>
  <c r="AF282" i="1"/>
  <c r="AN282" i="1"/>
  <c r="AM282" i="1"/>
  <c r="L282" i="1"/>
  <c r="AF281" i="1"/>
  <c r="AN281" i="1"/>
  <c r="AM281" i="1"/>
  <c r="L281" i="1"/>
  <c r="AK280" i="1"/>
  <c r="AJ280" i="1"/>
  <c r="AI280" i="1"/>
  <c r="L280" i="1"/>
  <c r="AF279" i="1"/>
  <c r="AN279" i="1"/>
  <c r="AM279" i="1"/>
  <c r="L279" i="1"/>
  <c r="AK278" i="1"/>
  <c r="AJ278" i="1"/>
  <c r="AI278" i="1"/>
  <c r="L278" i="1"/>
  <c r="AF276" i="1"/>
  <c r="AN276" i="1"/>
  <c r="AM276" i="1"/>
  <c r="L276" i="1"/>
  <c r="AF274" i="1"/>
  <c r="AN274" i="1"/>
  <c r="AM274" i="1"/>
  <c r="L274" i="1"/>
  <c r="AF273" i="1"/>
  <c r="AN273" i="1"/>
  <c r="AM273" i="1"/>
  <c r="L273" i="1"/>
  <c r="AF271" i="1"/>
  <c r="AN271" i="1"/>
  <c r="AM271" i="1"/>
  <c r="L271" i="1"/>
  <c r="AF269" i="1"/>
  <c r="AN269" i="1"/>
  <c r="AM269" i="1"/>
  <c r="L269" i="1"/>
  <c r="AF268" i="1"/>
  <c r="AN268" i="1"/>
  <c r="AM268" i="1"/>
  <c r="L268" i="1"/>
  <c r="AF267" i="1"/>
  <c r="AN267" i="1"/>
  <c r="AM267" i="1"/>
  <c r="L267" i="1"/>
  <c r="AF266" i="1"/>
  <c r="AN266" i="1"/>
  <c r="AM266" i="1"/>
  <c r="L266" i="1"/>
  <c r="AF265" i="1"/>
  <c r="AN265" i="1"/>
  <c r="AM265" i="1"/>
  <c r="L265" i="1"/>
  <c r="AF264" i="1"/>
  <c r="AN264" i="1"/>
  <c r="AM264" i="1"/>
  <c r="L264" i="1"/>
  <c r="AF262" i="1"/>
  <c r="AN262" i="1"/>
  <c r="AM262" i="1"/>
  <c r="L262" i="1"/>
  <c r="AK261" i="1"/>
  <c r="AJ261" i="1"/>
  <c r="AI261" i="1"/>
  <c r="L261" i="1"/>
  <c r="AF260" i="1"/>
  <c r="AN260" i="1"/>
  <c r="AM260" i="1"/>
  <c r="L260" i="1"/>
  <c r="AF259" i="1"/>
  <c r="AN259" i="1"/>
  <c r="AM259" i="1"/>
  <c r="L259" i="1"/>
  <c r="AF258" i="1"/>
  <c r="AN258" i="1"/>
  <c r="AM258" i="1"/>
  <c r="L258" i="1"/>
  <c r="AK257" i="1"/>
  <c r="AJ257" i="1"/>
  <c r="AI257" i="1"/>
  <c r="L257" i="1"/>
  <c r="AF255" i="1"/>
  <c r="AN255" i="1"/>
  <c r="AM255" i="1"/>
  <c r="L255" i="1"/>
  <c r="AK254" i="1"/>
  <c r="AJ254" i="1"/>
  <c r="AI254" i="1"/>
  <c r="L254" i="1"/>
  <c r="AF253" i="1"/>
  <c r="AN253" i="1"/>
  <c r="AM253" i="1"/>
  <c r="L253" i="1"/>
  <c r="AF252" i="1"/>
  <c r="AN252" i="1"/>
  <c r="AM252" i="1"/>
  <c r="L252" i="1"/>
  <c r="AK251" i="1"/>
  <c r="AJ251" i="1"/>
  <c r="AI251" i="1"/>
  <c r="L251" i="1"/>
  <c r="AF249" i="1"/>
  <c r="AN249" i="1"/>
  <c r="AM249" i="1"/>
  <c r="L249" i="1"/>
  <c r="AF247" i="1"/>
  <c r="AN247" i="1"/>
  <c r="AM247" i="1"/>
  <c r="L247" i="1"/>
  <c r="AF246" i="1"/>
  <c r="AN246" i="1"/>
  <c r="AM246" i="1"/>
  <c r="L246" i="1"/>
  <c r="AK245" i="1"/>
  <c r="AJ245" i="1"/>
  <c r="AI245" i="1"/>
  <c r="L245" i="1"/>
  <c r="AF243" i="1"/>
  <c r="AN243" i="1"/>
  <c r="AM243" i="1"/>
  <c r="L243" i="1"/>
  <c r="AK242" i="1"/>
  <c r="AJ242" i="1"/>
  <c r="AI242" i="1"/>
  <c r="L242" i="1"/>
  <c r="AF240" i="1"/>
  <c r="AN240" i="1"/>
  <c r="AM240" i="1"/>
  <c r="L240" i="1"/>
  <c r="AK239" i="1"/>
  <c r="AJ239" i="1"/>
  <c r="AI239" i="1"/>
  <c r="L239" i="1"/>
  <c r="AF237" i="1"/>
  <c r="AN237" i="1"/>
  <c r="AM237" i="1"/>
  <c r="L237" i="1"/>
  <c r="AF235" i="1"/>
  <c r="AN235" i="1"/>
  <c r="AM235" i="1"/>
  <c r="L235" i="1"/>
  <c r="AK234" i="1"/>
  <c r="AJ234" i="1"/>
  <c r="AI234" i="1"/>
  <c r="L234" i="1"/>
  <c r="AF232" i="1"/>
  <c r="AN232" i="1"/>
  <c r="AM232" i="1"/>
  <c r="L232" i="1"/>
  <c r="AF231" i="1"/>
  <c r="AN231" i="1"/>
  <c r="AM231" i="1"/>
  <c r="L231" i="1"/>
  <c r="AK230" i="1"/>
  <c r="AJ230" i="1"/>
  <c r="AI230" i="1"/>
  <c r="L230" i="1"/>
  <c r="AF229" i="1"/>
  <c r="AN229" i="1"/>
  <c r="AM229" i="1"/>
  <c r="L229" i="1"/>
  <c r="AK228" i="1"/>
  <c r="AJ228" i="1"/>
  <c r="AI228" i="1"/>
  <c r="L228" i="1"/>
  <c r="AF226" i="1"/>
  <c r="AN226" i="1"/>
  <c r="AM226" i="1"/>
  <c r="L226" i="1"/>
  <c r="AF225" i="1"/>
  <c r="AN225" i="1"/>
  <c r="AM225" i="1"/>
  <c r="L225" i="1"/>
  <c r="AF224" i="1"/>
  <c r="AN224" i="1"/>
  <c r="AM224" i="1"/>
  <c r="L224" i="1"/>
  <c r="AK223" i="1"/>
  <c r="AJ223" i="1"/>
  <c r="AI223" i="1"/>
  <c r="L223" i="1"/>
  <c r="AF221" i="1"/>
  <c r="AN221" i="1"/>
  <c r="AM221" i="1"/>
  <c r="L221" i="1"/>
  <c r="AK220" i="1"/>
  <c r="AJ220" i="1"/>
  <c r="AI220" i="1"/>
  <c r="L220" i="1"/>
  <c r="AF219" i="1"/>
  <c r="AN219" i="1"/>
  <c r="AM219" i="1"/>
  <c r="L219" i="1"/>
  <c r="AK218" i="1"/>
  <c r="AJ218" i="1"/>
  <c r="AI218" i="1"/>
  <c r="L218" i="1"/>
  <c r="AF217" i="1"/>
  <c r="AN217" i="1"/>
  <c r="AM217" i="1"/>
  <c r="L217" i="1"/>
  <c r="AF216" i="1"/>
  <c r="AN216" i="1"/>
  <c r="AM216" i="1"/>
  <c r="L216" i="1"/>
  <c r="AK215" i="1"/>
  <c r="AJ215" i="1"/>
  <c r="AI215" i="1"/>
  <c r="L215" i="1"/>
  <c r="AF213" i="1"/>
  <c r="AN213" i="1"/>
  <c r="AM213" i="1"/>
  <c r="L213" i="1"/>
  <c r="AF211" i="1"/>
  <c r="AN211" i="1"/>
  <c r="AM211" i="1"/>
  <c r="L211" i="1"/>
  <c r="AF209" i="1"/>
  <c r="AN209" i="1"/>
  <c r="AM209" i="1"/>
  <c r="L209" i="1"/>
  <c r="AF207" i="1"/>
  <c r="AN207" i="1"/>
  <c r="AM207" i="1"/>
  <c r="L207" i="1"/>
  <c r="AF206" i="1"/>
  <c r="AN206" i="1"/>
  <c r="AM206" i="1"/>
  <c r="L206" i="1"/>
  <c r="AK205" i="1"/>
  <c r="AJ205" i="1"/>
  <c r="AI205" i="1"/>
  <c r="L205" i="1"/>
  <c r="AF203" i="1"/>
  <c r="AN203" i="1"/>
  <c r="AM203" i="1"/>
  <c r="L203" i="1"/>
  <c r="AF201" i="1"/>
  <c r="AN201" i="1"/>
  <c r="AM201" i="1"/>
  <c r="L201" i="1"/>
  <c r="AK200" i="1"/>
  <c r="AJ200" i="1"/>
  <c r="AI200" i="1"/>
  <c r="L200" i="1"/>
  <c r="AF198" i="1"/>
  <c r="AN198" i="1"/>
  <c r="AM198" i="1"/>
  <c r="L198" i="1"/>
  <c r="AF197" i="1"/>
  <c r="AN197" i="1"/>
  <c r="AM197" i="1"/>
  <c r="L197" i="1"/>
  <c r="AF196" i="1"/>
  <c r="AN196" i="1"/>
  <c r="AM196" i="1"/>
  <c r="L196" i="1"/>
  <c r="AF195" i="1"/>
  <c r="AN195" i="1"/>
  <c r="AM195" i="1"/>
  <c r="L195" i="1"/>
  <c r="AF193" i="1"/>
  <c r="AN193" i="1"/>
  <c r="AM193" i="1"/>
  <c r="L193" i="1"/>
  <c r="AK192" i="1"/>
  <c r="AJ192" i="1"/>
  <c r="AI192" i="1"/>
  <c r="L192" i="1"/>
  <c r="AF190" i="1"/>
  <c r="AN190" i="1"/>
  <c r="AM190" i="1"/>
  <c r="L190" i="1"/>
  <c r="AF189" i="1"/>
  <c r="AN189" i="1"/>
  <c r="AM189" i="1"/>
  <c r="L189" i="1"/>
  <c r="AK188" i="1"/>
  <c r="AJ188" i="1"/>
  <c r="AI188" i="1"/>
  <c r="L188" i="1"/>
  <c r="AF187" i="1"/>
  <c r="AN187" i="1"/>
  <c r="AM187" i="1"/>
  <c r="L187" i="1"/>
  <c r="AF185" i="1"/>
  <c r="AN185" i="1"/>
  <c r="AM185" i="1"/>
  <c r="L185" i="1"/>
  <c r="AF183" i="1"/>
  <c r="AN183" i="1"/>
  <c r="AM183" i="1"/>
  <c r="L183" i="1"/>
  <c r="AF181" i="1"/>
  <c r="AN181" i="1"/>
  <c r="AM181" i="1"/>
  <c r="L181" i="1"/>
  <c r="AF179" i="1"/>
  <c r="AN179" i="1"/>
  <c r="AM179" i="1"/>
  <c r="L179" i="1"/>
  <c r="AF178" i="1"/>
  <c r="AN178" i="1"/>
  <c r="AM178" i="1"/>
  <c r="L178" i="1"/>
  <c r="AF177" i="1"/>
  <c r="AN177" i="1"/>
  <c r="AM177" i="1"/>
  <c r="L177" i="1"/>
  <c r="AF176" i="1"/>
  <c r="AN176" i="1"/>
  <c r="AM176" i="1"/>
  <c r="L176" i="1"/>
  <c r="AK175" i="1"/>
  <c r="AJ175" i="1"/>
  <c r="AI175" i="1"/>
  <c r="L175" i="1"/>
  <c r="AF173" i="1"/>
  <c r="AN173" i="1"/>
  <c r="AM173" i="1"/>
  <c r="L173" i="1"/>
  <c r="AF171" i="1"/>
  <c r="AN171" i="1"/>
  <c r="AM171" i="1"/>
  <c r="L171" i="1"/>
  <c r="AK170" i="1"/>
  <c r="AJ170" i="1"/>
  <c r="AI170" i="1"/>
  <c r="L170" i="1"/>
  <c r="AF168" i="1"/>
  <c r="AN168" i="1"/>
  <c r="AM168" i="1"/>
  <c r="L168" i="1"/>
  <c r="AF166" i="1"/>
  <c r="AN166" i="1"/>
  <c r="AM166" i="1"/>
  <c r="L166" i="1"/>
  <c r="AF164" i="1"/>
  <c r="AN164" i="1"/>
  <c r="AM164" i="1"/>
  <c r="L164" i="1"/>
  <c r="AK163" i="1"/>
  <c r="AJ163" i="1"/>
  <c r="AI163" i="1"/>
  <c r="L163" i="1"/>
  <c r="AF161" i="1"/>
  <c r="AN161" i="1"/>
  <c r="AM161" i="1"/>
  <c r="L161" i="1"/>
  <c r="AF159" i="1"/>
  <c r="AN159" i="1"/>
  <c r="AM159" i="1"/>
  <c r="L159" i="1"/>
  <c r="AK158" i="1"/>
  <c r="AJ158" i="1"/>
  <c r="AI158" i="1"/>
  <c r="L158" i="1"/>
  <c r="AF156" i="1"/>
  <c r="AN156" i="1"/>
  <c r="AM156" i="1"/>
  <c r="L156" i="1"/>
  <c r="AK155" i="1"/>
  <c r="AJ155" i="1"/>
  <c r="AI155" i="1"/>
  <c r="L155" i="1"/>
  <c r="AF154" i="1"/>
  <c r="AN154" i="1"/>
  <c r="AM154" i="1"/>
  <c r="L154" i="1"/>
  <c r="AF152" i="1"/>
  <c r="AN152" i="1"/>
  <c r="AM152" i="1"/>
  <c r="L152" i="1"/>
  <c r="AF150" i="1"/>
  <c r="AN150" i="1"/>
  <c r="AM150" i="1"/>
  <c r="L150" i="1"/>
  <c r="AK149" i="1"/>
  <c r="AJ149" i="1"/>
  <c r="AI149" i="1"/>
  <c r="L149" i="1"/>
  <c r="L148" i="1"/>
  <c r="H148" i="1"/>
  <c r="I148" i="1"/>
  <c r="J148" i="1"/>
  <c r="AF147" i="1"/>
  <c r="AN147" i="1"/>
  <c r="AM147" i="1"/>
  <c r="L147" i="1"/>
  <c r="AF145" i="1"/>
  <c r="AN145" i="1"/>
  <c r="AM145" i="1"/>
  <c r="L145" i="1"/>
  <c r="AF144" i="1"/>
  <c r="AN144" i="1"/>
  <c r="AM144" i="1"/>
  <c r="L144" i="1"/>
  <c r="AK143" i="1"/>
  <c r="AJ143" i="1"/>
  <c r="AI143" i="1"/>
  <c r="L143" i="1"/>
  <c r="AF141" i="1"/>
  <c r="AN141" i="1"/>
  <c r="AM141" i="1"/>
  <c r="L141" i="1"/>
  <c r="AF140" i="1"/>
  <c r="AN140" i="1"/>
  <c r="AM140" i="1"/>
  <c r="L140" i="1"/>
  <c r="AF139" i="1"/>
  <c r="AN139" i="1"/>
  <c r="AM139" i="1"/>
  <c r="L139" i="1"/>
  <c r="AK138" i="1"/>
  <c r="AJ138" i="1"/>
  <c r="AI138" i="1"/>
  <c r="L138" i="1"/>
  <c r="AF136" i="1"/>
  <c r="AN136" i="1"/>
  <c r="AM136" i="1"/>
  <c r="L136" i="1"/>
  <c r="AF135" i="1"/>
  <c r="AN135" i="1"/>
  <c r="AM135" i="1"/>
  <c r="L135" i="1"/>
  <c r="AK134" i="1"/>
  <c r="AJ134" i="1"/>
  <c r="AI134" i="1"/>
  <c r="L134" i="1"/>
  <c r="AF133" i="1"/>
  <c r="AN133" i="1"/>
  <c r="AM133" i="1"/>
  <c r="L133" i="1"/>
  <c r="AF131" i="1"/>
  <c r="AN131" i="1"/>
  <c r="AM131" i="1"/>
  <c r="L131" i="1"/>
  <c r="AF129" i="1"/>
  <c r="AN129" i="1"/>
  <c r="AM129" i="1"/>
  <c r="L129" i="1"/>
  <c r="AF127" i="1"/>
  <c r="AN127" i="1"/>
  <c r="AM127" i="1"/>
  <c r="L127" i="1"/>
  <c r="AF125" i="1"/>
  <c r="AN125" i="1"/>
  <c r="AM125" i="1"/>
  <c r="L125" i="1"/>
  <c r="AF123" i="1"/>
  <c r="AN123" i="1"/>
  <c r="AM123" i="1"/>
  <c r="L123" i="1"/>
  <c r="AF121" i="1"/>
  <c r="AN121" i="1"/>
  <c r="AM121" i="1"/>
  <c r="L121" i="1"/>
  <c r="AF119" i="1"/>
  <c r="AN119" i="1"/>
  <c r="AM119" i="1"/>
  <c r="L119" i="1"/>
  <c r="AF117" i="1"/>
  <c r="AN117" i="1"/>
  <c r="AM117" i="1"/>
  <c r="L117" i="1"/>
  <c r="AF115" i="1"/>
  <c r="AN115" i="1"/>
  <c r="AM115" i="1"/>
  <c r="L115" i="1"/>
  <c r="AF113" i="1"/>
  <c r="AN113" i="1"/>
  <c r="AM113" i="1"/>
  <c r="L113" i="1"/>
  <c r="AF111" i="1"/>
  <c r="AN111" i="1"/>
  <c r="AM111" i="1"/>
  <c r="L111" i="1"/>
  <c r="AF109" i="1"/>
  <c r="AN109" i="1"/>
  <c r="AM109" i="1"/>
  <c r="L109" i="1"/>
  <c r="AK108" i="1"/>
  <c r="AJ108" i="1"/>
  <c r="AI108" i="1"/>
  <c r="L108" i="1"/>
  <c r="AF106" i="1"/>
  <c r="AN106" i="1"/>
  <c r="AM106" i="1"/>
  <c r="L106" i="1"/>
  <c r="AF104" i="1"/>
  <c r="AN104" i="1"/>
  <c r="AM104" i="1"/>
  <c r="L104" i="1"/>
  <c r="AF102" i="1"/>
  <c r="AN102" i="1"/>
  <c r="AM102" i="1"/>
  <c r="L102" i="1"/>
  <c r="AF100" i="1"/>
  <c r="AN100" i="1"/>
  <c r="AM100" i="1"/>
  <c r="L100" i="1"/>
  <c r="AF98" i="1"/>
  <c r="AN98" i="1"/>
  <c r="AM98" i="1"/>
  <c r="L98" i="1"/>
  <c r="AF96" i="1"/>
  <c r="AN96" i="1"/>
  <c r="AM96" i="1"/>
  <c r="L96" i="1"/>
  <c r="AF94" i="1"/>
  <c r="AN94" i="1"/>
  <c r="AM94" i="1"/>
  <c r="L94" i="1"/>
  <c r="AF92" i="1"/>
  <c r="AN92" i="1"/>
  <c r="AM92" i="1"/>
  <c r="L92" i="1"/>
  <c r="AF90" i="1"/>
  <c r="AN90" i="1"/>
  <c r="AM90" i="1"/>
  <c r="L90" i="1"/>
  <c r="AF88" i="1"/>
  <c r="AN88" i="1"/>
  <c r="AM88" i="1"/>
  <c r="L88" i="1"/>
  <c r="AK87" i="1"/>
  <c r="AJ87" i="1"/>
  <c r="AI87" i="1"/>
  <c r="L87" i="1"/>
  <c r="AF85" i="1"/>
  <c r="AN85" i="1"/>
  <c r="AM85" i="1"/>
  <c r="L85" i="1"/>
  <c r="AK84" i="1"/>
  <c r="AJ84" i="1"/>
  <c r="AI84" i="1"/>
  <c r="L84" i="1"/>
  <c r="AF82" i="1"/>
  <c r="AN82" i="1"/>
  <c r="AM82" i="1"/>
  <c r="L82" i="1"/>
  <c r="AF80" i="1"/>
  <c r="AN80" i="1"/>
  <c r="AM80" i="1"/>
  <c r="L80" i="1"/>
  <c r="AK79" i="1"/>
  <c r="AJ79" i="1"/>
  <c r="AI79" i="1"/>
  <c r="L79" i="1"/>
  <c r="AF78" i="1"/>
  <c r="AN78" i="1"/>
  <c r="AM78" i="1"/>
  <c r="L78" i="1"/>
  <c r="AF77" i="1"/>
  <c r="AN77" i="1"/>
  <c r="AM77" i="1"/>
  <c r="L77" i="1"/>
  <c r="AF76" i="1"/>
  <c r="AN76" i="1"/>
  <c r="AM76" i="1"/>
  <c r="L76" i="1"/>
  <c r="AF75" i="1"/>
  <c r="AN75" i="1"/>
  <c r="AM75" i="1"/>
  <c r="L75" i="1"/>
  <c r="AF74" i="1"/>
  <c r="AN74" i="1"/>
  <c r="AM74" i="1"/>
  <c r="L74" i="1"/>
  <c r="AK73" i="1"/>
  <c r="AJ73" i="1"/>
  <c r="AI73" i="1"/>
  <c r="L73" i="1"/>
  <c r="AF71" i="1"/>
  <c r="AN71" i="1"/>
  <c r="AM71" i="1"/>
  <c r="L71" i="1"/>
  <c r="AK70" i="1"/>
  <c r="AJ70" i="1"/>
  <c r="AI70" i="1"/>
  <c r="L70" i="1"/>
  <c r="AF69" i="1"/>
  <c r="AN69" i="1"/>
  <c r="AM69" i="1"/>
  <c r="L69" i="1"/>
  <c r="AK68" i="1"/>
  <c r="AJ68" i="1"/>
  <c r="AI68" i="1"/>
  <c r="L68" i="1"/>
  <c r="AF66" i="1"/>
  <c r="AN66" i="1"/>
  <c r="AM66" i="1"/>
  <c r="L66" i="1"/>
  <c r="AK65" i="1"/>
  <c r="AJ65" i="1"/>
  <c r="AI65" i="1"/>
  <c r="L65" i="1"/>
  <c r="AF63" i="1"/>
  <c r="AN63" i="1"/>
  <c r="AM63" i="1"/>
  <c r="L63" i="1"/>
  <c r="AF61" i="1"/>
  <c r="AN61" i="1"/>
  <c r="AM61" i="1"/>
  <c r="L61" i="1"/>
  <c r="AF59" i="1"/>
  <c r="AN59" i="1"/>
  <c r="AM59" i="1"/>
  <c r="L59" i="1"/>
  <c r="AF58" i="1"/>
  <c r="AN58" i="1"/>
  <c r="AM58" i="1"/>
  <c r="L58" i="1"/>
  <c r="AF56" i="1"/>
  <c r="AN56" i="1"/>
  <c r="AM56" i="1"/>
  <c r="L56" i="1"/>
  <c r="AF54" i="1"/>
  <c r="AN54" i="1"/>
  <c r="AM54" i="1"/>
  <c r="L54" i="1"/>
  <c r="AF52" i="1"/>
  <c r="AN52" i="1"/>
  <c r="AM52" i="1"/>
  <c r="L52" i="1"/>
  <c r="AK51" i="1"/>
  <c r="AJ51" i="1"/>
  <c r="AI51" i="1"/>
  <c r="L51" i="1"/>
  <c r="AF49" i="1"/>
  <c r="AN49" i="1"/>
  <c r="AM49" i="1"/>
  <c r="L49" i="1"/>
  <c r="AK48" i="1"/>
  <c r="AJ48" i="1"/>
  <c r="AI48" i="1"/>
  <c r="L48" i="1"/>
  <c r="AF47" i="1"/>
  <c r="AN47" i="1"/>
  <c r="AM47" i="1"/>
  <c r="L47" i="1"/>
  <c r="AF45" i="1"/>
  <c r="AN45" i="1"/>
  <c r="AM45" i="1"/>
  <c r="L45" i="1"/>
  <c r="AK44" i="1"/>
  <c r="AJ44" i="1"/>
  <c r="AI44" i="1"/>
  <c r="L44" i="1"/>
  <c r="AF42" i="1"/>
  <c r="AN42" i="1"/>
  <c r="AM42" i="1"/>
  <c r="L42" i="1"/>
  <c r="AF40" i="1"/>
  <c r="AN40" i="1"/>
  <c r="AM40" i="1"/>
  <c r="L40" i="1"/>
  <c r="AK39" i="1"/>
  <c r="AJ39" i="1"/>
  <c r="AI39" i="1"/>
  <c r="L39" i="1"/>
  <c r="AF37" i="1"/>
  <c r="AN37" i="1"/>
  <c r="AM37" i="1"/>
  <c r="L37" i="1"/>
  <c r="AF35" i="1"/>
  <c r="AN35" i="1"/>
  <c r="AM35" i="1"/>
  <c r="L35" i="1"/>
  <c r="AF33" i="1"/>
  <c r="AN33" i="1"/>
  <c r="AM33" i="1"/>
  <c r="L33" i="1"/>
  <c r="AF31" i="1"/>
  <c r="AN31" i="1"/>
  <c r="AM31" i="1"/>
  <c r="L31" i="1"/>
  <c r="AF29" i="1"/>
  <c r="AN29" i="1"/>
  <c r="AM29" i="1"/>
  <c r="L29" i="1"/>
  <c r="AF27" i="1"/>
  <c r="AN27" i="1"/>
  <c r="AM27" i="1"/>
  <c r="L27" i="1"/>
  <c r="AF25" i="1"/>
  <c r="AN25" i="1"/>
  <c r="AM25" i="1"/>
  <c r="L25" i="1"/>
  <c r="AF23" i="1"/>
  <c r="AN23" i="1"/>
  <c r="AM23" i="1"/>
  <c r="L23" i="1"/>
  <c r="AF22" i="1"/>
  <c r="AN22" i="1"/>
  <c r="AM22" i="1"/>
  <c r="L22" i="1"/>
  <c r="AK21" i="1"/>
  <c r="AJ21" i="1"/>
  <c r="AI21" i="1"/>
  <c r="L21" i="1"/>
  <c r="AF19" i="1"/>
  <c r="AN19" i="1"/>
  <c r="AM19" i="1"/>
  <c r="L19" i="1"/>
  <c r="AK18" i="1"/>
  <c r="AJ18" i="1"/>
  <c r="AI18" i="1"/>
  <c r="L18" i="1"/>
  <c r="AF16" i="1"/>
  <c r="AN16" i="1"/>
  <c r="AM16" i="1"/>
  <c r="L16" i="1"/>
  <c r="AF14" i="1"/>
  <c r="AN14" i="1"/>
  <c r="AM14" i="1"/>
  <c r="L14" i="1"/>
  <c r="AF11" i="1"/>
  <c r="AN11" i="1"/>
  <c r="AM11" i="1"/>
  <c r="L11" i="1"/>
  <c r="AF10" i="1"/>
  <c r="AN10" i="1"/>
  <c r="AM10" i="1"/>
  <c r="L10" i="1"/>
  <c r="AK9" i="1"/>
  <c r="AJ9" i="1"/>
  <c r="AI9" i="1"/>
  <c r="L9" i="1"/>
  <c r="L8" i="1"/>
  <c r="H8" i="1"/>
  <c r="I8" i="1"/>
  <c r="J8" i="1"/>
</calcChain>
</file>

<file path=xl/sharedStrings.xml><?xml version="1.0" encoding="utf-8"?>
<sst xmlns="http://schemas.openxmlformats.org/spreadsheetml/2006/main" count="3576" uniqueCount="1011">
  <si>
    <t>Stavební rozpočet</t>
  </si>
  <si>
    <t>Název stavby:</t>
  </si>
  <si>
    <t>Kanalizace a ČOV</t>
  </si>
  <si>
    <t>Doba výstavby:</t>
  </si>
  <si>
    <t>Objednatel:</t>
  </si>
  <si>
    <t>Obec Klapý</t>
  </si>
  <si>
    <t>Druh stavby:</t>
  </si>
  <si>
    <t>kanalizace a ČOV</t>
  </si>
  <si>
    <t>Začátek výstavby:</t>
  </si>
  <si>
    <t>12.12.2018</t>
  </si>
  <si>
    <t>Projektant:</t>
  </si>
  <si>
    <t>Lokalita:</t>
  </si>
  <si>
    <t>Klapý</t>
  </si>
  <si>
    <t>Konec výstavby:</t>
  </si>
  <si>
    <t>Zhotovitel:</t>
  </si>
  <si>
    <t>JKSO:</t>
  </si>
  <si>
    <t>Zpracováno dne:</t>
  </si>
  <si>
    <t>Zpracoval:</t>
  </si>
  <si>
    <t>Ing.arch. Daniel Zygula</t>
  </si>
  <si>
    <t>Č</t>
  </si>
  <si>
    <t>Objekt</t>
  </si>
  <si>
    <t>Kód</t>
  </si>
  <si>
    <t>Zkrácený popis</t>
  </si>
  <si>
    <t>M.j.</t>
  </si>
  <si>
    <t>Množství</t>
  </si>
  <si>
    <t>Jednot. cena (Kč)</t>
  </si>
  <si>
    <t>Náklady (Kč)</t>
  </si>
  <si>
    <t>Hmotnost (t)</t>
  </si>
  <si>
    <t>Cenová soustava</t>
  </si>
  <si>
    <t>Rozměry</t>
  </si>
  <si>
    <t>Dodávka</t>
  </si>
  <si>
    <t>Montáž</t>
  </si>
  <si>
    <t>Celkem</t>
  </si>
  <si>
    <t>Jednot.</t>
  </si>
  <si>
    <t>Přesuny</t>
  </si>
  <si>
    <t>Typ skupiny</t>
  </si>
  <si>
    <t>HSV mat</t>
  </si>
  <si>
    <t>HSV prac</t>
  </si>
  <si>
    <t>PSV mat</t>
  </si>
  <si>
    <t>PSV prac</t>
  </si>
  <si>
    <t>Mont mat</t>
  </si>
  <si>
    <t>Mont prac</t>
  </si>
  <si>
    <t>Ostatní mat.</t>
  </si>
  <si>
    <t>01</t>
  </si>
  <si>
    <t>Kanalizace</t>
  </si>
  <si>
    <t>11</t>
  </si>
  <si>
    <t>Přípravné a přidružené práce</t>
  </si>
  <si>
    <t>HS</t>
  </si>
  <si>
    <t>1</t>
  </si>
  <si>
    <t>113107320R00</t>
  </si>
  <si>
    <t>Odstranění podkladu pl. 50 m2,kam.těžené tl.20 cm</t>
  </si>
  <si>
    <t>m2</t>
  </si>
  <si>
    <t>RTS II / 2019</t>
  </si>
  <si>
    <t>11_</t>
  </si>
  <si>
    <t>1_</t>
  </si>
  <si>
    <t>01_</t>
  </si>
  <si>
    <t>2</t>
  </si>
  <si>
    <t>113151315R00</t>
  </si>
  <si>
    <t>Fréz.živič.krytu nad 500 m2, s překážkami, tl.6 cm</t>
  </si>
  <si>
    <t>(30+27+22+285+505+88+47+35+496+50+23+35)*1,3   A)</t>
  </si>
  <si>
    <t>(7+458+74+53+378+23+64+20+35)*1,3   B)</t>
  </si>
  <si>
    <t>3</t>
  </si>
  <si>
    <t>119001401R00</t>
  </si>
  <si>
    <t>Dočasné zajištění ocelového potrubí do DN 200 mm</t>
  </si>
  <si>
    <t>m</t>
  </si>
  <si>
    <t>RTS komentář:</t>
  </si>
  <si>
    <t>Položku lze použít i pro potrubí litinové.</t>
  </si>
  <si>
    <t>4</t>
  </si>
  <si>
    <t>119001421R00</t>
  </si>
  <si>
    <t>Dočasné zajištění kabelů - do počtu 3 kabelů</t>
  </si>
  <si>
    <t>Položka se použije i pro zajištění kabelových tratí z volně ložených kabelů.</t>
  </si>
  <si>
    <t>12</t>
  </si>
  <si>
    <t>Odkopávky a prokopávky</t>
  </si>
  <si>
    <t>5</t>
  </si>
  <si>
    <t>120001101R00</t>
  </si>
  <si>
    <t>Příplatek za ztížení vykopávky v blízkosti vedení</t>
  </si>
  <si>
    <t>m3</t>
  </si>
  <si>
    <t>12_</t>
  </si>
  <si>
    <t>Položka se používá i pro ztížení vykopávky v blízkosti výbušnin.</t>
  </si>
  <si>
    <t>13</t>
  </si>
  <si>
    <t>Hloubené vykopávky</t>
  </si>
  <si>
    <t>6</t>
  </si>
  <si>
    <t>131201201R00</t>
  </si>
  <si>
    <t>Hloubení zapažených jam v hor.3 do 100 m3</t>
  </si>
  <si>
    <t>13_</t>
  </si>
  <si>
    <t>7</t>
  </si>
  <si>
    <t>131201209R00</t>
  </si>
  <si>
    <t>Příplatek za lepivost - hloubení zapaž.jam v hor.3</t>
  </si>
  <si>
    <t>Do měrných jednotek se udává poměrné množství zeminy, které ulpí v nářadí a o které je snížen celkový výkon stroje.</t>
  </si>
  <si>
    <t>8</t>
  </si>
  <si>
    <t>132201112R00</t>
  </si>
  <si>
    <t>Hloubení rýh š.do 60 cm v hor.3 nad 100 m3,STROJNĚ</t>
  </si>
  <si>
    <t>Položka obsahuje hloubení rýh traktorbagrem, naložení výkopku na dopravní prostředek pro svislé, nebo vodorovné přemístění, popř. přemístění výkopku do 3 m (po povrchu území), případné zajištění rypadel polštáři, udržování pracoviště a ochranu výkopiště proti stékání srážkové vody z okolního terénu i s jejím odvodněním, nebo odvedením, přesekání a odstranění kořenů ve výkopišti, odstranění napadávek, urovnání dna výkopu.</t>
  </si>
  <si>
    <t>9</t>
  </si>
  <si>
    <t>132201119R00</t>
  </si>
  <si>
    <t>Přípl.za lepivost,hloubení rýh 60 cm,hor.3,STROJNĚ</t>
  </si>
  <si>
    <t>10</t>
  </si>
  <si>
    <t>132201213R00</t>
  </si>
  <si>
    <t>Hloubení rýh š.do 200 cm hor.3 do 10000 m3,STROJNĚ</t>
  </si>
  <si>
    <t>132201219R00</t>
  </si>
  <si>
    <t>Přípl.za lepivost,hloubení rýh 200cm,hor.3,STROJNĚ</t>
  </si>
  <si>
    <t>132301213R00</t>
  </si>
  <si>
    <t>Hloubení rýh š.do 200 cm hor.4 do 10000 m3,STROJNĚ</t>
  </si>
  <si>
    <t>132301219R00</t>
  </si>
  <si>
    <t>Přípl.za lepivost,hloubení rýh 200cm,hor.4,STROJNĚ</t>
  </si>
  <si>
    <t>14</t>
  </si>
  <si>
    <t>132203302R00</t>
  </si>
  <si>
    <t>Hloubení rýh ručně, š. 35cm, hl. do 0,6 m, v hor.3</t>
  </si>
  <si>
    <t>V položce jsou započteny i náklady na svislépřemístění výkopku i na odstranění napadané horniny.</t>
  </si>
  <si>
    <t>Ražení a hloubení tunelářské</t>
  </si>
  <si>
    <t>15</t>
  </si>
  <si>
    <t>141741118R00</t>
  </si>
  <si>
    <t>Protlak z ocel. trub beraněný, v hor.1-4, D 377 mm</t>
  </si>
  <si>
    <t>14_</t>
  </si>
  <si>
    <t>Dodávka trub se oceňuje ve specifikaci. Ztratné se doporučuje ve výši 10 %. Položka obsahuje náklady na spojování protlačovaných trub, úpravu čela potrubí pro protlačení, odstranění horniny z protlačovaných trub stlačeným vzduchem, vodorovné přemístění výkopku z protlačovaného potrubí a svislé přemístění výkopku z montážní jámy na přilehlý terén. Položka neobsahuje zemní práce pro startovací a vytahovací jámy, případné roubení, čerpání vody, montáž vedení do chráničky a případné zřízení opěrné konstrukce pro zatlačovací zařízení, úpravu dna startovací jámy kamenivem ani silničními panely.</t>
  </si>
  <si>
    <t>16</t>
  </si>
  <si>
    <t>14235919</t>
  </si>
  <si>
    <t>Trubka bezešvá hladká 11353.1  D 377x12,5 mm</t>
  </si>
  <si>
    <t>TRUBKY BEZEŠVÉ HLADKÉ KRUHOVÉ ČSN 42 5715.01, ČSN 42 0250, ČSN 41 1353.1</t>
  </si>
  <si>
    <t>Roubení</t>
  </si>
  <si>
    <t>17</t>
  </si>
  <si>
    <t>151201101R00</t>
  </si>
  <si>
    <t>Pažení a rozepření stěn rýh - zátažné - hl. do 2 m</t>
  </si>
  <si>
    <t>15_</t>
  </si>
  <si>
    <t>Odstranění pažení a rozepření se oceňuje samostatně.</t>
  </si>
  <si>
    <t>18</t>
  </si>
  <si>
    <t>151201111R00</t>
  </si>
  <si>
    <t>Odstranění pažení stěn rýh - zátažné - hl. do 2 m</t>
  </si>
  <si>
    <t>Přemístění výkopku</t>
  </si>
  <si>
    <t>19</t>
  </si>
  <si>
    <t>162701105RT6</t>
  </si>
  <si>
    <t>Vodorovné přemístění výkopku z hor.1-4 do 10000 m</t>
  </si>
  <si>
    <t>16_</t>
  </si>
  <si>
    <t>pronájem dopravy</t>
  </si>
  <si>
    <t>Konstrukce ze zemin</t>
  </si>
  <si>
    <t>20</t>
  </si>
  <si>
    <t>171201201R00</t>
  </si>
  <si>
    <t>Uložení sypaniny na skl.-sypanina na výšku přes 2m</t>
  </si>
  <si>
    <t>17_</t>
  </si>
  <si>
    <t>Položka se nepoužívá pro prosté vysypání zeminy na skládku. To je zahrnuto v ceně odvozu. Položka neobsahuje náklady na získání skládek ani na poplatky za skládku.</t>
  </si>
  <si>
    <t>21</t>
  </si>
  <si>
    <t>174101101R00</t>
  </si>
  <si>
    <t>Zásyp jam, rýh, šachet se zhutněním</t>
  </si>
  <si>
    <t>Položka obsahuje strojní přemístění materiálu pro zásyp ze vzdálenosti do 10 m od okraje zásypu.</t>
  </si>
  <si>
    <t>22</t>
  </si>
  <si>
    <t>583417054</t>
  </si>
  <si>
    <t>Kamenivo drcené frakce  0/32 B Středočeský kraj</t>
  </si>
  <si>
    <t>t</t>
  </si>
  <si>
    <t xml:space="preserve">5867,19*1,737   </t>
  </si>
  <si>
    <t>23</t>
  </si>
  <si>
    <t>174203301R00</t>
  </si>
  <si>
    <t>Zásyp rýh ručně, š. 35cm, hl.do 0,6 m</t>
  </si>
  <si>
    <t>24</t>
  </si>
  <si>
    <t>175101101R00</t>
  </si>
  <si>
    <t>Obsyp potrubí bez prohození sypaniny</t>
  </si>
  <si>
    <t>Je-li pro obsyp použit jiný materiál než vytěžená sypanina, oceňuje se ve specifikaci. Ztratné se doporučuje ve výši 1%.</t>
  </si>
  <si>
    <t>25</t>
  </si>
  <si>
    <t>58337304</t>
  </si>
  <si>
    <t>Štěrkopísek frakce 0-16 B</t>
  </si>
  <si>
    <t xml:space="preserve">2082,05*1,737   </t>
  </si>
  <si>
    <t>26</t>
  </si>
  <si>
    <t>175101201R00</t>
  </si>
  <si>
    <t>Obsyp objektu bez prohození sypaniny</t>
  </si>
  <si>
    <t>Povrchové úpravy terénu</t>
  </si>
  <si>
    <t>27</t>
  </si>
  <si>
    <t>181101102R00</t>
  </si>
  <si>
    <t>Úprava pláně v zářezech v hor. 1-4, se zhutněním</t>
  </si>
  <si>
    <t>18_</t>
  </si>
  <si>
    <t>Položky jsou shodné i pro úpravu pláně v násypech.</t>
  </si>
  <si>
    <t>Hloubení pro podzemní stěny, ražení a hloubení důlní</t>
  </si>
  <si>
    <t>28</t>
  </si>
  <si>
    <t>199000005R00</t>
  </si>
  <si>
    <t>Poplatek za skládku zeminy 1- 4</t>
  </si>
  <si>
    <t>19_</t>
  </si>
  <si>
    <t>45</t>
  </si>
  <si>
    <t>Podkladní a vedlejší konstrukce (kromě vozovek a železničního svršku)</t>
  </si>
  <si>
    <t>29</t>
  </si>
  <si>
    <t>451573111R00</t>
  </si>
  <si>
    <t>Lože pod potrubí ze štěrkopísku do 63 mm</t>
  </si>
  <si>
    <t>45_</t>
  </si>
  <si>
    <t>4_</t>
  </si>
  <si>
    <t>Položka je určena pro práce v otevřeném výkopu, pro práce ve štole se k položce používá příplatek 45154-1192.</t>
  </si>
  <si>
    <t>56</t>
  </si>
  <si>
    <t>Podkladní vrstvy komunikací a zpevněných ploch</t>
  </si>
  <si>
    <t>30</t>
  </si>
  <si>
    <t>564251111R00</t>
  </si>
  <si>
    <t>Podklad ze štěrkopísku po zhutnění tloušťky 15 cm</t>
  </si>
  <si>
    <t>56_</t>
  </si>
  <si>
    <t>5_</t>
  </si>
  <si>
    <t>31</t>
  </si>
  <si>
    <t>564271111R00</t>
  </si>
  <si>
    <t>Podklad ze štěrkopísku po zhutnění tloušťky 25 cm</t>
  </si>
  <si>
    <t>32</t>
  </si>
  <si>
    <t>564751111R00</t>
  </si>
  <si>
    <t>Podklad z kameniva drceného vel.32-63 mm,tl. 15 cm</t>
  </si>
  <si>
    <t>33</t>
  </si>
  <si>
    <t>565141111R00</t>
  </si>
  <si>
    <t>Podklad z obal kam.ACP 16+,ACP 22+,do 3 m,tl. 6 cm</t>
  </si>
  <si>
    <t>34</t>
  </si>
  <si>
    <t>565161112R00</t>
  </si>
  <si>
    <t>Podklad z obal kamen. ACP 22+, š. do 3 m, tl. 9 cm</t>
  </si>
  <si>
    <t>59</t>
  </si>
  <si>
    <t>Dlažby a předlažby pozemních komunikací a zpevněných ploch</t>
  </si>
  <si>
    <t>35</t>
  </si>
  <si>
    <t>596215040R00</t>
  </si>
  <si>
    <t>Kladení zámkové dlažby tl. 8 cm do drtě tl. 4 cm</t>
  </si>
  <si>
    <t>59_</t>
  </si>
  <si>
    <t>Od CÚ 2015/ II. není v jednotkové ceně započteno řezání dlaždic!!! Rozpočtuje se samostatnou položkou 596 29-1113.R00 Řezání zámkové dlažby tl. 80 mm. V položce jsou zakalkulovány i náklady na dodání hmot pro lože a na dodání materiálu na výplň spár. V položce nejsou zakalkulovány náklady na dodání zámkové dlažby, která se oceňuje ve specifikaci, ztratné se doporučuje ve výši 5%.</t>
  </si>
  <si>
    <t>36</t>
  </si>
  <si>
    <t>592452655</t>
  </si>
  <si>
    <t>Dlažba BEST KLASIKO přírodní 20x10x8</t>
  </si>
  <si>
    <t>Dlažba vibrolisovaná, standardní povrch</t>
  </si>
  <si>
    <t>85</t>
  </si>
  <si>
    <t>Potrubí z trub litinových</t>
  </si>
  <si>
    <t>37</t>
  </si>
  <si>
    <t>857601101RT1</t>
  </si>
  <si>
    <t>Montáž tvarovek jednoosých, tvárná litina DN 80</t>
  </si>
  <si>
    <t>kus</t>
  </si>
  <si>
    <t>85_</t>
  </si>
  <si>
    <t>8_</t>
  </si>
  <si>
    <t>Položka je určena pro montáž tvarovek jednoosých s pružnými spoji ve výkopu. Pro blokované spoje se cena zvýší o 15 - 20 %. V položce nejsou zakalkulovány náklady na dodávku tvarovek; tyto tvarovky se oceňují ve speciifikaci. Ztratné se doporučuje ve výši 1 %.</t>
  </si>
  <si>
    <t>87</t>
  </si>
  <si>
    <t>Potrubí z trub plastických, skleněných a čedičových</t>
  </si>
  <si>
    <t>38</t>
  </si>
  <si>
    <t>871241121R00</t>
  </si>
  <si>
    <t>Montáž potrubí polyetylenového ve výkopu d 90 mm</t>
  </si>
  <si>
    <t>87_</t>
  </si>
  <si>
    <t>V položce je uvažováno s jedním spojem na 6 m potrubí. Případné další spoje se dorozpočtují přirážkou za každý další spoj pol. 877 ..-2121 V položce není zakalkulována dodávka trub, spojek a tvarovek. Jejich dodávka se oceňuje ve specifikaci. Montáž elektrotvarovek se oceňuje pol. č. 877 ..-2121  podle množství a průměru potřebných spojů, popřípadě individuální kalkulací.</t>
  </si>
  <si>
    <t>39</t>
  </si>
  <si>
    <t>871313121R00</t>
  </si>
  <si>
    <t>Montáž trub z plastu, gumový kroužek, DN 150</t>
  </si>
  <si>
    <t>V položce je uvažováno s jedním spojem na 6 m potrubí. Položka je určena pro montáž potrubí z kanalizačních trub z plastu těsněných gumovým kroužkem v otevřeném výkopu ve sklonu do 20 %. V položce montáže potrubí nejsou zakalkulovány náklady na dodání trub; tyto náklady se oceňují ve specifikaci. Ztratné se doporučuje ve výši PVC 3 %, PE 1,5 %.</t>
  </si>
  <si>
    <t>40</t>
  </si>
  <si>
    <t>28614290</t>
  </si>
  <si>
    <t>Trubka kanal. korug. PRAGMA+ID 10 DN 160x6000 mm</t>
  </si>
  <si>
    <t>Objednací číslo: PR10-160/6 Použití: systém korugovaných PP trubek a tvarovek je systém pro splaškovou i dešťovou kanalizaci Materiál: polypropylen (PP-HM) Rozměr: délka 6 m  Vlastnosti:  minimální kruhová tuhost SN 10 kN/m2  vysoká houževnatost a nárazuvzdornost  odolnost vůči vysokým teplotám (trvale do 60°C, krátkodobě do 100°C) teplota při pokládce -10°C až + 50°C možnost bezproblémového napojení na hladké systémy HT a KG  vysoká chemická odolnost  vysoká odolnost stěny proti otěru  zaručená životnost minimálně 100 let</t>
  </si>
  <si>
    <t>41</t>
  </si>
  <si>
    <t>28614292</t>
  </si>
  <si>
    <t>Trubka kanal. korug. PRAGMA+ID 10 DN 250x6000 mm</t>
  </si>
  <si>
    <t>Objednací číslo: ID10-250/6 Použití: systém korugovaných PP trubek a tvarovek je systém pro splaškovou i dešťovou kanalizaci Materiál: polypropylen (PP-HM) Rozměr: délka 6 m  Vlastnosti:  minimální kruhová tuhost SN 10 kN/m2  vysoká houževnatost a nárazuvzdornost  odolnost vůči vysokým teplotám (trvale do 60°C, krátkodobě do 100°C) teplota při pokládce -10°C až + 50°C možnost bezproblémového napojení na hladké systémy HT a KG  vysoká chemická odolnost  vysoká odolnost stěny proti otěru  zaručená životnost minimálně 100 let</t>
  </si>
  <si>
    <t>42</t>
  </si>
  <si>
    <t>871353121R00</t>
  </si>
  <si>
    <t>Montáž trub z plastu, gumový kroužek, DN 250</t>
  </si>
  <si>
    <t>43</t>
  </si>
  <si>
    <t>871373121R00</t>
  </si>
  <si>
    <t>Montáž trub z plastu, gumový kroužek, DN 300</t>
  </si>
  <si>
    <t>44</t>
  </si>
  <si>
    <t>28614293</t>
  </si>
  <si>
    <t>Trubka kanal. korug. PRAGMA+ID 10 DN 300x6000 mm</t>
  </si>
  <si>
    <t>Objednací číslo: ID10-300/6 Použití: systém korugovaných PP trubek a tvarovek je systém pro splaškovou i dešťovou kanalizaci Materiál: polypropylen (PP-HM) Rozměr: délka 6 m  Vlastnosti:  minimální kruhová tuhost SN 10 kN/m2  vysoká houževnatost a nárazuvzdornost  odolnost vůči vysokým teplotám (trvale do 60°C, krátkodobě do 100°C) teplota při pokládce -10°C až + 50°C možnost bezproblémového napojení na hladké systémy HT a KG  vysoká chemická odolnost  vysoká odolnost stěny proti otěru  zaručená životnost minimálně 100 let</t>
  </si>
  <si>
    <t>877373121R00</t>
  </si>
  <si>
    <t>Montáž tvarovek odboč. plast. gum. kroužek DN 300</t>
  </si>
  <si>
    <t>Položka je určena pro montáž tvarovek odbočných na potrubí z kanalizačních trub z plastu těsněných gumovým kroužkem v otevřeném výkopu. Napojení trubních řadů z trub z plastu na jiný druh potrubí se oceňuje individuálně. V položce montáže tvarovek nejsou zakalkulovány náklady na dodání tvarovek; tyto náklady se oceňují ve specifikaci. Ztratné se doporučuje ve výši 1,5 %.</t>
  </si>
  <si>
    <t>46</t>
  </si>
  <si>
    <t>286544962</t>
  </si>
  <si>
    <t>Odbočka 45° kanal.na KG PRAGMA+ID DN 250/160 PP</t>
  </si>
  <si>
    <t>IDEAKG250/160  Použití: systém korugovaných PP trubek a tvarovek je systém pro splaškovou i dešťovou kanalizaci Materiál: polypropylen (PP-HM)  Vlastnosti:  minimální kruhová tuhost SN 10 kN/m2  vysoká houževnatost a nárazuvzdornost  odolnost vůči vysokým teplotám (trvale do 60°C, krátkodobě do 100°C) teplota při pokládce -10°C až + 50°C možnost bezproblémového napojení na hladké systémy HT a KG  vysoká chemická odolnost  vysoká odolnost stěny proti otěru  zaručená životnost minimálně 100 let</t>
  </si>
  <si>
    <t>47</t>
  </si>
  <si>
    <t>286544965</t>
  </si>
  <si>
    <t>Odbočka 45° kanal.na KG PRAGMA+ID DN 300/160 PP</t>
  </si>
  <si>
    <t>IDEAKG300/160  Použití: systém korugovaných PP trubek a tvarovek je systém pro splaškovou i dešťovou kanalizaci Materiál: polypropylen (PP-HM)  Vlastnosti:  minimální kruhová tuhost SN 10 kN/m2  vysoká houževnatost a nárazuvzdornost  odolnost vůči vysokým teplotám (trvale do 60°C, krátkodobě do 100°C) teplota při pokládce -10°C až + 50°C možnost bezproblémového napojení na hladké systémy HT a KG  vysoká chemická odolnost  vysoká odolnost stěny proti otěru  zaručená životnost minimálně 100 let</t>
  </si>
  <si>
    <t>89</t>
  </si>
  <si>
    <t>Ostatní konstrukce a práce na trubním vedení</t>
  </si>
  <si>
    <t>48</t>
  </si>
  <si>
    <t>891241221R00</t>
  </si>
  <si>
    <t>Montáž vodovod. šoupátek šacht. kolečko DN 80</t>
  </si>
  <si>
    <t>89_</t>
  </si>
  <si>
    <t>Položka je určena pro montáž vodovodních šoupátek v šachtách s ručním kolečkem.  V položce nejsou zakalkulovány náklady na: - dodání šoupátek a šoupátkových koleček; tyto armatury se oceňují ve specifikaci; ztratné se doporučuje ve výši 1 %.  - podkladní bloky pod armatury, které se oceňují příslušnými položkami souborů 452 Podkladní a zajišťovací konstrukce včetně bednění části A01 tohoto sborníku.</t>
  </si>
  <si>
    <t>49</t>
  </si>
  <si>
    <t>42224982</t>
  </si>
  <si>
    <t>Šoupátko třmenové S 14-111-506  PN6  DN 80</t>
  </si>
  <si>
    <t>těsnicí plochy nerez - nerez, základní provedení Šoupátko třmenové S14111506   PN 6  POUŽITĺ  V základním provedení jako uzavírací orgán pro vodu a páru, na zvláštní požadavek i pro jiné neagresivní kapaliny, páry a plyny, pro pracovní tlaky a teploty:  Šoupátko není vhodné pro regulaci.   TECHNICKÝ POPIS  Šoupátko je třmenové, se stoupajícím netočivým vřetenem, opatřeným funkčním závitem, který je vně šoupátkové komory. Při ovládání se otáčí vřetenová matice, která unáší vřeteno s tuhým klínem. Těleso a klín mají navařeny těsnící plochy z korozivzdorné oceli. Vřeteno je ve třmenu utěsněno ucpávkou.   MATERIÁL  Těleso, klín uhlíková ocel na odlitky   Třmenové víko uhlíková ocel na odlitky   Vřeteno korozivzdorná ocel   Těsnící plochy sedel(těleso/klín) nerez/nerez (návar)   Těsnění vřetene ucpávky volí se dle druhu pracovní látky   Těsnění tělesa a víka bezazbestový materiál    ZKOUŠENĺ  Šoupátko je zkoušeno podle ČSN 13 3060, část 2.   MONTÁŽ  Šoupátko je možno montovat do vodorovného i svislého potrubí.   OVLÁDÁNĺ  Šoupátko je možno ovládat ručním kolem (ON 13 3111) nebo řetězovým pohonem (ON 13 3131) nebo ze stojanu (ON 13 3140 a ON 13 3142).</t>
  </si>
  <si>
    <t>50</t>
  </si>
  <si>
    <t>891245321R00</t>
  </si>
  <si>
    <t>Montáž zpětných klapek DN 80</t>
  </si>
  <si>
    <t>Položka je určena pro montáž zpětných klapek na potrubí. V položce nejsou zakalkulovány náklady na: - dodání zpětných klapek; tyto armatury se oceňují ve specifikaci; ztratné se doporučuje ve výši 1 % - podkladní bloky pod armatury, které se oceňují příslušnými položkami souborů 452 Podkladní a zajišťovací konstrukce včetně bednění části A01 tohoto sborníku.</t>
  </si>
  <si>
    <t>51</t>
  </si>
  <si>
    <t>422834582</t>
  </si>
  <si>
    <t>Klapka zpětná RETA PN16, DN 80</t>
  </si>
  <si>
    <t>RETA zpětná klapka se svislým sedlem syntetický nátěr, sedla nerez/pryž  zpětná měkko- nebo kovotěsnící klapka velký stupeň otevření velké víko umožňuje čištění a výměnu disku bez nutnosti demontáže z potrubí protikorozní povrchová úprava  provozní podmínky pitná a surová voda max. do 70°C - epoxidové povrstvení pára, olej a neagresivní kapaliny max. do 120 °C - syntetické povrstvení  materiál těleso, víko, disk - šedá litina čep  korozivzdorná ocel sedlo tělesa - korozivzdorná oce sedlo disku - korozizdorná ocel/antibakteriální pryž</t>
  </si>
  <si>
    <t>52</t>
  </si>
  <si>
    <t>892241111R00</t>
  </si>
  <si>
    <t>Tlaková zkouška vodovodního potrubí DN 80</t>
  </si>
  <si>
    <t>V položce jsou započteny náklady na přísun, montáž, demontáž a odsun zkoušecího čerpadla, napuštění tlakovou vodou a dodání vody pro tlakovou zkoušku.</t>
  </si>
  <si>
    <t>53</t>
  </si>
  <si>
    <t>892571111R00</t>
  </si>
  <si>
    <t>Zkouška těsnosti kanalizace DN do 200, vodou</t>
  </si>
  <si>
    <t>V položce jsou zakalkulovány náklady na napuštění vodou a dodání vody pro zkoušku těsnosti.</t>
  </si>
  <si>
    <t>54</t>
  </si>
  <si>
    <t>892581111R00</t>
  </si>
  <si>
    <t>Zkouška těsnosti kanalizace DN do 300, vodou</t>
  </si>
  <si>
    <t>55</t>
  </si>
  <si>
    <t>892583111R00</t>
  </si>
  <si>
    <t>Zabezpečení konců kanal. potrubí DN do 300, vodou</t>
  </si>
  <si>
    <t>úsek</t>
  </si>
  <si>
    <t>Položka je určena pro zabezpečení jakéhokoliv druhu potrubí v úseku mezi dvěma šachtami pro zkoušku těsnosti vodou. V položce jsou zakalkulovány náklady na osazení a odstranění dvou těsnicích uzávěrů. Napuštění tlakovou vodou a dodání vody pro tlakovou zkoušku se rozpočtuje příslušnou položkou 892.. - 1111. Instalace vaku zahrnuje: ¦důkladné mechanické očištění pláště vaku ¦důkladné očištění vnitřku trubky v délce instalovaného vaku ¦nafouknutí vaku na provozní tlak  ¦opakovaná kontrola tlaku ve vaku pomocí manometru nebo pistolového tlakoměru ¦zajištění vaku proti vysunutí z potrubí (zaklínit trámkem) - zvláště průtočné vaky z kovovou výstuhou, hrozí svlečení a utržení vaku z tělesa ¦přivázání vaku lanem za oko armatury vaku a šachetní stupačku (zajištění proti odplutí) ¦vypuštění vaku  ¦opatrné vytažení vyfouknutého vaku z potrubí</t>
  </si>
  <si>
    <t>998276101R00</t>
  </si>
  <si>
    <t>Přesun hmot, trubní vedení plastová, otevř. výkop</t>
  </si>
  <si>
    <t>Položka je určena pro trubní vedení (vodovod nebo kanalizace) hloubené nebo ražené z trub z plastických hmot nebo sklolaminátových včetně drobných objektů. Platnost položky je vymezena pro nejmenší skladovací plochu 50 m2 + 1,30 m2/t, pro největší dopravní vzdálenost 15 m od hrany výkopu na povrchu nebo 15 m od okraje šachty k těžišti skládek na povrchu. V případech, kdy nejsou splněny tyto podmínky použije se příplatek - 6115 až - 6119.</t>
  </si>
  <si>
    <t>57</t>
  </si>
  <si>
    <t>998271301R00</t>
  </si>
  <si>
    <t>Přesun hmot pro kanalizace betonové, otevř. výkop</t>
  </si>
  <si>
    <t>Položka je určena pro kanalizace hloubené nebo ražené monolitické z betonu nebo železobetonu včetně drobných objektů. Platnost položky je vymezena pro nejmenší skladovací plochu 100 m2 + 0,18 m2/t, pro největší dopravní vzdálenost 15 m od hrany výkopu na povrchu nebo 15 m od kraje šachty k těžišti skládek na povrchu. V případech, kdy nejsou splněny tyto podmínky použije se příplatek -1315 až -1319.</t>
  </si>
  <si>
    <t>58</t>
  </si>
  <si>
    <t>899104111RT2</t>
  </si>
  <si>
    <t>Osazení poklopu s rámem nad 150 kg</t>
  </si>
  <si>
    <t>Položka je určena pro osazení poklopů litinových a ocelových včetně rámů a platí i pro osazení rektifikačních kroužků nebo rámečků. V položkách jsou zakalkulovány náklady na dodání poklopu litinového šachtového D 600. V položce jsou zakalkulovány i náklady na cementovou maltu.</t>
  </si>
  <si>
    <t>899103111RT2</t>
  </si>
  <si>
    <t>Osazení poklopu s rámem do 150 kg</t>
  </si>
  <si>
    <t>Položka je určena pro osazení poklopů litinových a ocelových včetně rámů a platí i pro osazení rektifikačních kroužků nebo rámečků. V položkách jsou zakalkulovány náklady na dodání poklop litinového kruhového D 600.  V položce jsou zakalkulovány i náklady na cementovou maltu.</t>
  </si>
  <si>
    <t>60</t>
  </si>
  <si>
    <t>59211201</t>
  </si>
  <si>
    <t>Poklop betonový k rámu EKOMONT</t>
  </si>
  <si>
    <t>91</t>
  </si>
  <si>
    <t>Doplňující konstrukce a práce na pozemních komunikacích a zpevněných plochách</t>
  </si>
  <si>
    <t>61</t>
  </si>
  <si>
    <t>917862111RT8</t>
  </si>
  <si>
    <t>Osazení stojat. obrub.bet. s opěrou,lože z C 12/15</t>
  </si>
  <si>
    <t>91_</t>
  </si>
  <si>
    <t>9_</t>
  </si>
  <si>
    <t>62</t>
  </si>
  <si>
    <t>919735112R00</t>
  </si>
  <si>
    <t>Řezání stávajícího živičného krytu tl. 5 - 10 cm</t>
  </si>
  <si>
    <t>V položce jsou zakalkulovány i náklady na spotřebu vody.</t>
  </si>
  <si>
    <t>S</t>
  </si>
  <si>
    <t>Přesuny sutí</t>
  </si>
  <si>
    <t>63</t>
  </si>
  <si>
    <t>979084216R00</t>
  </si>
  <si>
    <t>Vodorovná doprava vybour. hmot po suchu do 5 km</t>
  </si>
  <si>
    <t>S_</t>
  </si>
  <si>
    <t>64</t>
  </si>
  <si>
    <t>979084219R00</t>
  </si>
  <si>
    <t>Příplatek k dopravě vybour.hmot za dalších 5 km</t>
  </si>
  <si>
    <t>65</t>
  </si>
  <si>
    <t>979990112R00</t>
  </si>
  <si>
    <t>Poplatek za skládku suti-obal.kam.-asfalt do 30x30</t>
  </si>
  <si>
    <t>Položka je určena pro suť o velikosti kusu do 30x30 cm (technologický materiál určený k recyklaci). .</t>
  </si>
  <si>
    <t>724</t>
  </si>
  <si>
    <t>Strojní vybavení</t>
  </si>
  <si>
    <t>PS</t>
  </si>
  <si>
    <t>66</t>
  </si>
  <si>
    <t>724149101R00</t>
  </si>
  <si>
    <t>Montáž čerpadel stroj.ponorných do 40 l, bez potr.</t>
  </si>
  <si>
    <t>724_</t>
  </si>
  <si>
    <t>72_</t>
  </si>
  <si>
    <t>67</t>
  </si>
  <si>
    <t>42611099</t>
  </si>
  <si>
    <t>Čerpadlo ponorné kalové 65-KDFU-130-10</t>
  </si>
  <si>
    <t>KDFU    Ponorná čerpadla.   Použití:  Ponorná kalová čerpadla jsou určena pro čerpání vody znečištěné obsahem bahna, jílu, písku, kamenné drtě a podobných hmot abrazivního účinku s celkovým podílem přimísenin max. 30% hmotnosti. Max. teplota čerpané kapaliny 40 °C Max. hustota čerpané kapaliny 1200 kg.m-3 Hodnota pH v rozsahu 5 - 7,5 pH Max. ponor čerpacího soustrojí 10 m  Mimo vertikální pracovní polohu mohou čerpadla pracovat také ve vodorovné nebo šikmé poloze. Lze je výhodně použít zejména ve stavebnictví, při výkopových a melioračních pracích, při odstraňování následků povodní, např. odvodňování zatopených sklepů, suterénů apod.  Čerpadla "nejsou" vhodná pro čerpání vody obsahující oleje a uhlovodíky.  Konstrukce:  Čerpadla jsou jednostupňová a spolu s elektromotorem tvoří jeden celek. Rotor je uložen ve valivých ložiskách s tukovým mazáním. Ve vinutí motoru jsou zabudovány bimetalové hlídače teploty, chránící  jej před poškozením. Proti vniknutí vody z hydraulické části je elektromotor chráněn mechanickou ucpávkou se stálým olejovým uzávěrem a mazáním z olejové vany.  Materiálové provedení:  Hlavní díly čerpadla jsou z těchto konstrukčních materiálů: oběžné kolo - nástrojová ocel hřídel - korozivzdorná ocel matice oběžného kola - korozivdorná ocel pouzdro, vnější šrouby - korozivzdorná ocel  Převážná část konstrukčních dílů čerpadla je z lehké hliníkové slitiny a z ocelových pogumovaných výlisků se značnou  mechanickou odolností.  Příslušenství a vybavení:   1. Přípojný kabel v délce 15 m. 2. Výtlačná požární hadice v délce 20 m s namontovanými půlspojkami na obou koncích u typů 65-KDFU a 80-KDFU, u typových velikostí 100-KDFU a 125-KDFU je hadice připevněna na výtlačném koleně sponkami a její druhý konec je opatřen šroubením. 3. Sada montážního nářadí, obsahující klíče maticové, klíče trubkové s rukojeťmi a klíč hákový na rychlospojku resp. šroubení výtlačné hadice. 4. Druhou hydrauliku u čerpadla 80-KDFU, obsahující oběžné kolo o průměru 130 mm a sací víko (na požadavek).      Výše uvedená čerpací technika je jen část nabídky sortimentu Sigma Group a.s. Sigma Group a.s. staví na zkušenostech pramenících z dlouholeté tradice, kvalifikace a spolehlivosti. Dbá na trvale vysokou značkovou kvalitu, vlastní certifikát kvality  podle EN ISO 9001.     Produkce společnosti je ve své většině určena především ke kompletaci ucelených technologických uzlů a souborů v průmyslově-zemědělské a komunální sféře i dalších zónách.    Dodávaná čerpadla jsou též hlavním zařízením, která jako ucelenou dodávku - čerpací stanice- projektují,kompletují a dodávají sesterské inženýrské organizace SIGMA.   Více informací o firmě SIGMA a nabídce jejich produktů na www.sigma.cz.</t>
  </si>
  <si>
    <t>68</t>
  </si>
  <si>
    <t>998724201R00</t>
  </si>
  <si>
    <t>Přesun hmot pro strojní vybavení, výšky do 6 m</t>
  </si>
  <si>
    <t>%</t>
  </si>
  <si>
    <t>02</t>
  </si>
  <si>
    <t>ČOV</t>
  </si>
  <si>
    <t>69</t>
  </si>
  <si>
    <t>111201101R00</t>
  </si>
  <si>
    <t>Odstranění křovin i s kořeny na ploše do 1000 m2</t>
  </si>
  <si>
    <t>02_</t>
  </si>
  <si>
    <t>Položka neobsahuje odstranění vytěženého porostu. Tyto práce se ocení samostatně buď jako spálení křovin nebo jako vodorovné přemístění na příslušnou vzdálenost. Položka je určena i pro odstranění stromů o průměru kmene do 10 cm. Součástí položky je i příp. nutné odklizení křovin a stromů na hromady do 50 m nebo s naložením na dopravní prostředek.</t>
  </si>
  <si>
    <t>70</t>
  </si>
  <si>
    <t>115101201R00</t>
  </si>
  <si>
    <t>Čerpání vody na výšku do 10 m, přítok do 500 l/min</t>
  </si>
  <si>
    <t>h</t>
  </si>
  <si>
    <t>Množství měrných jednotek je doba, po kterou je čerpadlo v provozu. Množství m.j. je uvedeno dle předpokladu, celková cena této práce se stanoví podle skutečnosti při provádění stavebních prací.</t>
  </si>
  <si>
    <t>71</t>
  </si>
  <si>
    <t>59225704</t>
  </si>
  <si>
    <t>Čerpací jímka skruže 0,8m</t>
  </si>
  <si>
    <t>72</t>
  </si>
  <si>
    <t>121100001RAB</t>
  </si>
  <si>
    <t>Sejmutí ornice, naložení, odvoz a uložení</t>
  </si>
  <si>
    <t>V položce není kalkulován poplatek za skládku zeminy. Tyto náklady se oceňují individuálně podle místních podmínek,</t>
  </si>
  <si>
    <t>73</t>
  </si>
  <si>
    <t>131100110RA0</t>
  </si>
  <si>
    <t>Hloubení zapažených jam v hornině1-4</t>
  </si>
  <si>
    <t>V položce není kalkulován poplatek za skládku zeminy. Tyto náklady se oceňují individuálně podle místních podmínek.</t>
  </si>
  <si>
    <t>74</t>
  </si>
  <si>
    <t>132301210R00</t>
  </si>
  <si>
    <t>Hloubení rýh š.do 200 cm hor.4 do 50 m3, STROJNĚ</t>
  </si>
  <si>
    <t>Propojovací potrubí - pažení, odvoz 5km, uložení na mezideponii</t>
  </si>
  <si>
    <t>75</t>
  </si>
  <si>
    <t>151301402R00</t>
  </si>
  <si>
    <t>Vzepření stěn pažení - hnané - hl. do 8 m</t>
  </si>
  <si>
    <t>V položce je zakalkulováno i potřebné přepažování. Odstranění vzepření se oceňuje samostatně.</t>
  </si>
  <si>
    <t>76</t>
  </si>
  <si>
    <t>151301103R00</t>
  </si>
  <si>
    <t>Pažení a rozepření stěn rýh - hnané, s ponecháním pažin - hl. do 8 m</t>
  </si>
  <si>
    <t>77</t>
  </si>
  <si>
    <t>151301302R00</t>
  </si>
  <si>
    <t>Rozepření stěn pažení - hnané -  hl. do 8 m</t>
  </si>
  <si>
    <t>Odstranění rozepření stěn se oceňuje samostatně.</t>
  </si>
  <si>
    <t>78</t>
  </si>
  <si>
    <t>174100010RAD</t>
  </si>
  <si>
    <t>Zásyp jam, rýh a šachet sypaninou</t>
  </si>
  <si>
    <t>ČOV, ČS, rozšíření stavební jámy připojovací potrubí</t>
  </si>
  <si>
    <t>79</t>
  </si>
  <si>
    <t>175101101RT2</t>
  </si>
  <si>
    <t>propojovací potrubí - včetně dodávky kameniva.</t>
  </si>
  <si>
    <t>80</t>
  </si>
  <si>
    <t>181300014RAC</t>
  </si>
  <si>
    <t>Rozprostření zeminy + ornice v rovině tloušťka 30 cm</t>
  </si>
  <si>
    <t>81</t>
  </si>
  <si>
    <t>182201101R00</t>
  </si>
  <si>
    <t>Svahování násypů</t>
  </si>
  <si>
    <t>82</t>
  </si>
  <si>
    <t>184802111R00</t>
  </si>
  <si>
    <t>Chem. odplevelení před založ. postřikem, v rovině</t>
  </si>
  <si>
    <t>83</t>
  </si>
  <si>
    <t>184004411R00</t>
  </si>
  <si>
    <t>Výsadba sazenic stromů do 3 m, jamka D 40/hl.60 cm</t>
  </si>
  <si>
    <t>nedorostky, bez vykopání jamek a bez donesení hlíny</t>
  </si>
  <si>
    <t>84</t>
  </si>
  <si>
    <t>02656048</t>
  </si>
  <si>
    <t>Lípa malolistá - Tilia cordata OK 10-12 cm, bal</t>
  </si>
  <si>
    <t>vysokokmen obvod kmene v 1m 10-12 cm stromy jsou dodávány s balem (textilie+pletivo)</t>
  </si>
  <si>
    <t>02651279</t>
  </si>
  <si>
    <t>Habr - Carpinus betulus  v. 40-60 cm</t>
  </si>
  <si>
    <t>kontejner 1,5 l  9508093</t>
  </si>
  <si>
    <t>86</t>
  </si>
  <si>
    <t>180401211R00</t>
  </si>
  <si>
    <t>Osetí povrchu trávou, vč. dodání osiva</t>
  </si>
  <si>
    <t>V položce nejsou zakalkulovány náklady na vypletí a zalévání.</t>
  </si>
  <si>
    <t>185851111R00</t>
  </si>
  <si>
    <t>Dovoz vody pro roztok a opláchnutí</t>
  </si>
  <si>
    <t>Základy</t>
  </si>
  <si>
    <t>88</t>
  </si>
  <si>
    <t>271531111R00</t>
  </si>
  <si>
    <t>Polštář základu z kameniva hr. drceného 16-63 mm</t>
  </si>
  <si>
    <t>27_</t>
  </si>
  <si>
    <t>2_</t>
  </si>
  <si>
    <t>273313311R00</t>
  </si>
  <si>
    <t>Podkladový beton tl. 8 - 12cm, C 8/10</t>
  </si>
  <si>
    <t>Položka obsahuje náklady na dodávku a uložení betonu do připravené konstrukce. Bednění se oceňuje samostatně.</t>
  </si>
  <si>
    <t>Zdi podpěrné a volné</t>
  </si>
  <si>
    <t>90</t>
  </si>
  <si>
    <t>311271177RT4</t>
  </si>
  <si>
    <t>Zdivo z tvárnic Ytong hladkých tl. 30 cm</t>
  </si>
  <si>
    <t>31_</t>
  </si>
  <si>
    <t>3_</t>
  </si>
  <si>
    <t>V položce jsou započteny i náklady na pomocné lešení o výšce podlahy do 1,90 m a pro zatížení do 1,5 kPa. Položka se používá i pro zdivo výplňové, obkladové, půdní, nadstřešní, poprsní, římsové apod.   Původně byla v položce tvárnice Ytong P 2 - 400, 599 x 249 x 300 mm 16.6.2017 byla změněna.</t>
  </si>
  <si>
    <t>59321872</t>
  </si>
  <si>
    <t>Překlad nosný  Ytong NOP 300-1300</t>
  </si>
  <si>
    <t>RTS I / 2019</t>
  </si>
  <si>
    <t>92</t>
  </si>
  <si>
    <t>59321895</t>
  </si>
  <si>
    <t>Překlad nosný  Ytong NOP 300-2000</t>
  </si>
  <si>
    <t>93</t>
  </si>
  <si>
    <t>59321867.A</t>
  </si>
  <si>
    <t>Překlad nosný  Ytong NOP 300-2250</t>
  </si>
  <si>
    <t>94</t>
  </si>
  <si>
    <t>317941123RU5</t>
  </si>
  <si>
    <t>Osazení ocelových válcovaných nosníků  č.14-22</t>
  </si>
  <si>
    <t>V položkách je mimo vlastního osazení zakalkulována i dodávka ocelových válcovaných nosníků profilu U č.20 včetně ztratného ve výši 8%, které kryje náklady na prořez (zbytkový odpad) a náklady na řezání příslušných délek.</t>
  </si>
  <si>
    <t>Sloupy a pilíře, stožáry a rámové stojky</t>
  </si>
  <si>
    <t>95</t>
  </si>
  <si>
    <t>338171122R00</t>
  </si>
  <si>
    <t>Osazení sloupků plot.ocel. do 2,6 m, zabet.C 25/30</t>
  </si>
  <si>
    <t>33_</t>
  </si>
  <si>
    <t>V položce nejsou zakalkulovány náklady na sloupky a vzpěry. Jejich dodání se oceňuje ve specifikaci. Ztratné se doporučuje ve výši 1 %.</t>
  </si>
  <si>
    <t>96</t>
  </si>
  <si>
    <t>14115347</t>
  </si>
  <si>
    <t>Trubky bezešvé hladké jakost 11353.0 D 48,3x4,0 mm</t>
  </si>
  <si>
    <t>s vnějším i vnitřním povrchem okujeným, bez ochrany povrchu  TRUBKY BEZEŠVÉ HLADKÉ KRUHOVÉ ČSN 42 5715.01, ČSN 42 0250, ČSN 41 1353.0</t>
  </si>
  <si>
    <t>Stěny a příčky</t>
  </si>
  <si>
    <t>97</t>
  </si>
  <si>
    <t>342270044RAA</t>
  </si>
  <si>
    <t>Příčka z desek Ytong hladkých, tloušťka 15 cm</t>
  </si>
  <si>
    <t>34_</t>
  </si>
  <si>
    <t>98</t>
  </si>
  <si>
    <t>59531070</t>
  </si>
  <si>
    <t>Překlad plochý Ytong PSF 150-1150</t>
  </si>
  <si>
    <t>ploché překlady samotné nejsou nosné, nosnost překladů je zajištěna až po provedení  nadezdívky</t>
  </si>
  <si>
    <t>99</t>
  </si>
  <si>
    <t>59531071</t>
  </si>
  <si>
    <t>Překlad plochý Ytong PSF 150-1300</t>
  </si>
  <si>
    <t>100</t>
  </si>
  <si>
    <t>342264051R00</t>
  </si>
  <si>
    <t>Podhled sádrokartonový na zavěšenou ocel. konstr.</t>
  </si>
  <si>
    <t>Položka je určena pro podhled sádrokartonový na zavěšenou ocelovou konstrukci, z desek tl. 12,5 mm. V položce jsou zakalkulovány náklady na zřízení nosné konstrukce podhledu, dodávku a montáž desek tl. 12,5 mm včetně úpravy spár a rohů. V položce není zakalkulována povrchová úprava podhledu. V položce není zakalkulována dodávka ani montáž tepelné izolace. Tyto práce se oceňují dle sborníku 800 - 713 Izolace tepelné. Při použití desek jiné tloušťky než 12,5 mm a při provádění ploch jednotlivě do 10 m2 se použijí položky souboru 34226 - 409 Příplatky k cenám sádrokartonových podhledů části A 01 tohoto sborníku. V položce není zakalkulováno pomocné lešení.</t>
  </si>
  <si>
    <t>101</t>
  </si>
  <si>
    <t>342264098RT2</t>
  </si>
  <si>
    <t>Příplatek k podhledu sádrokart. za plochu do 10 m2</t>
  </si>
  <si>
    <t>Příplatek je určen k položkám podhledů sádrokartonových na dřevěnou i ocelovou konstrukci. V položce je zakalkulován rozdíl v pracnosti při provádění podhledů v malých plochách do 10 m2.</t>
  </si>
  <si>
    <t>Různé kompletní konstrukce nedělitelné do stav. dílů</t>
  </si>
  <si>
    <t>102</t>
  </si>
  <si>
    <t>380320070RAB</t>
  </si>
  <si>
    <t>Kompletní kce ŽB z betonu C 25/30 vodostavebního XA2-XC2-S3</t>
  </si>
  <si>
    <t>38_</t>
  </si>
  <si>
    <t>103</t>
  </si>
  <si>
    <t>998142251R00</t>
  </si>
  <si>
    <t>Přesun hmot, nádrže betonové monolit. výšky 25 m</t>
  </si>
  <si>
    <t>Stropy a stropní konstrukce (pro pozemní stavby)</t>
  </si>
  <si>
    <t>104</t>
  </si>
  <si>
    <t>417320030RAA</t>
  </si>
  <si>
    <t>Ztužující věnec ŽB beton C 16/20, 30 x 20 cm</t>
  </si>
  <si>
    <t>41_</t>
  </si>
  <si>
    <t>Schodiště</t>
  </si>
  <si>
    <t>105</t>
  </si>
  <si>
    <t>434100001RAB</t>
  </si>
  <si>
    <t>Schodiště ze železobetonu kompletní</t>
  </si>
  <si>
    <t>m DVČ</t>
  </si>
  <si>
    <t>43_</t>
  </si>
  <si>
    <t>Měrnou jednotkou je metr délky výstupní čáry (mDVČ).</t>
  </si>
  <si>
    <t>106</t>
  </si>
  <si>
    <t>451313531R00</t>
  </si>
  <si>
    <t>Podklad betonový pod dlažbu tl. od 150 do 200 mm</t>
  </si>
  <si>
    <t>107</t>
  </si>
  <si>
    <t>457311118R00</t>
  </si>
  <si>
    <t>Vyrovnávací beton výplňový nebo spádový C 25/30</t>
  </si>
  <si>
    <t>108</t>
  </si>
  <si>
    <t>451541111R00</t>
  </si>
  <si>
    <t>Lože pod potrubí ze štěrkodrtě 0 - 63 mm</t>
  </si>
  <si>
    <t>Propojovací potrubí</t>
  </si>
  <si>
    <t>Zpevněné plochy (kromě vozovek a železničního svršku)</t>
  </si>
  <si>
    <t>109</t>
  </si>
  <si>
    <t>465513427R00</t>
  </si>
  <si>
    <t>Dlažba z kamene na MC,vyspár.MCs,tl.do 40cm,hráze</t>
  </si>
  <si>
    <t>46_</t>
  </si>
  <si>
    <t>110</t>
  </si>
  <si>
    <t>561121112R00</t>
  </si>
  <si>
    <t>Podklad z mechanicky zpevněné zeminy tl. 20 cm</t>
  </si>
  <si>
    <t>111</t>
  </si>
  <si>
    <t>564851111R00</t>
  </si>
  <si>
    <t>Podklad ze štěrkodrti po zhutnění tloušťky 15 cm</t>
  </si>
  <si>
    <t>Zpevněné plochy</t>
  </si>
  <si>
    <t>Kryty štěrkových a živičných pozemních komunikací a zpevněných ploch</t>
  </si>
  <si>
    <t>112</t>
  </si>
  <si>
    <t>577115115RT2</t>
  </si>
  <si>
    <t>Beton asf.ACL 22 S,modif.ložný š. do 3 m, tl. 5 cm</t>
  </si>
  <si>
    <t>57_</t>
  </si>
  <si>
    <t>113</t>
  </si>
  <si>
    <t>576111323R00</t>
  </si>
  <si>
    <t>Koberec asfalt.mastix SMA 16 S (AKMH) nad 3 m,4 cm</t>
  </si>
  <si>
    <t>114</t>
  </si>
  <si>
    <t>596811111RT4</t>
  </si>
  <si>
    <t>Kladení dlaždic kom.pro pěší, lože z kameniva těž.</t>
  </si>
  <si>
    <t>Úprava povrchů vnitřní</t>
  </si>
  <si>
    <t>115</t>
  </si>
  <si>
    <t>612421637R00</t>
  </si>
  <si>
    <t>Omítka vnitřní zdiva, MVC, štuková</t>
  </si>
  <si>
    <t>61_</t>
  </si>
  <si>
    <t>6_</t>
  </si>
  <si>
    <t>Položka je určena pro jakýkoliv druh podkladu.</t>
  </si>
  <si>
    <t>Úprava povrchů vnější</t>
  </si>
  <si>
    <t>116</t>
  </si>
  <si>
    <t>622421131R00</t>
  </si>
  <si>
    <t>Omítka vnější stěn, MVC, hladká, složitost 1-2</t>
  </si>
  <si>
    <t>62_</t>
  </si>
  <si>
    <t>117</t>
  </si>
  <si>
    <t>622432112R00</t>
  </si>
  <si>
    <t>Omítka stěn marmolit střednězrnná</t>
  </si>
  <si>
    <t>Dekorativní omítka na bázi akrylátových pryskyřic, nanáší se na podkladní nátěr G700. Je vysoce mechanicky odolná, vodoodpudivá, snadno udržovatelná, omyvatelná, odolná povětrnostním vlivům a průmyslovým zplodinám. Spotřeba 6 kg/m2.</t>
  </si>
  <si>
    <t>118</t>
  </si>
  <si>
    <t>622300031RAB</t>
  </si>
  <si>
    <t>KZS s polystyrenem, plocha s otvory, budovy do 6 m</t>
  </si>
  <si>
    <t>Zakrytí výplní otvorů. Osazení soklové lišty. Nalepení tepelně izolačních fasádních desek z polystyrénu (fasáda a ostění EPS-F, parapety XPS). Zajištění terčovými hmoždinkami. Vyztužení rohů lištami, osazení parapetních a okenních omítkových lišt. Nanesení lepicí stěrky na zabroušený podklad, vlepení výztužné sklolaminátové síťoviny, zatření stěrky. Penetrační nátěr, povrchová úprava omítkou. Včetně montáže, demontáže a jednoměsíčního nájmu lešení.</t>
  </si>
  <si>
    <t>Podlahy a podlahové konstrukce</t>
  </si>
  <si>
    <t>119</t>
  </si>
  <si>
    <t>631310002RAB</t>
  </si>
  <si>
    <t>Mazanina podkladní z betonu C 8/10, tl. 10 cm</t>
  </si>
  <si>
    <t>63_</t>
  </si>
  <si>
    <t>120</t>
  </si>
  <si>
    <t>631310030RA0</t>
  </si>
  <si>
    <t>Mazanina z betonu C 16/20, tloušťka 4 cm</t>
  </si>
  <si>
    <t>Potrubí z trub kameninových</t>
  </si>
  <si>
    <t>121</t>
  </si>
  <si>
    <t>831230110RAB</t>
  </si>
  <si>
    <t>Vodovodní přípojka z trub polyetylénových D 40-63</t>
  </si>
  <si>
    <t>83_</t>
  </si>
  <si>
    <t>V položce je zakalkulováno: hloubení rýh, svislé přemístění, lože pod potrubí ze štěrkopísku, dodávka a montáž potrubí z trub polyetylénových tlakových hrdlových vnějšího průměru dle popisu, tlaková zkouška potrubí, proplach a dezinfekce, obsyp potrubí štěrkopískem, zásyp rýhy sypaninou se zhutněním.</t>
  </si>
  <si>
    <t>122</t>
  </si>
  <si>
    <t>871318111R00</t>
  </si>
  <si>
    <t>Kladení drenážního potrubí z plastických hmot</t>
  </si>
  <si>
    <t>123</t>
  </si>
  <si>
    <t>871511103R00</t>
  </si>
  <si>
    <t>D+M potrubí DN 250 PP</t>
  </si>
  <si>
    <t>124</t>
  </si>
  <si>
    <t>871511101R00</t>
  </si>
  <si>
    <t>D+M potrubí DN HDPE 90</t>
  </si>
  <si>
    <t>125</t>
  </si>
  <si>
    <t>894411121R00</t>
  </si>
  <si>
    <t>Zřízení šachet z dílců, dno C25/30, potrubí DN 300</t>
  </si>
  <si>
    <t>Položka je určena pro zřízení šachet kanalizačních z betonových dílců na potrubí výšky vstupu do 1,5 m s obložením dna betonem C25/30 z cementu portlandského nebo struskoportlandského. Příplatek k položce šachet z betonových dílců za každých dalších i započatých 0,60 m výšky vstupu se oceňuje položkou 89411-8001 části A 03 tohoto ceníku. V položce jsou zakalkulovány i náklady na: a) podkladní desku z betonu C -/7,5, b) dodání a osazení stupadel. V položce nejsou zakalkulovány náklady na: a) litinové poklopy; osazení litinových poklopů se oceňuje položkami souboru 89910 Osazení poklopů litinových a ocelových části A 01 tohoto sborníku; dodání poklopů se oceňuje ve specifikaci b) podkladní prstence; podkladní prstence se oceňují položkami 45238 Podkladní a vyrovnávací konstrukce z betonu části A 01 tohoto sborníku c) dodání betonových dílců; tyto náklady se oceňují ve specifikaci. Ztratné se doporučuje ve výši 1 %.</t>
  </si>
  <si>
    <t>126</t>
  </si>
  <si>
    <t>59224061</t>
  </si>
  <si>
    <t>Prstenec krytu šachty AR-V 625/60    62,5x6x12 cm</t>
  </si>
  <si>
    <t>127</t>
  </si>
  <si>
    <t>59224001</t>
  </si>
  <si>
    <t>Skruž šachtová SR - F 1000x 500 PS 100x50x9 cm</t>
  </si>
  <si>
    <t>128</t>
  </si>
  <si>
    <t>59224002</t>
  </si>
  <si>
    <t>Skruž šachtová SR - F 1000x1000 PS 100x100x9 cm</t>
  </si>
  <si>
    <t>129</t>
  </si>
  <si>
    <t>59224005</t>
  </si>
  <si>
    <t>Skruž šachtová SH - F 1000/625x600 PS + K</t>
  </si>
  <si>
    <t>130</t>
  </si>
  <si>
    <t>59224000</t>
  </si>
  <si>
    <t>Skruž šachtová SR - F 1000x 250 PS 100x25x9 cm</t>
  </si>
  <si>
    <t>131</t>
  </si>
  <si>
    <t>5922405322</t>
  </si>
  <si>
    <t>Dno šachty SU-M 1000x635 DN 200 KK</t>
  </si>
  <si>
    <t>šachtové dno pro tloušťku stěny šachty 12 cm  materiálové provedení žlab/nástupnice BB - beton/beton KB - keramika/beton KK - keramika/keramika KS - keramika/kyselinovzdorná cihla CC - čedič/čedič</t>
  </si>
  <si>
    <t>132</t>
  </si>
  <si>
    <t>894414111R00</t>
  </si>
  <si>
    <t>Osazení železobet. skruží základových  100/100/10</t>
  </si>
  <si>
    <t>V položce nejsou zakalkulovány náklady na dodání železobetonových dílců; dodání těchto dílců se oceňují ve specifikaci. Ztratné se doporučuje 1 %.</t>
  </si>
  <si>
    <t>133</t>
  </si>
  <si>
    <t>59211200</t>
  </si>
  <si>
    <t>Bet. rám EKOMONT 205x255x190</t>
  </si>
  <si>
    <t>134</t>
  </si>
  <si>
    <t>899304111R00</t>
  </si>
  <si>
    <t>Osazení poklopu s rámem železobetonového</t>
  </si>
  <si>
    <t>Položka je určena pro osazení poklopů železobetonových včetně rámů, jakékoliv hmotnosti. V položkách nejsou zakalkulovány náklady na dodání železobetonových poklopů; poklopy včetně rámů se oceňují ve specifikaci. Ztratné se doporučuje ve výši 1 %. V položce jsou zakalkulovány i náklady na cementovou maltu.</t>
  </si>
  <si>
    <t>135</t>
  </si>
  <si>
    <t>899501211R00</t>
  </si>
  <si>
    <t>Stupadla vidlicová nerezová osazovaná do vynechaných otvorů</t>
  </si>
  <si>
    <t>Položka je určena pro osazení a dodání stupadel litinových nebo z betonářské oceli do netypových drobných objektů (oceňovaných položkami této části).</t>
  </si>
  <si>
    <t>Různé dokončovací konstrukce a práce inženýrských staveb</t>
  </si>
  <si>
    <t>136</t>
  </si>
  <si>
    <t>933901111R00</t>
  </si>
  <si>
    <t>Zkouška vodotěsnosti beton. nádrže do 1000 m3</t>
  </si>
  <si>
    <t>93_</t>
  </si>
  <si>
    <t>Lešení a stavební výtahy</t>
  </si>
  <si>
    <t>137</t>
  </si>
  <si>
    <t>941941051R00</t>
  </si>
  <si>
    <t>Montáž lešení leh.řad.s podlahami,š.1,5 m, H 10 m</t>
  </si>
  <si>
    <t>94_</t>
  </si>
  <si>
    <t>138</t>
  </si>
  <si>
    <t>941941191R00</t>
  </si>
  <si>
    <t>Příplatek za každý měsíc použití lešení k pol.1031</t>
  </si>
  <si>
    <t>139</t>
  </si>
  <si>
    <t>941941851R00</t>
  </si>
  <si>
    <t>Demontáž lešení leh.řad.s podlahami,š.1,5 m,H 10 m</t>
  </si>
  <si>
    <t>140</t>
  </si>
  <si>
    <t>941955003R00</t>
  </si>
  <si>
    <t>Lešení lehké pomocné, výška podlahy do 2,5 m</t>
  </si>
  <si>
    <t>Různé dokončovací konstrukce a práce na pozemních stavbách</t>
  </si>
  <si>
    <t>141</t>
  </si>
  <si>
    <t>952901111R00</t>
  </si>
  <si>
    <t>Vyčištění budov o výšce podlaží do 4 m</t>
  </si>
  <si>
    <t>95_</t>
  </si>
  <si>
    <t>Položka je určena pro vyčištění budov bytové nebo občanské výstavby - zametení a umytí podlah, dlažeb, obkladů, schodů v místnostech, chodbách a schodištích, vyčištění a umytí oken, dveří s rámy, zárubněmi, umytí a vyčistění jiných zasklených a natíraných ploch a zařizovacích předmětů před předáním do užívání.</t>
  </si>
  <si>
    <t>M21</t>
  </si>
  <si>
    <t>Elektromontáže</t>
  </si>
  <si>
    <t>MP</t>
  </si>
  <si>
    <t>142</t>
  </si>
  <si>
    <t>210191541R00</t>
  </si>
  <si>
    <t>Montáž pilíře PRIS 2</t>
  </si>
  <si>
    <t>M21_</t>
  </si>
  <si>
    <t>143</t>
  </si>
  <si>
    <t>210260101R00</t>
  </si>
  <si>
    <t>Kabel závěsný -rozvinutí a nahození na podp. s napnutím lana</t>
  </si>
  <si>
    <t>144</t>
  </si>
  <si>
    <t>210010001R00</t>
  </si>
  <si>
    <t>D+M technologie ČOV - strojní vybavení</t>
  </si>
  <si>
    <t>M22</t>
  </si>
  <si>
    <t>Montáže sdělovací a zabezpečovací techniky</t>
  </si>
  <si>
    <t>145</t>
  </si>
  <si>
    <t>220110561R00</t>
  </si>
  <si>
    <t>Montáž rozvaděče do 100kg</t>
  </si>
  <si>
    <t>M22_</t>
  </si>
  <si>
    <t>146</t>
  </si>
  <si>
    <t>35711643</t>
  </si>
  <si>
    <t>Rozvaděč elektroměrový plastový ER 212/PVP7P</t>
  </si>
  <si>
    <t>ER 212 PVP7P Materiál: THERMOPLAST-P Vnější rozměry: 484x570x242 mm  Dodává se bez hlavního jističe.   ELEKTRICKÉ ROZVÁDĚČE  - Rozváděče elektroměrové  - ER212 / P V P 7 P   MATERIÁLOVÉ PROVEDENÍ:   "P" - CELOPLASTOVÉ PROVEDENÍ Z TERMOPLASTU   "N" - CELOPLASTOVÉ PROVEDENÍ Z TERMOSETU   "K" - BETONOVÝ SKELET + DVEŘE Z PLASTU   KONSTRUKČNÍ PROVEDENÍ:  "V" - PRO OSAZENÍ DO VÝKLENKU VE STĚNĚ   "S" - PRO UPEVNĚNÍ NA SLOUP   "N" - PRO OSAZENÍ NA STĚNU   "K" - KOMPAKTNÍ PILÍŘ   ZPŮSOB PŘIPOJENÍ VODIČŮ - PŘÍVOD:  "P" - PŘÍMÉ PŘIPOJENÍ PLNÉHO VODIČE DO KONSTRUKČNÍ SVORKY   UZAVÍRÁNÍ DVEŘÍ:  "7" - ZÁVĚR ELEKTROMĚROVÝCH ROZVÁDĚČŮ NA TRNOVÝ KLÍČ 6x6mm (ČSN 359756)   ZPŮSOB PŘIPOJENÍ VODIČŮ - VÝVOD:  "P" - PŘÍMÉ PŘIPOJENÍ PLNÉHO VODIČE DO KONSTRUKČNÍ SVORKY    Technické údaje ER212/PVP7P   Jmenovité napětí 230/400 V  Jmenovitý proud 63 A  Jmenovitý kmitočet 50 Hz  Stupeň krytí IP44/20C  Stupeň ochrany IK10  Zkratová odolnost 10 kA  Přístrojová výzbroj 1x můstek PEN, řadové svorky, jistič 2B/1 - HDO  Max. průřez přívodních vodičů 16 mm2  Max. průřez vývodních vodičů silový obvod 16 mm2  pomocný obvod 4 mm2  Způsob připojení vodičů přívod řadové svorky  vývod řadové svorky  PEN svorkovnice PEN  uzemnění -  pomocný obvod řadové svorky do 4mm2  Uzavírání dveří trnový klíč 6x6mm dle ČSN359756  Rozměry (š x v x h) 484 x 570 x 242 mm  Hmotnost 12 kg  Typ pilířového podstavce -  Odolnost proti hoření kategorie B (nesnadno hořlavé)  Ochrana neživých částí před nebez. dotykovým napětím samočinným odpojením od zdroje</t>
  </si>
  <si>
    <t>M46</t>
  </si>
  <si>
    <t>Zemní práce při montážích</t>
  </si>
  <si>
    <t>147</t>
  </si>
  <si>
    <t>460600001RT3</t>
  </si>
  <si>
    <t>Naložení a odvoz zeminy</t>
  </si>
  <si>
    <t>M46_</t>
  </si>
  <si>
    <t>148</t>
  </si>
  <si>
    <t>460600001RT8</t>
  </si>
  <si>
    <t>711</t>
  </si>
  <si>
    <t>Izolace proti vodě</t>
  </si>
  <si>
    <t>149</t>
  </si>
  <si>
    <t>711141559RZ1</t>
  </si>
  <si>
    <t>Izolace proti vlhk. vodorovná pásy přitavením</t>
  </si>
  <si>
    <t>711_</t>
  </si>
  <si>
    <t>71_</t>
  </si>
  <si>
    <t>Plochy izolací jednotlivě menší než 10 m2 se oceňují s příplatkem položka číslo 711 19 - 9097.Při stanovení množství izolace se z celkového množství neodečítají otvory nebo neizolované plochy menší než 2 m2.</t>
  </si>
  <si>
    <t>150</t>
  </si>
  <si>
    <t>711212921R00</t>
  </si>
  <si>
    <t>Provedení hydroizolační těsnicí stěrky 2x</t>
  </si>
  <si>
    <t>713</t>
  </si>
  <si>
    <t>Izolace tepelné</t>
  </si>
  <si>
    <t>151</t>
  </si>
  <si>
    <t>713111111RV4</t>
  </si>
  <si>
    <t>Izolace tepelné stropů vrchem kladené volně</t>
  </si>
  <si>
    <t>713_</t>
  </si>
  <si>
    <t>V položce je zakalkulována dodávka izolačního materiálu. Při stanovení množství tepelné izolace se z celkového množství neodečítají otvory nebo neizolované plochy menší než 2 m2.</t>
  </si>
  <si>
    <t>721</t>
  </si>
  <si>
    <t>Vnitřní kanalizace</t>
  </si>
  <si>
    <t>152</t>
  </si>
  <si>
    <t>721176103R00</t>
  </si>
  <si>
    <t>Potrubí HT připojovací D 50 x 1,8 mm</t>
  </si>
  <si>
    <t>721_</t>
  </si>
  <si>
    <t>153</t>
  </si>
  <si>
    <t>721176115R00</t>
  </si>
  <si>
    <t>Potrubí HT odpadní svislé D 110 x 2,7 mm</t>
  </si>
  <si>
    <t>722</t>
  </si>
  <si>
    <t>Vnitřní vodovod</t>
  </si>
  <si>
    <t>154</t>
  </si>
  <si>
    <t>722172411R00</t>
  </si>
  <si>
    <t>Potrubí z PPR, D 20 x 2,8 mm, PN 16, vč.zed.výpom.</t>
  </si>
  <si>
    <t>722_</t>
  </si>
  <si>
    <t>155</t>
  </si>
  <si>
    <t>722237132R00</t>
  </si>
  <si>
    <t>Kohout vod.kulový s vypouš.,GIACOMINI R250DS DN 20</t>
  </si>
  <si>
    <t>156</t>
  </si>
  <si>
    <t>722237131R00</t>
  </si>
  <si>
    <t>Kohout vod.kulový s vypouš. DN 15</t>
  </si>
  <si>
    <t>157</t>
  </si>
  <si>
    <t>722220121R00</t>
  </si>
  <si>
    <t>Nástěnka 1/2</t>
  </si>
  <si>
    <t>ks</t>
  </si>
  <si>
    <t>158</t>
  </si>
  <si>
    <t>722280106R00</t>
  </si>
  <si>
    <t>Tlaková zkouška vodovodního potrubí DN 32</t>
  </si>
  <si>
    <t>159</t>
  </si>
  <si>
    <t>722290234R00</t>
  </si>
  <si>
    <t>Proplach a dezinfekce vodovod.potrubí</t>
  </si>
  <si>
    <t>160</t>
  </si>
  <si>
    <t>722181222RY5</t>
  </si>
  <si>
    <t>Izolace potrubí 3/4", 1/2"</t>
  </si>
  <si>
    <t>725</t>
  </si>
  <si>
    <t>Zařizovací předměty</t>
  </si>
  <si>
    <t>161</t>
  </si>
  <si>
    <t>725100001RA0</t>
  </si>
  <si>
    <t>Umyvadlo, baterie, zápachová uzávěrka</t>
  </si>
  <si>
    <t>725_</t>
  </si>
  <si>
    <t>162</t>
  </si>
  <si>
    <t>725100006RA0</t>
  </si>
  <si>
    <t>Klozet kombi</t>
  </si>
  <si>
    <t>762</t>
  </si>
  <si>
    <t>Konstrukce tesařské</t>
  </si>
  <si>
    <t>163</t>
  </si>
  <si>
    <t>762395000R00</t>
  </si>
  <si>
    <t>Spojovací a ochranné prostředky pro střechy</t>
  </si>
  <si>
    <t>762_</t>
  </si>
  <si>
    <t>76_</t>
  </si>
  <si>
    <t>Položka je určena pouze pro soubory:   762 33 Montáž vázaných konstrukcí krovů 762 34 Montáž bednění a laťování, 762 35 Montáž nadstřešních konstrukcí, 762 36 Montáž spádových klínů.</t>
  </si>
  <si>
    <t>164</t>
  </si>
  <si>
    <t>998762202R00</t>
  </si>
  <si>
    <t>Přesun hmot pro tesařské konstrukce, výšky do 12 m</t>
  </si>
  <si>
    <t>165</t>
  </si>
  <si>
    <t>762330010RAI</t>
  </si>
  <si>
    <t>Konstrukce vázaná krovu z řeziva plochy 120 cm2</t>
  </si>
  <si>
    <t>166</t>
  </si>
  <si>
    <t>60511100</t>
  </si>
  <si>
    <t>Řezivo SM středové tl. 33-100 jakost I, L=4-6 m</t>
  </si>
  <si>
    <t>10 cm +</t>
  </si>
  <si>
    <t>167</t>
  </si>
  <si>
    <t>60511090</t>
  </si>
  <si>
    <t>Řezivo SM středové tl. 33-100 jakost I, L=2-3,5 m</t>
  </si>
  <si>
    <t>168</t>
  </si>
  <si>
    <t>762340030RAA</t>
  </si>
  <si>
    <t>Laťování střech rozteč 22 cm</t>
  </si>
  <si>
    <t>169</t>
  </si>
  <si>
    <t>762812240RT2</t>
  </si>
  <si>
    <t>Montáž záklopu, vrchní na sraz, hoblovaná prkna</t>
  </si>
  <si>
    <t>764</t>
  </si>
  <si>
    <t>Konstrukce klempířské</t>
  </si>
  <si>
    <t>170</t>
  </si>
  <si>
    <t>764252403R00</t>
  </si>
  <si>
    <t>Žlaby Ti Zn plech, podokapní půlkruhové, rš 330 mm</t>
  </si>
  <si>
    <t>764_</t>
  </si>
  <si>
    <t>Položka je kalkulována včetně háků, čel, rohů, rovných hrdel a dilatací.  Plech dovoz z Francie</t>
  </si>
  <si>
    <t>171</t>
  </si>
  <si>
    <t>998764202R00</t>
  </si>
  <si>
    <t>Přesun hmot pro klempířské konstr., výšky do 12 m</t>
  </si>
  <si>
    <t>RTS II / 2018</t>
  </si>
  <si>
    <t>172</t>
  </si>
  <si>
    <t>764554402R00</t>
  </si>
  <si>
    <t>Odpadní trouby z Ti Zn plechu, kruhové, D 100 mm</t>
  </si>
  <si>
    <t>Položka je kalkulována včetně nákladů na dodání zděří, manžet, odboček, kolen, odskoků, výpustí vody a přechodových kusů.  Plech dovoz z Francie.</t>
  </si>
  <si>
    <t>173</t>
  </si>
  <si>
    <t>764510250R00</t>
  </si>
  <si>
    <t>Oplechování parapetů včetně rohů z Cu, rš 330 mm</t>
  </si>
  <si>
    <t>174</t>
  </si>
  <si>
    <t>764246440R00</t>
  </si>
  <si>
    <t>Ventilační nástavce Ti Zn, hladká krytina, D 200mm</t>
  </si>
  <si>
    <t>Položka je kalkulována pro ventilační nástavce výšky 500 až 1000 mm se stříškou a lemováním.</t>
  </si>
  <si>
    <t>765</t>
  </si>
  <si>
    <t>Krytina tvrdá</t>
  </si>
  <si>
    <t>175</t>
  </si>
  <si>
    <t>765310085RAA</t>
  </si>
  <si>
    <t>Zastřešení pálenou krytinou, jednoduché</t>
  </si>
  <si>
    <t>765_</t>
  </si>
  <si>
    <t>176</t>
  </si>
  <si>
    <t>998765202R00</t>
  </si>
  <si>
    <t>Přesun hmot pro krytiny tvrdé, výšky do 12 m</t>
  </si>
  <si>
    <t>177</t>
  </si>
  <si>
    <t>765313131RS1</t>
  </si>
  <si>
    <t>Hřeben z hřebenáčů č.2 na větrací pás s kartáči</t>
  </si>
  <si>
    <t>Pro taškovou krytinu z Hranic, ze Stodu a Šlapanic.</t>
  </si>
  <si>
    <t>178</t>
  </si>
  <si>
    <t>765901001R00</t>
  </si>
  <si>
    <t>Montáž podstřešní fólie</t>
  </si>
  <si>
    <t>179</t>
  </si>
  <si>
    <t>67352201</t>
  </si>
  <si>
    <t>Fólie hydroizol. difúzní třívrstvá PK-FOL HP 130</t>
  </si>
  <si>
    <t>rozměr role 1,5 x 50 m  Vysoce difúzní pojistná hydroizolační fólie, třívrstvá, složená ze dvou ochranných vrstev PP a speciálního mikroporézního filmu. Pro pokládku přímo na tepelnou izolaci či bednění, rychlá a snadná montáž díky svým pevnostním parametrům. Plná funkce jen v kombinaci se střešní krytinou, jako provizorní zakrytí jen dočasně, viz pravidla dle ČSN 73 19 01.</t>
  </si>
  <si>
    <t>180</t>
  </si>
  <si>
    <t>70921401</t>
  </si>
  <si>
    <t>Síť ochranná proti ptákům PP š. 2,7 m oko 20x20 mm</t>
  </si>
  <si>
    <t>202-020 Síťový systém bezuzlový, použití pro drobné ptáky  materiál PP 1,0 šíře 2,7 - 6 - 10 m</t>
  </si>
  <si>
    <t>766</t>
  </si>
  <si>
    <t>Konstrukce truhlářské</t>
  </si>
  <si>
    <t>181</t>
  </si>
  <si>
    <t>766661112R00</t>
  </si>
  <si>
    <t>Okno plastové jednokřídlé 1200/1100 otevíravé i sklápěcí, vč. vnitřního parapetu</t>
  </si>
  <si>
    <t>766_</t>
  </si>
  <si>
    <t>182</t>
  </si>
  <si>
    <t>766661122R00</t>
  </si>
  <si>
    <t>Okno plastové jednokřídlové 400/400 otevíravé i sklápěcí</t>
  </si>
  <si>
    <t>183</t>
  </si>
  <si>
    <t>766661132R00</t>
  </si>
  <si>
    <t>Dveře vstupní plastové 2křídlové 1600/2000 vč. dodání i osazení zárubně, zámek s vložkou</t>
  </si>
  <si>
    <t>184</t>
  </si>
  <si>
    <t>766661142R00</t>
  </si>
  <si>
    <t>Dveře vstupní plastové 1křídlové 900/2000 vč. dodání i osazení zárubně, zámek s vložkou</t>
  </si>
  <si>
    <t>185</t>
  </si>
  <si>
    <t>766661351R00</t>
  </si>
  <si>
    <t>Dveře vnitřní plastové 1křídlové 800/1970 vč. dodání i osazení zárubně, zámek s vložkou</t>
  </si>
  <si>
    <t>186</t>
  </si>
  <si>
    <t>766661361R00</t>
  </si>
  <si>
    <t>Dveře vnitřní plastové 1křídlové 600/1970 vč. dodání i osazení zárubně, zámek s vložkou</t>
  </si>
  <si>
    <t>767</t>
  </si>
  <si>
    <t>Konstrukce doplňkové stavební (zámečnické)</t>
  </si>
  <si>
    <t>187</t>
  </si>
  <si>
    <t>767590120R00</t>
  </si>
  <si>
    <t>Montáž podlahových roštů - šroubováním</t>
  </si>
  <si>
    <t>kg</t>
  </si>
  <si>
    <t>767_</t>
  </si>
  <si>
    <t>188</t>
  </si>
  <si>
    <t>55347148</t>
  </si>
  <si>
    <t>Rošt podlahový lemovaný nerezový 2250x500 mm</t>
  </si>
  <si>
    <t>DIN 24 537</t>
  </si>
  <si>
    <t>189</t>
  </si>
  <si>
    <t>998767201R00</t>
  </si>
  <si>
    <t>Přesun hmot pro zámečnické konstr., výšky do 6 m</t>
  </si>
  <si>
    <t>190</t>
  </si>
  <si>
    <t>55347146</t>
  </si>
  <si>
    <t>Rošt podlahový 30/3 svařovaný "SP" 1000x1000 mm</t>
  </si>
  <si>
    <t>191</t>
  </si>
  <si>
    <t>767911130RT1</t>
  </si>
  <si>
    <t>Montáž oplocení z pletiva v.do 2,0 m,napínací drát</t>
  </si>
  <si>
    <t>192</t>
  </si>
  <si>
    <t>767920120R00</t>
  </si>
  <si>
    <t>Montáž vrat na zděné sloupky, plochy do 4 m2</t>
  </si>
  <si>
    <t>193</t>
  </si>
  <si>
    <t>608601865</t>
  </si>
  <si>
    <t>Brána plotová dvoukříd. KLASIK v=190 cm, dl=300 cm</t>
  </si>
  <si>
    <t>Popis:  - dvoukřídlá branka š. 300 cm - provedení a rozměry stejné jako ohrada - součástí vratové panty a zavírání - finálně smontováno - vše naimpregnováno vakuotlakovou metodou - hnědý odstín</t>
  </si>
  <si>
    <t>771</t>
  </si>
  <si>
    <t>Podlahy z dlaždic</t>
  </si>
  <si>
    <t>194</t>
  </si>
  <si>
    <t>771130111R00</t>
  </si>
  <si>
    <t>Obklad soklíků rovných do tmele výšky do 100 mm D+M</t>
  </si>
  <si>
    <t>771_</t>
  </si>
  <si>
    <t>77_</t>
  </si>
  <si>
    <t>Položka je určena pro kladení soklíků rovných do tmele. Položka obsahuje :  - rozbalení balíků, třídění nebo rozpojení dlaždic nebo obkladaček dodávaných v blocích, - příprava a nanesení tmele na plochu, - řezání dlaždic - kladení dlaždic nebo obkladaček, - spárování, čištění soklíku, odstranění odpadu. Položka neobsahuje žádný materiál.</t>
  </si>
  <si>
    <t>195</t>
  </si>
  <si>
    <t>771212112R00</t>
  </si>
  <si>
    <t>Kladení dlažby keramické do TM, vel. do 200x200 mm</t>
  </si>
  <si>
    <t>Položka je určena pro kladení dlažby do tmele, rovnoběžně se stěnou, bez skládání složitých vzorů a tvarů.. Položka obsahuje :  - zametení podkladu, - rozměření plochy,  - rozbalení balíků, třídění nebo rozpojení dlaždic dodávaných v blocích, - příprava a nanesení tmele na plochu, - řezání dlaždic, - kladení dlaždic, - spárování, čištění dlažby, odstranění odpadu. Položka neobsahuje žádný materiál. Skládání složitých vzorů a tvarů se oceňuje individuálně.</t>
  </si>
  <si>
    <t>781</t>
  </si>
  <si>
    <t>Obklady (keramické)</t>
  </si>
  <si>
    <t>196</t>
  </si>
  <si>
    <t>781230121R00</t>
  </si>
  <si>
    <t>Obkládání stěn vnitř.keram. do tmele do 300x300 mm D+M</t>
  </si>
  <si>
    <t>781_</t>
  </si>
  <si>
    <t>78_</t>
  </si>
  <si>
    <t>Položka je určena pro obkládání stěn z obkladaček keramických, hutných a polohutných, do tmele, kladených rovnoběžně s podlahou. Položka obsahuje :  - očištění podkladu od nesoudržných částic, - rozměření plochy,  - rozbalení balíků, třídění nebo rozpojení obkladaček dodávaných v blocích, - příprava a nanesení tmelu na plochu, - řezání obkladaček, - kladení obkladaček, - spárování, čištění obkladu, odnesení odpadu na vykázané místo. Položka neobsahuje žádný materiál. Skládání složitých vzorů a tvarů se oceňuje individuálně.</t>
  </si>
  <si>
    <t>783</t>
  </si>
  <si>
    <t>Nátěry</t>
  </si>
  <si>
    <t>197</t>
  </si>
  <si>
    <t>783781001R00</t>
  </si>
  <si>
    <t>Nátěr tesařských konstrukcí impregnace karbolín 1x</t>
  </si>
  <si>
    <t>783_</t>
  </si>
  <si>
    <t>198</t>
  </si>
  <si>
    <t>783897131R00</t>
  </si>
  <si>
    <t>Nátěr stěn a dna betonových konstrukcí</t>
  </si>
  <si>
    <t>Vnitřní povrchová úprava železobetonové konstrukce, nátěr - technologií "nerozpustné krystaly"</t>
  </si>
  <si>
    <t>199</t>
  </si>
  <si>
    <t>783897123R00</t>
  </si>
  <si>
    <t>Nátěr podlahy a soklu uzavírací</t>
  </si>
  <si>
    <t>Uzavírací nátěr na beton, mechanické předčištění. Ochranný nátěr vůči chemickým vlivům a s vysokou hydrofobní funkcí.</t>
  </si>
  <si>
    <t>784</t>
  </si>
  <si>
    <t>Malby</t>
  </si>
  <si>
    <t>200</t>
  </si>
  <si>
    <t>784442021R00</t>
  </si>
  <si>
    <t>Malba disperzní interiér.HET Hetline,výška do 3,8m</t>
  </si>
  <si>
    <t>784_</t>
  </si>
  <si>
    <t>Malba vnitřních provozních místností a vnitřní stěny nad biologickou částí ČOV, včetně disperzní barvy.</t>
  </si>
  <si>
    <t>201</t>
  </si>
  <si>
    <t>784450077RA0</t>
  </si>
  <si>
    <t>Malba silikonová, penetrace 1x, malba v barvě 2x</t>
  </si>
  <si>
    <t>Malba fasády včetně silikonové barvy</t>
  </si>
  <si>
    <t>Celkem:</t>
  </si>
  <si>
    <t>Poznámka:</t>
  </si>
  <si>
    <t>Náklady celkem (Kč)</t>
  </si>
  <si>
    <t>Krycí list rozpočtu</t>
  </si>
  <si>
    <t>IČ/DIČ</t>
  </si>
  <si>
    <t>00263796</t>
  </si>
  <si>
    <t>Položek:</t>
  </si>
  <si>
    <t>Datum:</t>
  </si>
  <si>
    <t>Rozpočtové náklady v Kč</t>
  </si>
  <si>
    <t>A</t>
  </si>
  <si>
    <t>Základní rozpočtové náklady</t>
  </si>
  <si>
    <t>B</t>
  </si>
  <si>
    <t>Doplňkové náklady</t>
  </si>
  <si>
    <t>C</t>
  </si>
  <si>
    <t>Náklady na umístění stavby (NUS)</t>
  </si>
  <si>
    <t>HSV</t>
  </si>
  <si>
    <t>Dodávky</t>
  </si>
  <si>
    <t>Práce přesčas</t>
  </si>
  <si>
    <t>Zařízení staveniště</t>
  </si>
  <si>
    <t>Bez pevné podl.</t>
  </si>
  <si>
    <t>Mimostav. doprava</t>
  </si>
  <si>
    <t>PSV</t>
  </si>
  <si>
    <t>Kulturní památka</t>
  </si>
  <si>
    <t>Územní vlivy</t>
  </si>
  <si>
    <t>Provozní vlivy</t>
  </si>
  <si>
    <t>"M"</t>
  </si>
  <si>
    <t>Ostatní</t>
  </si>
  <si>
    <t>NUS z rozpočtu</t>
  </si>
  <si>
    <t>Ostatní materiál</t>
  </si>
  <si>
    <t>Přesun hmot a sutí</t>
  </si>
  <si>
    <t>ZRN celkem</t>
  </si>
  <si>
    <t>DN celkem</t>
  </si>
  <si>
    <t>NUS celkem</t>
  </si>
  <si>
    <t>DN celkem z obj.</t>
  </si>
  <si>
    <t>NUS celkem z obj.</t>
  </si>
  <si>
    <t>Základ 0%</t>
  </si>
  <si>
    <t>Základ 15%</t>
  </si>
  <si>
    <t>DPH 15%</t>
  </si>
  <si>
    <t>Celkem bez DPH</t>
  </si>
  <si>
    <t>Základ 21%</t>
  </si>
  <si>
    <t>DPH 21%</t>
  </si>
  <si>
    <t>Celkem včetně DPH</t>
  </si>
  <si>
    <t>Datum, razítko a podpis</t>
  </si>
  <si>
    <t>Hmotnost(t)</t>
  </si>
  <si>
    <t>Celková</t>
  </si>
  <si>
    <t>Jednotková</t>
  </si>
  <si>
    <t>Pažení hnané, s ponecháním pažin - hl. do 8 m</t>
  </si>
  <si>
    <t>Podhled sádrokartonový na zavěšenou ocel. konstr. vč. parotěsnící fólie</t>
  </si>
  <si>
    <t>D1</t>
  </si>
  <si>
    <t>Technologie</t>
  </si>
  <si>
    <t>Elektropřípojka, kompletní dodávka</t>
  </si>
  <si>
    <t>soubor</t>
  </si>
  <si>
    <t>001.001R00</t>
  </si>
  <si>
    <t>001.002R00</t>
  </si>
  <si>
    <t>01.003R00</t>
  </si>
  <si>
    <t>Technologické elektro, MaR, stavební elektro, kompletní dodávka</t>
  </si>
  <si>
    <t>M+D potrubí PE 1/2" a 3/4"</t>
  </si>
  <si>
    <t>Kohout kulový 3/4" s vypouštěním</t>
  </si>
  <si>
    <t>Výtokový kohout 1/2" s přip. na hadici</t>
  </si>
  <si>
    <t>Tlaková zkouška rozvodů vody</t>
  </si>
  <si>
    <t>Žlaby Ti Zn plech, podokapní půlkruhové, rš 330 mm, vč. doplňků</t>
  </si>
  <si>
    <t>Oplechování parapetů včetně rohů z TiZn, rš 330 mm</t>
  </si>
  <si>
    <t>002.001R00</t>
  </si>
  <si>
    <t>002.002R00</t>
  </si>
  <si>
    <t>002.003R00</t>
  </si>
  <si>
    <t>002.004R00</t>
  </si>
  <si>
    <t>002.005R00</t>
  </si>
  <si>
    <t>002.006R00</t>
  </si>
  <si>
    <t>003.001R00</t>
  </si>
  <si>
    <t>003.002R00</t>
  </si>
  <si>
    <t>003.003R00</t>
  </si>
  <si>
    <t>003.004R00</t>
  </si>
  <si>
    <t>D+M Poklop s rámem 600/800</t>
  </si>
  <si>
    <t>D+M Poklop s rámem 600/600</t>
  </si>
  <si>
    <t>Pororošt 1000/1000 Pz vč. rámu</t>
  </si>
  <si>
    <t>Pororošt 600/800 Pz vč. rámu</t>
  </si>
  <si>
    <t>Brána plotová dvoukříd. KLASIK v=190 cm, dl=300 cm, vložka FAB</t>
  </si>
  <si>
    <t xml:space="preserve">Kamenivo drcené frakce  0/32 B </t>
  </si>
  <si>
    <t>Dlažba přírodní 20x10x8</t>
  </si>
  <si>
    <t>Trubka kanal. korug. DN 160x6000 mm</t>
  </si>
  <si>
    <t>Trubka kanal. korug. DN 250x6000 mm</t>
  </si>
  <si>
    <t>Trubka kanal. korug. DN 300x6000 mm</t>
  </si>
  <si>
    <t>Kladení dlaždic kom.pro pěší, lože z kameniva těž., obrubník betonový D+M</t>
  </si>
  <si>
    <t>Naložení a odvoz zeminy na mezideponii</t>
  </si>
  <si>
    <t>Naložení a odvoz zeminy na deponii</t>
  </si>
  <si>
    <t>Položka je určena pro kladení dlažby do tmele, rovnoběžně se stěnou, bez skládání složitých vzorů a tvarů.. Položka obsahuje :  - zametení podkladu, - rozměření plochy,  - rozbalení balíků, třídění nebo rozpojení dlaždic dodávaných v blocích, - příprava a nanesení tmele na plochu, - řezání dlaždic, - kladení dlaždic, - spárování, čištění dlažby, odstranění odpadu. Položka včetně potřebného materiálu. Skládání složitých vzorů a tvarů se oceňuje individuálně.</t>
  </si>
  <si>
    <t>Položka je určena pro obkládání stěn z obkladaček keramických, hutných a polohutných, do tmele, kladených rovnoběžně s podlahou. Položka obsahuje :  - očištění podkladu od nesoudržných částic, - rozměření plochy,  - rozbalení balíků, třídění nebo rozpojení obkladaček dodávaných v blocích, - příprava a nanesení tmelu na plochu, - řezání obkladaček, - kladení obkladaček, - spárování, čištění obkladu, odnesení odpadu na vykázané místo. Položka včetně potřebného materiálu. Skládání složitých vzorů a tvarů se oceňuje individuálně.</t>
  </si>
  <si>
    <t>Obkládání stěn vnitř.keram. do tmele do 300x300 mm D+M, vč přesunu hmot</t>
  </si>
  <si>
    <t>Kladení dlažby keramické do TM, vel. do 200x200 mm D+M včetně přesunu hmot</t>
  </si>
  <si>
    <t>Montáž oplocení z pletiva v.do 2,0 m,napínací drát, deska podhrabová vč. Osazení</t>
  </si>
  <si>
    <t>Kladení drenážního potrubí z plastických hmot pr.80</t>
  </si>
  <si>
    <t>025.003</t>
  </si>
  <si>
    <t>kpl</t>
  </si>
  <si>
    <t>Zhotovení prostupů - DN250 3x, DN90 2x, včetně článko. zatěsnění</t>
  </si>
  <si>
    <t>916561111RT4</t>
  </si>
  <si>
    <t>Osazení záhon.obrubníků do lože z C 12/15 s opěrou, vč. obrubníku</t>
  </si>
  <si>
    <t>67352231</t>
  </si>
  <si>
    <t>Izolace proti vlhk. vodorovná - parotěsná fólie</t>
  </si>
  <si>
    <t>005002R</t>
  </si>
  <si>
    <t>005003R</t>
  </si>
  <si>
    <t>ASS těsnící plech, vč. svorek a instalace</t>
  </si>
  <si>
    <t>Betonová prefabrikovaná jímka</t>
  </si>
  <si>
    <t>Čerpací jímka, vnitřní průměr 2,5m, výška 4,65m včetně betonového zastropení a přitěžovacího límce, včetně uložení, prostupů a napojení potrubí a jeřábnických prací.</t>
  </si>
  <si>
    <t>007.001R</t>
  </si>
  <si>
    <t>Vyrovnání pozednice XPS 40 mm se stěrkou a tkaninou</t>
  </si>
  <si>
    <t>009.001</t>
  </si>
  <si>
    <t>009.002</t>
  </si>
  <si>
    <t>009.003</t>
  </si>
  <si>
    <t>Projektová dokumentace skutečného provedení</t>
  </si>
  <si>
    <t>Vytýčení sítí</t>
  </si>
  <si>
    <t>Stavební přípomoce pro ZTI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</si>
</sst>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Arial"/>
    </font>
    <font>
      <sz val="18"/>
      <color rgb="FF000000"/>
      <name val="Arial"/>
    </font>
    <font>
      <b/>
      <sz val="10"/>
      <color rgb="FF000000"/>
      <name val="Arial"/>
    </font>
    <font>
      <i/>
      <sz val="10"/>
      <color rgb="FF000000"/>
      <name val="Arial"/>
    </font>
    <font>
      <i/>
      <sz val="8"/>
      <color rgb="FF000000"/>
      <name val="Arial"/>
    </font>
    <font>
      <sz val="12"/>
      <color rgb="FF000000"/>
      <name val="Arial"/>
    </font>
    <font>
      <b/>
      <sz val="12"/>
      <color rgb="FF000000"/>
      <name val="Arial"/>
    </font>
    <font>
      <sz val="24"/>
      <color rgb="FF000000"/>
      <name val="Arial"/>
    </font>
    <font>
      <b/>
      <sz val="18"/>
      <color rgb="FF000000"/>
      <name val="Arial"/>
    </font>
    <font>
      <b/>
      <sz val="20"/>
      <color rgb="FF000000"/>
      <name val="Arial"/>
    </font>
    <font>
      <b/>
      <sz val="11"/>
      <color rgb="FF000000"/>
      <name val="Arial"/>
    </font>
    <font>
      <u/>
      <sz val="10"/>
      <color theme="10"/>
      <name val="Arial"/>
    </font>
    <font>
      <u/>
      <sz val="10"/>
      <color theme="11"/>
      <name val="Arial"/>
    </font>
    <font>
      <b/>
      <i/>
      <sz val="12"/>
      <color rgb="FF000000"/>
      <name val="Arial"/>
    </font>
    <font>
      <sz val="8"/>
      <name val="Arial"/>
    </font>
  </fonts>
  <fills count="6">
    <fill>
      <patternFill patternType="none"/>
    </fill>
    <fill>
      <patternFill patternType="gray125"/>
    </fill>
    <fill>
      <patternFill patternType="solid">
        <fgColor rgb="FFC0C0C0"/>
        <bgColor rgb="FF000000"/>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tint="-0.249977111117893"/>
        <bgColor indexed="64"/>
      </patternFill>
    </fill>
  </fills>
  <borders count="42">
    <border>
      <left/>
      <right/>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style="thin">
        <color rgb="FF000000"/>
      </top>
      <bottom/>
      <diagonal/>
    </border>
    <border>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style="medium">
        <color rgb="FF000000"/>
      </bottom>
      <diagonal/>
    </border>
    <border>
      <left/>
      <right/>
      <top style="medium">
        <color rgb="FF000000"/>
      </top>
      <bottom/>
      <diagonal/>
    </border>
    <border>
      <left/>
      <right/>
      <top/>
      <bottom style="medium">
        <color rgb="FF000000"/>
      </bottom>
      <diagonal/>
    </border>
    <border>
      <left style="medium">
        <color rgb="FF000000"/>
      </left>
      <right/>
      <top style="medium">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medium">
        <color rgb="FF000000"/>
      </right>
      <top style="medium">
        <color rgb="FF000000"/>
      </top>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bottom/>
      <diagonal/>
    </border>
    <border>
      <left style="medium">
        <color rgb="FF000000"/>
      </left>
      <right/>
      <top/>
      <bottom style="medium">
        <color rgb="FF000000"/>
      </bottom>
      <diagonal/>
    </border>
    <border>
      <left/>
      <right style="medium">
        <color rgb="FF000000"/>
      </right>
      <top/>
      <bottom/>
      <diagonal/>
    </border>
    <border>
      <left/>
      <right style="medium">
        <color rgb="FF000000"/>
      </right>
      <top/>
      <bottom style="medium">
        <color rgb="FF000000"/>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5">
    <xf numFmtId="0" fontId="0"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cellStyleXfs>
  <cellXfs count="148">
    <xf numFmtId="4" fontId="0" fillId="0" borderId="0" xfId="0" applyNumberFormat="1" applyAlignment="1">
      <alignment vertical="center"/>
    </xf>
    <xf numFmtId="49" fontId="0" fillId="0" borderId="0" xfId="0" applyNumberFormat="1" applyAlignment="1">
      <alignment vertical="center"/>
    </xf>
    <xf numFmtId="49" fontId="0" fillId="0" borderId="0" xfId="0" applyNumberFormat="1" applyAlignment="1">
      <alignment horizontal="right" vertical="center"/>
    </xf>
    <xf numFmtId="49" fontId="2" fillId="0" borderId="0" xfId="0" applyNumberFormat="1" applyFont="1" applyAlignment="1">
      <alignment horizontal="center" vertical="center"/>
    </xf>
    <xf numFmtId="49" fontId="0" fillId="0" borderId="4" xfId="0" applyNumberFormat="1" applyBorder="1" applyAlignment="1">
      <alignment horizontal="left" vertical="center"/>
    </xf>
    <xf numFmtId="49" fontId="2" fillId="0" borderId="4" xfId="0" applyNumberFormat="1" applyFont="1" applyBorder="1" applyAlignment="1">
      <alignment horizontal="left" vertical="center"/>
    </xf>
    <xf numFmtId="49" fontId="0" fillId="0" borderId="0" xfId="0" applyNumberFormat="1" applyAlignment="1">
      <alignment horizontal="left" vertical="center"/>
    </xf>
    <xf numFmtId="49" fontId="0" fillId="0" borderId="5" xfId="0" applyNumberFormat="1" applyBorder="1" applyAlignment="1">
      <alignment horizontal="left" vertical="center"/>
    </xf>
    <xf numFmtId="4" fontId="2" fillId="0" borderId="11" xfId="0" applyNumberFormat="1" applyFont="1" applyBorder="1" applyAlignment="1">
      <alignment horizontal="center" vertical="center" wrapText="1"/>
    </xf>
    <xf numFmtId="4" fontId="2" fillId="0" borderId="12" xfId="0" applyNumberFormat="1" applyFont="1" applyBorder="1" applyAlignment="1">
      <alignment horizontal="center" vertical="center" wrapText="1"/>
    </xf>
    <xf numFmtId="4" fontId="2" fillId="0" borderId="16" xfId="0" applyNumberFormat="1" applyFont="1" applyBorder="1" applyAlignment="1">
      <alignment horizontal="center" vertical="center" wrapText="1"/>
    </xf>
    <xf numFmtId="4" fontId="2" fillId="0" borderId="17" xfId="0" applyNumberFormat="1" applyFont="1" applyBorder="1" applyAlignment="1">
      <alignment horizontal="center" vertical="center" wrapText="1"/>
    </xf>
    <xf numFmtId="4" fontId="2" fillId="0" borderId="19" xfId="0" applyNumberFormat="1" applyFont="1" applyBorder="1" applyAlignment="1">
      <alignment horizontal="center" vertical="center" wrapText="1"/>
    </xf>
    <xf numFmtId="4" fontId="2" fillId="2" borderId="0" xfId="0" applyNumberFormat="1" applyFont="1" applyFill="1" applyAlignment="1">
      <alignment vertical="center"/>
    </xf>
    <xf numFmtId="4" fontId="3" fillId="0" borderId="0" xfId="0" applyNumberFormat="1" applyFont="1" applyAlignment="1">
      <alignment vertical="center"/>
    </xf>
    <xf numFmtId="49" fontId="3" fillId="0" borderId="0" xfId="0" applyNumberFormat="1" applyFont="1" applyAlignment="1">
      <alignment vertical="top"/>
    </xf>
    <xf numFmtId="4" fontId="3" fillId="0" borderId="0" xfId="0" applyNumberFormat="1" applyFont="1" applyAlignment="1">
      <alignment vertical="top"/>
    </xf>
    <xf numFmtId="49" fontId="3" fillId="0" borderId="0" xfId="0" applyNumberFormat="1" applyFont="1" applyAlignment="1">
      <alignment vertical="top" wrapText="1"/>
    </xf>
    <xf numFmtId="49" fontId="2" fillId="2" borderId="0" xfId="0" applyNumberFormat="1" applyFont="1" applyFill="1" applyAlignment="1">
      <alignment horizontal="right" vertical="center"/>
    </xf>
    <xf numFmtId="49" fontId="2" fillId="2" borderId="0" xfId="0" applyNumberFormat="1" applyFont="1" applyFill="1" applyAlignment="1">
      <alignment vertical="center"/>
    </xf>
    <xf numFmtId="49" fontId="2" fillId="0" borderId="4" xfId="0" applyNumberFormat="1" applyFont="1" applyBorder="1" applyAlignment="1">
      <alignment horizontal="right" vertical="center"/>
    </xf>
    <xf numFmtId="49" fontId="2" fillId="0" borderId="4" xfId="0" applyNumberFormat="1" applyFont="1" applyBorder="1" applyAlignment="1">
      <alignment vertical="center"/>
    </xf>
    <xf numFmtId="4" fontId="2" fillId="0" borderId="4" xfId="0" applyNumberFormat="1" applyFont="1" applyBorder="1" applyAlignment="1">
      <alignment vertical="center"/>
    </xf>
    <xf numFmtId="49" fontId="4" fillId="0" borderId="0" xfId="0" applyNumberFormat="1" applyFont="1" applyAlignment="1">
      <alignment horizontal="left" vertical="center"/>
    </xf>
    <xf numFmtId="4" fontId="0" fillId="0" borderId="0" xfId="0" applyNumberFormat="1" applyAlignment="1">
      <alignment vertical="center" wrapText="1"/>
    </xf>
    <xf numFmtId="49" fontId="2" fillId="0" borderId="0" xfId="0" applyNumberFormat="1" applyFont="1" applyAlignment="1">
      <alignment horizontal="right" vertical="center"/>
    </xf>
    <xf numFmtId="4" fontId="2" fillId="0" borderId="0" xfId="0" applyNumberFormat="1" applyFont="1" applyAlignment="1">
      <alignment vertical="center"/>
    </xf>
    <xf numFmtId="4" fontId="5" fillId="0" borderId="0" xfId="0" applyNumberFormat="1" applyFont="1" applyAlignment="1">
      <alignment vertical="center"/>
    </xf>
    <xf numFmtId="49" fontId="0" fillId="0" borderId="4" xfId="0" applyNumberFormat="1" applyBorder="1" applyAlignment="1">
      <alignment vertical="center"/>
    </xf>
    <xf numFmtId="49" fontId="0" fillId="0" borderId="5" xfId="0" applyNumberFormat="1" applyBorder="1" applyAlignment="1">
      <alignment vertical="center"/>
    </xf>
    <xf numFmtId="49" fontId="0" fillId="0" borderId="6" xfId="0" applyNumberFormat="1" applyBorder="1" applyAlignment="1">
      <alignment vertical="center"/>
    </xf>
    <xf numFmtId="1" fontId="0" fillId="0" borderId="7" xfId="0" applyNumberFormat="1" applyBorder="1" applyAlignment="1">
      <alignment horizontal="left" vertical="center"/>
    </xf>
    <xf numFmtId="4" fontId="5" fillId="0" borderId="22" xfId="0" applyNumberFormat="1" applyFont="1" applyBorder="1" applyAlignment="1">
      <alignment vertical="center"/>
    </xf>
    <xf numFmtId="4" fontId="5" fillId="0" borderId="23" xfId="0" applyNumberFormat="1" applyFont="1" applyBorder="1" applyAlignment="1">
      <alignment vertical="center"/>
    </xf>
    <xf numFmtId="4" fontId="5" fillId="0" borderId="24" xfId="0" applyNumberFormat="1" applyFont="1" applyBorder="1" applyAlignment="1">
      <alignment vertical="center"/>
    </xf>
    <xf numFmtId="4" fontId="6" fillId="2" borderId="23" xfId="0" applyNumberFormat="1" applyFont="1" applyFill="1" applyBorder="1" applyAlignment="1">
      <alignment vertical="center"/>
    </xf>
    <xf numFmtId="4" fontId="6" fillId="0" borderId="0" xfId="0" applyNumberFormat="1" applyFont="1" applyAlignment="1">
      <alignment vertical="center"/>
    </xf>
    <xf numFmtId="49" fontId="9" fillId="2" borderId="24" xfId="0" applyNumberFormat="1" applyFont="1" applyFill="1" applyBorder="1" applyAlignment="1">
      <alignment horizontal="center" vertical="center"/>
    </xf>
    <xf numFmtId="4" fontId="4" fillId="0" borderId="0" xfId="0" applyNumberFormat="1" applyFont="1" applyAlignment="1">
      <alignment horizontal="left" vertical="center"/>
    </xf>
    <xf numFmtId="49" fontId="0" fillId="0" borderId="14" xfId="0" applyNumberFormat="1" applyBorder="1" applyAlignment="1">
      <alignment vertical="center"/>
    </xf>
    <xf numFmtId="49" fontId="0" fillId="0" borderId="0" xfId="0" applyNumberFormat="1" applyBorder="1" applyAlignment="1">
      <alignment vertical="center"/>
    </xf>
    <xf numFmtId="49" fontId="0" fillId="0" borderId="30" xfId="0" applyNumberFormat="1" applyBorder="1" applyAlignment="1">
      <alignment horizontal="left" vertical="center"/>
    </xf>
    <xf numFmtId="49" fontId="0" fillId="0" borderId="0" xfId="0" applyNumberFormat="1" applyBorder="1" applyAlignment="1">
      <alignment horizontal="left" vertical="center"/>
    </xf>
    <xf numFmtId="49" fontId="0" fillId="0" borderId="31" xfId="0" applyNumberFormat="1" applyBorder="1" applyAlignment="1">
      <alignment vertical="center"/>
    </xf>
    <xf numFmtId="49" fontId="0" fillId="0" borderId="32" xfId="0" applyNumberFormat="1" applyBorder="1" applyAlignment="1">
      <alignment vertical="center"/>
    </xf>
    <xf numFmtId="49" fontId="2" fillId="0" borderId="32" xfId="0" applyNumberFormat="1" applyFont="1" applyBorder="1" applyAlignment="1">
      <alignment horizontal="left" vertical="center"/>
    </xf>
    <xf numFmtId="49" fontId="0" fillId="0" borderId="32" xfId="0" applyNumberFormat="1" applyBorder="1" applyAlignment="1">
      <alignment horizontal="left" vertical="center"/>
    </xf>
    <xf numFmtId="49" fontId="0" fillId="0" borderId="33" xfId="0" applyNumberFormat="1" applyBorder="1" applyAlignment="1">
      <alignment horizontal="left" vertical="center"/>
    </xf>
    <xf numFmtId="49" fontId="0" fillId="0" borderId="34" xfId="0" applyNumberFormat="1" applyBorder="1" applyAlignment="1">
      <alignment vertical="center"/>
    </xf>
    <xf numFmtId="49" fontId="0" fillId="0" borderId="35" xfId="0" applyNumberFormat="1" applyBorder="1" applyAlignment="1">
      <alignment vertical="center"/>
    </xf>
    <xf numFmtId="49" fontId="0" fillId="0" borderId="36" xfId="0" applyNumberFormat="1" applyBorder="1" applyAlignment="1">
      <alignment vertical="center"/>
    </xf>
    <xf numFmtId="49" fontId="0" fillId="0" borderId="36" xfId="0" applyNumberFormat="1" applyBorder="1" applyAlignment="1">
      <alignment horizontal="left" vertical="center"/>
    </xf>
    <xf numFmtId="49" fontId="0" fillId="0" borderId="37" xfId="0" applyNumberFormat="1" applyBorder="1" applyAlignment="1">
      <alignment horizontal="left" vertical="center"/>
    </xf>
    <xf numFmtId="4" fontId="2" fillId="0" borderId="29" xfId="0" applyNumberFormat="1" applyFont="1" applyBorder="1" applyAlignment="1">
      <alignment horizontal="center" vertical="center"/>
    </xf>
    <xf numFmtId="4" fontId="2" fillId="0" borderId="21" xfId="0" applyNumberFormat="1" applyFont="1" applyBorder="1" applyAlignment="1">
      <alignment horizontal="center" vertical="center"/>
    </xf>
    <xf numFmtId="49" fontId="13" fillId="3" borderId="0" xfId="0" applyNumberFormat="1" applyFont="1" applyFill="1" applyAlignment="1">
      <alignment horizontal="right" vertical="center"/>
    </xf>
    <xf numFmtId="49" fontId="13" fillId="3" borderId="0" xfId="0" applyNumberFormat="1" applyFont="1" applyFill="1" applyAlignment="1">
      <alignment vertical="center"/>
    </xf>
    <xf numFmtId="4" fontId="13" fillId="3" borderId="0" xfId="0" applyNumberFormat="1" applyFont="1" applyFill="1" applyAlignment="1">
      <alignment vertical="center"/>
    </xf>
    <xf numFmtId="4" fontId="0" fillId="0" borderId="0" xfId="0" applyNumberFormat="1" applyFont="1" applyAlignment="1">
      <alignment vertical="top"/>
    </xf>
    <xf numFmtId="49" fontId="0" fillId="4" borderId="32" xfId="0" applyNumberFormat="1" applyFill="1" applyBorder="1" applyAlignment="1" applyProtection="1">
      <alignment vertical="center"/>
      <protection locked="0"/>
    </xf>
    <xf numFmtId="49" fontId="0" fillId="4" borderId="0" xfId="0" applyNumberFormat="1" applyFill="1" applyBorder="1" applyAlignment="1" applyProtection="1">
      <alignment vertical="center"/>
      <protection locked="0"/>
    </xf>
    <xf numFmtId="49" fontId="0" fillId="4" borderId="36" xfId="0" applyNumberFormat="1" applyFill="1" applyBorder="1" applyAlignment="1" applyProtection="1">
      <alignment vertical="center"/>
      <protection locked="0"/>
    </xf>
    <xf numFmtId="49" fontId="0" fillId="4" borderId="36" xfId="0" applyNumberFormat="1" applyFill="1" applyBorder="1" applyAlignment="1" applyProtection="1">
      <alignment horizontal="left" vertical="center"/>
      <protection locked="0"/>
    </xf>
    <xf numFmtId="4" fontId="0" fillId="4" borderId="0" xfId="0" applyNumberFormat="1" applyFill="1" applyAlignment="1" applyProtection="1">
      <alignment vertical="center"/>
      <protection locked="0"/>
    </xf>
    <xf numFmtId="4" fontId="2" fillId="5" borderId="0" xfId="0" applyNumberFormat="1" applyFont="1" applyFill="1" applyAlignment="1" applyProtection="1">
      <alignment vertical="center"/>
    </xf>
    <xf numFmtId="49" fontId="0" fillId="4" borderId="0" xfId="0" applyNumberFormat="1" applyFill="1" applyAlignment="1" applyProtection="1">
      <alignment vertical="center"/>
      <protection locked="0"/>
    </xf>
    <xf numFmtId="49" fontId="0" fillId="4" borderId="5" xfId="0" applyNumberFormat="1" applyFill="1" applyBorder="1" applyAlignment="1" applyProtection="1">
      <alignment vertical="center"/>
      <protection locked="0"/>
    </xf>
    <xf numFmtId="49" fontId="0" fillId="4" borderId="7" xfId="0" applyNumberFormat="1" applyFill="1" applyBorder="1" applyAlignment="1" applyProtection="1">
      <alignment vertical="center"/>
      <protection locked="0"/>
    </xf>
    <xf numFmtId="49" fontId="0" fillId="4" borderId="8" xfId="0" applyNumberFormat="1" applyFill="1" applyBorder="1" applyAlignment="1" applyProtection="1">
      <alignment vertical="center"/>
      <protection locked="0"/>
    </xf>
    <xf numFmtId="4" fontId="5" fillId="4" borderId="24" xfId="0" applyNumberFormat="1" applyFont="1" applyFill="1" applyBorder="1" applyAlignment="1" applyProtection="1">
      <alignment vertical="center"/>
      <protection locked="0"/>
    </xf>
    <xf numFmtId="49" fontId="0" fillId="0" borderId="0" xfId="0" applyNumberFormat="1" applyAlignment="1">
      <alignment vertical="center"/>
    </xf>
    <xf numFmtId="4" fontId="0" fillId="0" borderId="0" xfId="0" applyNumberFormat="1" applyAlignment="1">
      <alignment vertical="center"/>
    </xf>
    <xf numFmtId="49" fontId="0" fillId="0" borderId="0" xfId="0" applyNumberFormat="1" applyBorder="1" applyAlignment="1">
      <alignment horizontal="right" vertical="center"/>
    </xf>
    <xf numFmtId="4" fontId="0" fillId="0" borderId="0" xfId="0" applyNumberFormat="1" applyAlignment="1">
      <alignment horizontal="right" vertical="center"/>
    </xf>
    <xf numFmtId="4" fontId="2" fillId="0" borderId="0" xfId="0" applyNumberFormat="1" applyFont="1" applyAlignment="1">
      <alignment horizontal="right" vertical="center"/>
    </xf>
    <xf numFmtId="49" fontId="0" fillId="0" borderId="0" xfId="0" applyNumberFormat="1" applyFont="1" applyAlignment="1">
      <alignment vertical="top"/>
    </xf>
    <xf numFmtId="4" fontId="0" fillId="0" borderId="0" xfId="0" applyNumberFormat="1" applyFont="1" applyAlignment="1">
      <alignment vertical="top" wrapText="1"/>
    </xf>
    <xf numFmtId="4" fontId="0" fillId="4" borderId="0" xfId="0" applyNumberFormat="1" applyFont="1" applyFill="1" applyAlignment="1" applyProtection="1">
      <alignment vertical="top"/>
      <protection locked="0"/>
    </xf>
    <xf numFmtId="49" fontId="0" fillId="0" borderId="0" xfId="0" applyNumberFormat="1" applyFont="1" applyAlignment="1">
      <alignment horizontal="right" vertical="center"/>
    </xf>
    <xf numFmtId="4" fontId="0" fillId="0" borderId="0" xfId="0" applyNumberFormat="1" applyFont="1" applyAlignment="1">
      <alignment horizontal="right" vertical="center"/>
    </xf>
    <xf numFmtId="4" fontId="0" fillId="0" borderId="0" xfId="0" applyNumberFormat="1" applyFont="1" applyAlignment="1">
      <alignment vertical="center"/>
    </xf>
    <xf numFmtId="4" fontId="2" fillId="0" borderId="4" xfId="0" applyNumberFormat="1" applyFont="1" applyBorder="1" applyAlignment="1">
      <alignment vertical="center"/>
    </xf>
    <xf numFmtId="49" fontId="0" fillId="0" borderId="0" xfId="0" applyNumberFormat="1" applyAlignment="1">
      <alignment horizontal="left" vertical="top" wrapText="1"/>
    </xf>
    <xf numFmtId="49" fontId="0" fillId="0" borderId="0" xfId="0" applyNumberFormat="1" applyAlignment="1">
      <alignment vertical="center"/>
    </xf>
    <xf numFmtId="4" fontId="0" fillId="0" borderId="0" xfId="0" applyNumberFormat="1" applyAlignment="1">
      <alignment vertical="center"/>
    </xf>
    <xf numFmtId="4" fontId="3" fillId="0" borderId="0" xfId="0" applyNumberFormat="1" applyFont="1" applyAlignment="1">
      <alignment vertical="top" wrapText="1"/>
    </xf>
    <xf numFmtId="49" fontId="2" fillId="0" borderId="9" xfId="0" applyNumberFormat="1" applyFont="1" applyBorder="1" applyAlignment="1">
      <alignment horizontal="center" vertical="center" wrapText="1"/>
    </xf>
    <xf numFmtId="49" fontId="2" fillId="0" borderId="10"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 fontId="2" fillId="0" borderId="11" xfId="0" applyNumberFormat="1" applyFont="1" applyBorder="1" applyAlignment="1">
      <alignment horizontal="center" vertical="center" wrapText="1"/>
    </xf>
    <xf numFmtId="4" fontId="2" fillId="0" borderId="12" xfId="0" applyNumberFormat="1" applyFont="1" applyBorder="1" applyAlignment="1">
      <alignment horizontal="center" vertical="center" wrapText="1"/>
    </xf>
    <xf numFmtId="4" fontId="2" fillId="0" borderId="13" xfId="0" applyNumberFormat="1" applyFont="1" applyBorder="1" applyAlignment="1">
      <alignment horizontal="center" vertical="center" wrapText="1"/>
    </xf>
    <xf numFmtId="4" fontId="2" fillId="0" borderId="14" xfId="0" applyNumberFormat="1" applyFont="1" applyBorder="1" applyAlignment="1">
      <alignment horizontal="center" vertical="center" wrapText="1"/>
    </xf>
    <xf numFmtId="4" fontId="2" fillId="0" borderId="15" xfId="0" applyNumberFormat="1" applyFont="1" applyBorder="1" applyAlignment="1">
      <alignment horizontal="center" vertical="center" wrapText="1"/>
    </xf>
    <xf numFmtId="4" fontId="2" fillId="0" borderId="18" xfId="0" applyNumberFormat="1" applyFont="1" applyBorder="1" applyAlignment="1">
      <alignment horizontal="center" vertical="center" wrapText="1"/>
    </xf>
    <xf numFmtId="4" fontId="2" fillId="0" borderId="20" xfId="0" applyNumberFormat="1" applyFont="1" applyBorder="1" applyAlignment="1">
      <alignment horizontal="center" vertical="center" wrapText="1"/>
    </xf>
    <xf numFmtId="4" fontId="2" fillId="0" borderId="21" xfId="0" applyNumberFormat="1" applyFont="1" applyBorder="1" applyAlignment="1">
      <alignment horizontal="center" vertical="center" wrapText="1"/>
    </xf>
    <xf numFmtId="49" fontId="1" fillId="0" borderId="0" xfId="0" applyNumberFormat="1" applyFont="1" applyAlignment="1">
      <alignment horizontal="center" vertical="center"/>
    </xf>
    <xf numFmtId="49" fontId="0" fillId="0" borderId="1" xfId="0" applyNumberFormat="1" applyBorder="1" applyAlignment="1">
      <alignment horizontal="left" vertical="center"/>
    </xf>
    <xf numFmtId="49" fontId="0" fillId="0" borderId="4" xfId="0" applyNumberFormat="1" applyBorder="1" applyAlignment="1">
      <alignment horizontal="left" vertical="center"/>
    </xf>
    <xf numFmtId="49" fontId="0" fillId="0" borderId="2" xfId="0" applyNumberFormat="1" applyBorder="1" applyAlignment="1">
      <alignment horizontal="left" vertical="center"/>
    </xf>
    <xf numFmtId="49" fontId="0" fillId="0" borderId="0" xfId="0" applyNumberFormat="1" applyAlignment="1">
      <alignment horizontal="left" vertical="center"/>
    </xf>
    <xf numFmtId="49" fontId="0" fillId="0" borderId="3" xfId="0" applyNumberFormat="1" applyBorder="1" applyAlignment="1">
      <alignment horizontal="left" vertical="center"/>
    </xf>
    <xf numFmtId="49" fontId="0" fillId="0" borderId="5" xfId="0" applyNumberFormat="1" applyBorder="1" applyAlignment="1">
      <alignment horizontal="left" vertical="center"/>
    </xf>
    <xf numFmtId="49" fontId="0" fillId="0" borderId="6" xfId="0" applyNumberFormat="1" applyBorder="1" applyAlignment="1">
      <alignment horizontal="left" vertical="center"/>
    </xf>
    <xf numFmtId="49" fontId="0" fillId="0" borderId="7" xfId="0" applyNumberFormat="1" applyBorder="1" applyAlignment="1">
      <alignment horizontal="left" vertical="center"/>
    </xf>
    <xf numFmtId="49" fontId="0" fillId="0" borderId="8" xfId="0" applyNumberFormat="1" applyBorder="1" applyAlignment="1">
      <alignment horizontal="left" vertical="center"/>
    </xf>
    <xf numFmtId="49" fontId="1" fillId="0" borderId="36" xfId="0" applyNumberFormat="1" applyFont="1" applyBorder="1" applyAlignment="1">
      <alignment horizontal="center" vertical="center"/>
    </xf>
    <xf numFmtId="4" fontId="3" fillId="0" borderId="0" xfId="0" applyNumberFormat="1" applyFont="1" applyAlignment="1">
      <alignment vertical="top"/>
    </xf>
    <xf numFmtId="49" fontId="2" fillId="0" borderId="40" xfId="0" applyNumberFormat="1" applyFont="1" applyBorder="1" applyAlignment="1">
      <alignment horizontal="center" vertical="center"/>
    </xf>
    <xf numFmtId="49" fontId="2" fillId="0" borderId="41" xfId="0" applyNumberFormat="1" applyFont="1" applyBorder="1" applyAlignment="1">
      <alignment horizontal="center" vertical="center"/>
    </xf>
    <xf numFmtId="4" fontId="2" fillId="0" borderId="38" xfId="0" applyNumberFormat="1" applyFont="1" applyBorder="1" applyAlignment="1">
      <alignment horizontal="center" vertical="center"/>
    </xf>
    <xf numFmtId="4" fontId="2" fillId="0" borderId="39" xfId="0" applyNumberFormat="1" applyFont="1" applyBorder="1" applyAlignment="1">
      <alignment horizontal="center" vertical="center"/>
    </xf>
    <xf numFmtId="4" fontId="2" fillId="0" borderId="13" xfId="0" applyNumberFormat="1" applyFont="1" applyBorder="1" applyAlignment="1">
      <alignment horizontal="center" vertical="center"/>
    </xf>
    <xf numFmtId="4" fontId="2" fillId="0" borderId="14" xfId="0" applyNumberFormat="1" applyFont="1" applyBorder="1" applyAlignment="1">
      <alignment horizontal="center" vertical="center"/>
    </xf>
    <xf numFmtId="4" fontId="3" fillId="0" borderId="0" xfId="0" applyNumberFormat="1" applyFont="1" applyFill="1" applyAlignment="1" applyProtection="1">
      <alignment vertical="top" wrapText="1"/>
    </xf>
    <xf numFmtId="4" fontId="3" fillId="0" borderId="0" xfId="0" applyNumberFormat="1" applyFont="1" applyFill="1" applyAlignment="1" applyProtection="1">
      <alignment vertical="top"/>
    </xf>
    <xf numFmtId="4" fontId="3" fillId="0" borderId="0" xfId="0" applyNumberFormat="1" applyFont="1" applyAlignment="1">
      <alignment vertical="top" wrapText="1" shrinkToFit="1"/>
    </xf>
    <xf numFmtId="4" fontId="3" fillId="0" borderId="0" xfId="0" applyNumberFormat="1" applyFont="1" applyAlignment="1">
      <alignment horizontal="left" vertical="center" wrapText="1"/>
    </xf>
    <xf numFmtId="4" fontId="2" fillId="0" borderId="0" xfId="0" applyNumberFormat="1" applyFont="1" applyAlignment="1">
      <alignment vertical="center"/>
    </xf>
    <xf numFmtId="4" fontId="0" fillId="0" borderId="0" xfId="0" applyNumberFormat="1" applyAlignment="1">
      <alignment horizontal="left" vertical="top" wrapText="1"/>
    </xf>
    <xf numFmtId="4" fontId="5" fillId="0" borderId="0" xfId="0" applyNumberFormat="1" applyFont="1" applyAlignment="1">
      <alignment vertical="center"/>
    </xf>
    <xf numFmtId="4" fontId="5" fillId="0" borderId="22" xfId="0" applyNumberFormat="1" applyFont="1" applyBorder="1" applyAlignment="1">
      <alignment vertical="center"/>
    </xf>
    <xf numFmtId="4" fontId="5" fillId="0" borderId="23" xfId="0" applyNumberFormat="1" applyFont="1" applyBorder="1" applyAlignment="1">
      <alignment vertical="center"/>
    </xf>
    <xf numFmtId="4" fontId="6" fillId="2" borderId="22" xfId="0" applyNumberFormat="1" applyFont="1" applyFill="1" applyBorder="1" applyAlignment="1">
      <alignment vertical="center"/>
    </xf>
    <xf numFmtId="4" fontId="6" fillId="2" borderId="25" xfId="0" applyNumberFormat="1" applyFont="1" applyFill="1" applyBorder="1" applyAlignment="1">
      <alignment vertical="center"/>
    </xf>
    <xf numFmtId="4" fontId="5" fillId="0" borderId="15" xfId="0" applyNumberFormat="1" applyFont="1" applyBorder="1" applyAlignment="1">
      <alignment vertical="center"/>
    </xf>
    <xf numFmtId="4" fontId="5" fillId="0" borderId="13" xfId="0" applyNumberFormat="1" applyFont="1" applyBorder="1" applyAlignment="1">
      <alignment vertical="center"/>
    </xf>
    <xf numFmtId="4" fontId="5" fillId="0" borderId="18" xfId="0" applyNumberFormat="1" applyFont="1" applyBorder="1" applyAlignment="1">
      <alignment vertical="center"/>
    </xf>
    <xf numFmtId="4" fontId="5" fillId="0" borderId="26" xfId="0" applyNumberFormat="1" applyFont="1" applyBorder="1" applyAlignment="1">
      <alignment vertical="center"/>
    </xf>
    <xf numFmtId="4" fontId="5" fillId="0" borderId="28" xfId="0" applyNumberFormat="1" applyFont="1" applyBorder="1" applyAlignment="1">
      <alignment vertical="center"/>
    </xf>
    <xf numFmtId="4" fontId="5" fillId="0" borderId="27" xfId="0" applyNumberFormat="1" applyFont="1" applyBorder="1" applyAlignment="1">
      <alignment vertical="center"/>
    </xf>
    <xf numFmtId="4" fontId="5" fillId="0" borderId="14" xfId="0" applyNumberFormat="1" applyFont="1" applyBorder="1" applyAlignment="1">
      <alignment vertical="center"/>
    </xf>
    <xf numFmtId="4" fontId="5" fillId="0" borderId="29" xfId="0" applyNumberFormat="1" applyFont="1" applyBorder="1" applyAlignment="1">
      <alignment vertical="center"/>
    </xf>
    <xf numFmtId="4" fontId="6" fillId="0" borderId="22" xfId="0" applyNumberFormat="1" applyFont="1" applyBorder="1" applyAlignment="1">
      <alignment vertical="center"/>
    </xf>
    <xf numFmtId="4" fontId="6" fillId="0" borderId="23" xfId="0" applyNumberFormat="1" applyFont="1" applyBorder="1" applyAlignment="1">
      <alignment vertical="center"/>
    </xf>
    <xf numFmtId="49" fontId="10" fillId="0" borderId="22" xfId="0" applyNumberFormat="1" applyFont="1" applyBorder="1" applyAlignment="1">
      <alignment vertical="center"/>
    </xf>
    <xf numFmtId="49" fontId="6" fillId="0" borderId="23" xfId="0" applyNumberFormat="1" applyFont="1" applyBorder="1" applyAlignment="1">
      <alignment vertical="center"/>
    </xf>
    <xf numFmtId="4" fontId="6" fillId="0" borderId="24" xfId="0" applyNumberFormat="1" applyFont="1" applyBorder="1" applyAlignment="1">
      <alignment horizontal="center" vertical="center"/>
    </xf>
    <xf numFmtId="49" fontId="0" fillId="0" borderId="3" xfId="0" applyNumberFormat="1" applyBorder="1" applyAlignment="1">
      <alignment vertical="center"/>
    </xf>
    <xf numFmtId="49" fontId="0" fillId="0" borderId="5" xfId="0" applyNumberFormat="1" applyBorder="1" applyAlignment="1">
      <alignment vertical="center"/>
    </xf>
    <xf numFmtId="49" fontId="8" fillId="0" borderId="0" xfId="0" applyNumberFormat="1" applyFont="1" applyAlignment="1">
      <alignment horizontal="center" vertical="center"/>
    </xf>
    <xf numFmtId="49" fontId="2" fillId="0" borderId="0" xfId="0" applyNumberFormat="1" applyFont="1" applyAlignment="1">
      <alignment horizontal="center" vertical="center"/>
    </xf>
    <xf numFmtId="49" fontId="7" fillId="0" borderId="0" xfId="0" applyNumberFormat="1" applyFont="1" applyAlignment="1">
      <alignment horizontal="center" vertical="center"/>
    </xf>
    <xf numFmtId="49" fontId="0" fillId="0" borderId="1" xfId="0" applyNumberFormat="1" applyBorder="1" applyAlignment="1">
      <alignment vertical="center"/>
    </xf>
    <xf numFmtId="49" fontId="0" fillId="0" borderId="4" xfId="0" applyNumberFormat="1" applyBorder="1" applyAlignment="1">
      <alignment vertical="center"/>
    </xf>
    <xf numFmtId="49" fontId="0" fillId="0" borderId="2" xfId="0" applyNumberFormat="1" applyBorder="1" applyAlignment="1">
      <alignment vertical="center"/>
    </xf>
  </cellXfs>
  <cellStyles count="25">
    <cellStyle name="Hypertextový odkaz" xfId="1" builtinId="8" hidden="1"/>
    <cellStyle name="Hypertextový odkaz" xfId="3" builtinId="8" hidden="1"/>
    <cellStyle name="Hypertextový odkaz" xfId="5" builtinId="8" hidden="1"/>
    <cellStyle name="Hypertextový odkaz" xfId="7" builtinId="8" hidden="1"/>
    <cellStyle name="Hypertextový odkaz" xfId="9" builtinId="8" hidden="1"/>
    <cellStyle name="Hypertextový odkaz" xfId="11" builtinId="8" hidden="1"/>
    <cellStyle name="Hypertextový odkaz" xfId="13" builtinId="8" hidden="1"/>
    <cellStyle name="Hypertextový odkaz" xfId="15" builtinId="8" hidden="1"/>
    <cellStyle name="Hypertextový odkaz" xfId="17" builtinId="8" hidden="1"/>
    <cellStyle name="Hypertextový odkaz" xfId="19" builtinId="8" hidden="1"/>
    <cellStyle name="Hypertextový odkaz" xfId="21" builtinId="8" hidden="1"/>
    <cellStyle name="Hypertextový odkaz" xfId="23" builtinId="8" hidden="1"/>
    <cellStyle name="Normální" xfId="0" builtinId="0"/>
    <cellStyle name="Použitý hypertextový odkaz" xfId="2" builtinId="9" hidden="1"/>
    <cellStyle name="Použitý hypertextový odkaz" xfId="4" builtinId="9" hidden="1"/>
    <cellStyle name="Použitý hypertextový odkaz" xfId="6" builtinId="9" hidden="1"/>
    <cellStyle name="Použitý hypertextový odkaz" xfId="8" builtinId="9" hidden="1"/>
    <cellStyle name="Použitý hypertextový odkaz" xfId="10" builtinId="9" hidden="1"/>
    <cellStyle name="Použitý hypertextový odkaz" xfId="12" builtinId="9" hidden="1"/>
    <cellStyle name="Použitý hypertextový odkaz" xfId="14" builtinId="9" hidden="1"/>
    <cellStyle name="Použitý hypertextový odkaz" xfId="16" builtinId="9" hidden="1"/>
    <cellStyle name="Použitý hypertextový odkaz" xfId="18" builtinId="9" hidden="1"/>
    <cellStyle name="Použitý hypertextový odkaz" xfId="20" builtinId="9" hidden="1"/>
    <cellStyle name="Použitý hypertextový odkaz" xfId="22" builtinId="9" hidden="1"/>
    <cellStyle name="Použitý hypertextový odkaz" xfId="24"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389"/>
  <sheetViews>
    <sheetView workbookViewId="0">
      <selection activeCell="A389" sqref="A389"/>
    </sheetView>
  </sheetViews>
  <sheetFormatPr defaultColWidth="12.140625" defaultRowHeight="12.75" x14ac:dyDescent="0.2"/>
  <cols>
    <col min="1" max="1" width="3.7109375" style="2" customWidth="1"/>
    <col min="2" max="2" width="6.85546875" style="1" customWidth="1"/>
    <col min="3" max="3" width="13.85546875" style="1" customWidth="1"/>
    <col min="4" max="4" width="54.28515625" customWidth="1"/>
    <col min="5" max="5" width="4.28515625" customWidth="1"/>
    <col min="6" max="6" width="12.85546875" customWidth="1"/>
    <col min="7" max="7" width="12" customWidth="1"/>
    <col min="8" max="10" width="14.28515625" customWidth="1"/>
    <col min="11" max="13" width="11.7109375" customWidth="1"/>
    <col min="14" max="48" width="9.140625" hidden="1" customWidth="1"/>
  </cols>
  <sheetData>
    <row r="1" spans="1:43" ht="25.5" customHeight="1" x14ac:dyDescent="0.2">
      <c r="A1" s="98" t="s">
        <v>0</v>
      </c>
      <c r="B1" s="83"/>
      <c r="C1" s="83"/>
      <c r="D1" s="83"/>
      <c r="E1" s="83"/>
      <c r="F1" s="83"/>
      <c r="G1" s="83"/>
      <c r="H1" s="83"/>
      <c r="I1" s="83"/>
      <c r="J1" s="83"/>
      <c r="K1" s="83"/>
      <c r="L1" s="83"/>
      <c r="M1" s="83"/>
    </row>
    <row r="2" spans="1:43" ht="25.5" customHeight="1" x14ac:dyDescent="0.2">
      <c r="A2" s="99" t="s">
        <v>1</v>
      </c>
      <c r="B2" s="100"/>
      <c r="C2" s="100"/>
      <c r="D2" s="5" t="s">
        <v>2</v>
      </c>
      <c r="E2" s="100" t="s">
        <v>3</v>
      </c>
      <c r="F2" s="100"/>
      <c r="G2" s="100"/>
      <c r="H2" s="100"/>
      <c r="I2" s="4" t="s">
        <v>4</v>
      </c>
      <c r="J2" s="100" t="s">
        <v>5</v>
      </c>
      <c r="K2" s="100"/>
      <c r="L2" s="100"/>
      <c r="M2" s="105"/>
    </row>
    <row r="3" spans="1:43" ht="25.5" customHeight="1" x14ac:dyDescent="0.2">
      <c r="A3" s="101" t="s">
        <v>6</v>
      </c>
      <c r="B3" s="102"/>
      <c r="C3" s="102"/>
      <c r="D3" s="6" t="s">
        <v>7</v>
      </c>
      <c r="E3" s="102" t="s">
        <v>8</v>
      </c>
      <c r="F3" s="102"/>
      <c r="G3" s="102" t="s">
        <v>9</v>
      </c>
      <c r="H3" s="102"/>
      <c r="I3" s="6" t="s">
        <v>10</v>
      </c>
      <c r="J3" s="102"/>
      <c r="K3" s="102"/>
      <c r="L3" s="102"/>
      <c r="M3" s="106"/>
    </row>
    <row r="4" spans="1:43" ht="25.5" customHeight="1" x14ac:dyDescent="0.2">
      <c r="A4" s="101" t="s">
        <v>11</v>
      </c>
      <c r="B4" s="102"/>
      <c r="C4" s="102"/>
      <c r="D4" s="6" t="s">
        <v>12</v>
      </c>
      <c r="E4" s="102" t="s">
        <v>13</v>
      </c>
      <c r="F4" s="102"/>
      <c r="G4" s="102"/>
      <c r="H4" s="102"/>
      <c r="I4" s="6" t="s">
        <v>14</v>
      </c>
      <c r="J4" s="102"/>
      <c r="K4" s="102"/>
      <c r="L4" s="102"/>
      <c r="M4" s="106"/>
    </row>
    <row r="5" spans="1:43" ht="25.5" customHeight="1" x14ac:dyDescent="0.2">
      <c r="A5" s="103" t="s">
        <v>15</v>
      </c>
      <c r="B5" s="104"/>
      <c r="C5" s="104"/>
      <c r="D5" s="7"/>
      <c r="E5" s="104" t="s">
        <v>16</v>
      </c>
      <c r="F5" s="104"/>
      <c r="G5" s="104" t="s">
        <v>9</v>
      </c>
      <c r="H5" s="104"/>
      <c r="I5" s="7" t="s">
        <v>17</v>
      </c>
      <c r="J5" s="104" t="s">
        <v>18</v>
      </c>
      <c r="K5" s="104"/>
      <c r="L5" s="104"/>
      <c r="M5" s="107"/>
    </row>
    <row r="6" spans="1:43" x14ac:dyDescent="0.2">
      <c r="A6" s="86" t="s">
        <v>19</v>
      </c>
      <c r="B6" s="88" t="s">
        <v>20</v>
      </c>
      <c r="C6" s="88" t="s">
        <v>21</v>
      </c>
      <c r="D6" s="8" t="s">
        <v>22</v>
      </c>
      <c r="E6" s="90" t="s">
        <v>23</v>
      </c>
      <c r="F6" s="90" t="s">
        <v>24</v>
      </c>
      <c r="G6" s="92" t="s">
        <v>25</v>
      </c>
      <c r="H6" s="94" t="s">
        <v>26</v>
      </c>
      <c r="I6" s="92"/>
      <c r="J6" s="95"/>
      <c r="K6" s="94" t="s">
        <v>27</v>
      </c>
      <c r="L6" s="95"/>
      <c r="M6" s="96" t="s">
        <v>28</v>
      </c>
    </row>
    <row r="7" spans="1:43" x14ac:dyDescent="0.2">
      <c r="A7" s="87"/>
      <c r="B7" s="89"/>
      <c r="C7" s="89"/>
      <c r="D7" s="9" t="s">
        <v>29</v>
      </c>
      <c r="E7" s="91"/>
      <c r="F7" s="91"/>
      <c r="G7" s="93"/>
      <c r="H7" s="10" t="s">
        <v>30</v>
      </c>
      <c r="I7" s="11" t="s">
        <v>31</v>
      </c>
      <c r="J7" s="12" t="s">
        <v>32</v>
      </c>
      <c r="K7" s="10" t="s">
        <v>33</v>
      </c>
      <c r="L7" s="12" t="s">
        <v>32</v>
      </c>
      <c r="M7" s="97"/>
      <c r="P7" s="13" t="s">
        <v>34</v>
      </c>
      <c r="Q7" s="13" t="s">
        <v>35</v>
      </c>
      <c r="R7" s="13" t="s">
        <v>36</v>
      </c>
      <c r="S7" s="13" t="s">
        <v>37</v>
      </c>
      <c r="T7" s="13" t="s">
        <v>38</v>
      </c>
      <c r="U7" s="13" t="s">
        <v>39</v>
      </c>
      <c r="V7" s="13" t="s">
        <v>40</v>
      </c>
      <c r="W7" s="13" t="s">
        <v>41</v>
      </c>
      <c r="X7" s="13" t="s">
        <v>42</v>
      </c>
    </row>
    <row r="8" spans="1:43" x14ac:dyDescent="0.2">
      <c r="A8" s="18"/>
      <c r="B8" s="19" t="s">
        <v>43</v>
      </c>
      <c r="C8" s="19"/>
      <c r="D8" s="13" t="s">
        <v>44</v>
      </c>
      <c r="E8" s="13"/>
      <c r="F8" s="13"/>
      <c r="G8" s="13"/>
      <c r="H8" s="13">
        <f>H9+H18+H21+H39+H44+H48+H51+H65+H68+H70+H73+H79+H84+H87+H108+H134+H138+H143</f>
        <v>0</v>
      </c>
      <c r="I8" s="13">
        <f>I9+I18+I21+I39+I44+I48+I51+I65+I68+I70+I73+I79+I84+I87+I108+I134+I138+I143</f>
        <v>0</v>
      </c>
      <c r="J8" s="13">
        <f>H8+I8</f>
        <v>0</v>
      </c>
      <c r="K8" s="13"/>
      <c r="L8" s="13">
        <f>L9+L18+L21+L39+L44+L48+L51+L65+L68+L70+L73+L79+L84+L87+L108+L134+L138+L143</f>
        <v>19752.188860499999</v>
      </c>
      <c r="M8" s="13"/>
    </row>
    <row r="9" spans="1:43" x14ac:dyDescent="0.2">
      <c r="A9" s="18"/>
      <c r="B9" s="19" t="s">
        <v>43</v>
      </c>
      <c r="C9" s="19" t="s">
        <v>45</v>
      </c>
      <c r="D9" s="13" t="s">
        <v>46</v>
      </c>
      <c r="E9" s="13"/>
      <c r="F9" s="13"/>
      <c r="G9" s="13"/>
      <c r="H9" s="13">
        <f>SUM(H10:H16)</f>
        <v>0</v>
      </c>
      <c r="I9" s="13">
        <f>SUM(I10:I16)</f>
        <v>0</v>
      </c>
      <c r="J9" s="13">
        <f>H9+I9</f>
        <v>0</v>
      </c>
      <c r="K9" s="13"/>
      <c r="L9" s="13">
        <f>SUM(L10:L16)</f>
        <v>1850.5777800000001</v>
      </c>
      <c r="M9" s="13"/>
      <c r="P9" s="13">
        <f>IF(Q9="PR",J9,SUM(O10:O16))</f>
        <v>0</v>
      </c>
      <c r="Q9" s="13" t="s">
        <v>47</v>
      </c>
      <c r="R9" s="13">
        <f>IF(Q9="HS",H9,0)</f>
        <v>0</v>
      </c>
      <c r="S9" s="13">
        <f>IF(Q9="HS",I9-P9,0)</f>
        <v>0</v>
      </c>
      <c r="T9" s="13">
        <f>IF(Q9="PS",H9,0)</f>
        <v>0</v>
      </c>
      <c r="U9" s="13">
        <f>IF(Q9="PS",I9-P9,0)</f>
        <v>0</v>
      </c>
      <c r="V9" s="13">
        <f>IF(Q9="MP",H9,0)</f>
        <v>0</v>
      </c>
      <c r="W9" s="13">
        <f>IF(Q9="MP",I9-P9,0)</f>
        <v>0</v>
      </c>
      <c r="X9" s="13">
        <f>IF(Q9="OM",H9,0)</f>
        <v>0</v>
      </c>
      <c r="Y9" s="13">
        <v>11</v>
      </c>
      <c r="AI9">
        <f>SUM(Z10:Z16)</f>
        <v>0</v>
      </c>
      <c r="AJ9">
        <f>SUM(AA10:AA16)</f>
        <v>0</v>
      </c>
      <c r="AK9">
        <f>SUM(AB10:AB16)</f>
        <v>0</v>
      </c>
    </row>
    <row r="10" spans="1:43" x14ac:dyDescent="0.2">
      <c r="A10" s="2" t="s">
        <v>48</v>
      </c>
      <c r="B10" s="1" t="s">
        <v>43</v>
      </c>
      <c r="C10" s="1" t="s">
        <v>49</v>
      </c>
      <c r="D10" t="s">
        <v>50</v>
      </c>
      <c r="E10" t="s">
        <v>51</v>
      </c>
      <c r="F10">
        <v>3058</v>
      </c>
      <c r="G10">
        <v>0</v>
      </c>
      <c r="H10">
        <f>F10*AE10</f>
        <v>0</v>
      </c>
      <c r="I10">
        <f>J10-H10</f>
        <v>0</v>
      </c>
      <c r="J10">
        <f>F10*G10</f>
        <v>0</v>
      </c>
      <c r="K10">
        <v>0.44</v>
      </c>
      <c r="L10">
        <f>F10*K10</f>
        <v>1345.52</v>
      </c>
      <c r="M10" t="s">
        <v>52</v>
      </c>
      <c r="N10">
        <v>1</v>
      </c>
      <c r="O10">
        <f>IF(N10=5,I10,0)</f>
        <v>0</v>
      </c>
      <c r="Z10">
        <f>IF(AD10=0,J10,0)</f>
        <v>0</v>
      </c>
      <c r="AA10">
        <f>IF(AD10=15,J10,0)</f>
        <v>0</v>
      </c>
      <c r="AB10">
        <f>IF(AD10=21,J10,0)</f>
        <v>0</v>
      </c>
      <c r="AD10">
        <v>21</v>
      </c>
      <c r="AE10">
        <f>G10*AG10</f>
        <v>0</v>
      </c>
      <c r="AF10">
        <f>G10*(1-AG10)</f>
        <v>0</v>
      </c>
      <c r="AG10">
        <v>0</v>
      </c>
      <c r="AM10">
        <f>F10*AE10</f>
        <v>0</v>
      </c>
      <c r="AN10">
        <f>F10*AF10</f>
        <v>0</v>
      </c>
      <c r="AO10" t="s">
        <v>53</v>
      </c>
      <c r="AP10" t="s">
        <v>54</v>
      </c>
      <c r="AQ10" s="13" t="s">
        <v>55</v>
      </c>
    </row>
    <row r="11" spans="1:43" x14ac:dyDescent="0.2">
      <c r="A11" s="2" t="s">
        <v>56</v>
      </c>
      <c r="B11" s="1" t="s">
        <v>43</v>
      </c>
      <c r="C11" s="1" t="s">
        <v>57</v>
      </c>
      <c r="D11" t="s">
        <v>58</v>
      </c>
      <c r="E11" t="s">
        <v>51</v>
      </c>
      <c r="F11">
        <v>3581.5</v>
      </c>
      <c r="G11">
        <v>0</v>
      </c>
      <c r="H11">
        <f>F11*AE11</f>
        <v>0</v>
      </c>
      <c r="I11">
        <f>J11-H11</f>
        <v>0</v>
      </c>
      <c r="J11">
        <f>F11*G11</f>
        <v>0</v>
      </c>
      <c r="K11">
        <v>0.13200000000000001</v>
      </c>
      <c r="L11">
        <f>F11*K11</f>
        <v>472.75800000000004</v>
      </c>
      <c r="M11" t="s">
        <v>52</v>
      </c>
      <c r="N11">
        <v>1</v>
      </c>
      <c r="O11">
        <f>IF(N11=5,I11,0)</f>
        <v>0</v>
      </c>
      <c r="Z11">
        <f>IF(AD11=0,J11,0)</f>
        <v>0</v>
      </c>
      <c r="AA11">
        <f>IF(AD11=15,J11,0)</f>
        <v>0</v>
      </c>
      <c r="AB11">
        <f>IF(AD11=21,J11,0)</f>
        <v>0</v>
      </c>
      <c r="AD11">
        <v>21</v>
      </c>
      <c r="AE11">
        <f>G11*AG11</f>
        <v>0</v>
      </c>
      <c r="AF11">
        <f>G11*(1-AG11)</f>
        <v>0</v>
      </c>
      <c r="AG11">
        <v>0</v>
      </c>
      <c r="AM11">
        <f>F11*AE11</f>
        <v>0</v>
      </c>
      <c r="AN11">
        <f>F11*AF11</f>
        <v>0</v>
      </c>
      <c r="AO11" t="s">
        <v>53</v>
      </c>
      <c r="AP11" t="s">
        <v>54</v>
      </c>
      <c r="AQ11" s="13" t="s">
        <v>55</v>
      </c>
    </row>
    <row r="12" spans="1:43" x14ac:dyDescent="0.2">
      <c r="D12" s="14" t="s">
        <v>59</v>
      </c>
      <c r="E12" s="14"/>
      <c r="F12" s="14">
        <v>2135.9</v>
      </c>
    </row>
    <row r="13" spans="1:43" x14ac:dyDescent="0.2">
      <c r="D13" s="14" t="s">
        <v>60</v>
      </c>
      <c r="E13" s="14"/>
      <c r="F13" s="14">
        <v>1445.6</v>
      </c>
    </row>
    <row r="14" spans="1:43" x14ac:dyDescent="0.2">
      <c r="A14" s="2" t="s">
        <v>61</v>
      </c>
      <c r="B14" s="1" t="s">
        <v>43</v>
      </c>
      <c r="C14" s="1" t="s">
        <v>62</v>
      </c>
      <c r="D14" t="s">
        <v>63</v>
      </c>
      <c r="E14" t="s">
        <v>64</v>
      </c>
      <c r="F14">
        <v>1256</v>
      </c>
      <c r="G14">
        <v>0</v>
      </c>
      <c r="H14">
        <f>F14*AE14</f>
        <v>0</v>
      </c>
      <c r="I14">
        <f>J14-H14</f>
        <v>0</v>
      </c>
      <c r="J14">
        <f>F14*G14</f>
        <v>0</v>
      </c>
      <c r="K14">
        <v>8.6899999999999998E-3</v>
      </c>
      <c r="L14">
        <f>F14*K14</f>
        <v>10.91464</v>
      </c>
      <c r="M14" t="s">
        <v>52</v>
      </c>
      <c r="N14">
        <v>1</v>
      </c>
      <c r="O14">
        <f>IF(N14=5,I14,0)</f>
        <v>0</v>
      </c>
      <c r="Z14">
        <f>IF(AD14=0,J14,0)</f>
        <v>0</v>
      </c>
      <c r="AA14">
        <f>IF(AD14=15,J14,0)</f>
        <v>0</v>
      </c>
      <c r="AB14">
        <f>IF(AD14=21,J14,0)</f>
        <v>0</v>
      </c>
      <c r="AD14">
        <v>21</v>
      </c>
      <c r="AE14">
        <f>G14*AG14</f>
        <v>0</v>
      </c>
      <c r="AF14">
        <f>G14*(1-AG14)</f>
        <v>0</v>
      </c>
      <c r="AG14">
        <v>0.27943396226415101</v>
      </c>
      <c r="AM14">
        <f>F14*AE14</f>
        <v>0</v>
      </c>
      <c r="AN14">
        <f>F14*AF14</f>
        <v>0</v>
      </c>
      <c r="AO14" t="s">
        <v>53</v>
      </c>
      <c r="AP14" t="s">
        <v>54</v>
      </c>
      <c r="AQ14" s="13" t="s">
        <v>55</v>
      </c>
    </row>
    <row r="15" spans="1:43" ht="12.75" customHeight="1" x14ac:dyDescent="0.2">
      <c r="C15" s="17" t="s">
        <v>65</v>
      </c>
      <c r="D15" s="85" t="s">
        <v>66</v>
      </c>
      <c r="E15" s="85"/>
      <c r="F15" s="85"/>
      <c r="G15" s="85"/>
      <c r="H15" s="85"/>
      <c r="I15" s="85"/>
      <c r="J15" s="85"/>
      <c r="K15" s="85"/>
      <c r="L15" s="85"/>
      <c r="M15" s="85"/>
    </row>
    <row r="16" spans="1:43" x14ac:dyDescent="0.2">
      <c r="A16" s="2" t="s">
        <v>67</v>
      </c>
      <c r="B16" s="1" t="s">
        <v>43</v>
      </c>
      <c r="C16" s="1" t="s">
        <v>68</v>
      </c>
      <c r="D16" t="s">
        <v>69</v>
      </c>
      <c r="E16" t="s">
        <v>64</v>
      </c>
      <c r="F16">
        <v>863</v>
      </c>
      <c r="G16">
        <v>0</v>
      </c>
      <c r="H16">
        <f>F16*AE16</f>
        <v>0</v>
      </c>
      <c r="I16">
        <f>J16-H16</f>
        <v>0</v>
      </c>
      <c r="J16">
        <f>F16*G16</f>
        <v>0</v>
      </c>
      <c r="K16">
        <v>2.478E-2</v>
      </c>
      <c r="L16">
        <f>F16*K16</f>
        <v>21.38514</v>
      </c>
      <c r="M16" t="s">
        <v>52</v>
      </c>
      <c r="N16">
        <v>1</v>
      </c>
      <c r="O16">
        <f>IF(N16=5,I16,0)</f>
        <v>0</v>
      </c>
      <c r="Z16">
        <f>IF(AD16=0,J16,0)</f>
        <v>0</v>
      </c>
      <c r="AA16">
        <f>IF(AD16=15,J16,0)</f>
        <v>0</v>
      </c>
      <c r="AB16">
        <f>IF(AD16=21,J16,0)</f>
        <v>0</v>
      </c>
      <c r="AD16">
        <v>21</v>
      </c>
      <c r="AE16">
        <f>G16*AG16</f>
        <v>0</v>
      </c>
      <c r="AF16">
        <f>G16*(1-AG16)</f>
        <v>0</v>
      </c>
      <c r="AG16">
        <v>0.28034722222222219</v>
      </c>
      <c r="AM16">
        <f>F16*AE16</f>
        <v>0</v>
      </c>
      <c r="AN16">
        <f>F16*AF16</f>
        <v>0</v>
      </c>
      <c r="AO16" t="s">
        <v>53</v>
      </c>
      <c r="AP16" t="s">
        <v>54</v>
      </c>
      <c r="AQ16" s="13" t="s">
        <v>55</v>
      </c>
    </row>
    <row r="17" spans="1:43" ht="12.75" customHeight="1" x14ac:dyDescent="0.2">
      <c r="C17" s="17" t="s">
        <v>65</v>
      </c>
      <c r="D17" s="85" t="s">
        <v>70</v>
      </c>
      <c r="E17" s="85"/>
      <c r="F17" s="85"/>
      <c r="G17" s="85"/>
      <c r="H17" s="85"/>
      <c r="I17" s="85"/>
      <c r="J17" s="85"/>
      <c r="K17" s="85"/>
      <c r="L17" s="85"/>
      <c r="M17" s="85"/>
    </row>
    <row r="18" spans="1:43" x14ac:dyDescent="0.2">
      <c r="A18" s="18"/>
      <c r="B18" s="19" t="s">
        <v>43</v>
      </c>
      <c r="C18" s="19" t="s">
        <v>71</v>
      </c>
      <c r="D18" s="13" t="s">
        <v>72</v>
      </c>
      <c r="E18" s="13"/>
      <c r="F18" s="13"/>
      <c r="G18" s="13"/>
      <c r="H18" s="13">
        <f>SUM(H19:H19)</f>
        <v>0</v>
      </c>
      <c r="I18" s="13">
        <f>SUM(I19:I19)</f>
        <v>0</v>
      </c>
      <c r="J18" s="13">
        <f>H18+I18</f>
        <v>0</v>
      </c>
      <c r="K18" s="13"/>
      <c r="L18" s="13">
        <f>SUM(L19:L19)</f>
        <v>0</v>
      </c>
      <c r="M18" s="13"/>
      <c r="P18" s="13">
        <f>IF(Q18="PR",J18,SUM(O19:O19))</f>
        <v>0</v>
      </c>
      <c r="Q18" s="13" t="s">
        <v>47</v>
      </c>
      <c r="R18" s="13">
        <f>IF(Q18="HS",H18,0)</f>
        <v>0</v>
      </c>
      <c r="S18" s="13">
        <f>IF(Q18="HS",I18-P18,0)</f>
        <v>0</v>
      </c>
      <c r="T18" s="13">
        <f>IF(Q18="PS",H18,0)</f>
        <v>0</v>
      </c>
      <c r="U18" s="13">
        <f>IF(Q18="PS",I18-P18,0)</f>
        <v>0</v>
      </c>
      <c r="V18" s="13">
        <f>IF(Q18="MP",H18,0)</f>
        <v>0</v>
      </c>
      <c r="W18" s="13">
        <f>IF(Q18="MP",I18-P18,0)</f>
        <v>0</v>
      </c>
      <c r="X18" s="13">
        <f>IF(Q18="OM",H18,0)</f>
        <v>0</v>
      </c>
      <c r="Y18" s="13">
        <v>12</v>
      </c>
      <c r="AI18">
        <f>SUM(Z19:Z19)</f>
        <v>0</v>
      </c>
      <c r="AJ18">
        <f>SUM(AA19:AA19)</f>
        <v>0</v>
      </c>
      <c r="AK18">
        <f>SUM(AB19:AB19)</f>
        <v>0</v>
      </c>
    </row>
    <row r="19" spans="1:43" x14ac:dyDescent="0.2">
      <c r="A19" s="2" t="s">
        <v>73</v>
      </c>
      <c r="B19" s="1" t="s">
        <v>43</v>
      </c>
      <c r="C19" s="1" t="s">
        <v>74</v>
      </c>
      <c r="D19" t="s">
        <v>75</v>
      </c>
      <c r="E19" t="s">
        <v>76</v>
      </c>
      <c r="F19">
        <v>4641.8900000000003</v>
      </c>
      <c r="G19">
        <v>0</v>
      </c>
      <c r="H19">
        <f>F19*AE19</f>
        <v>0</v>
      </c>
      <c r="I19">
        <f>J19-H19</f>
        <v>0</v>
      </c>
      <c r="J19">
        <f>F19*G19</f>
        <v>0</v>
      </c>
      <c r="K19">
        <v>0</v>
      </c>
      <c r="L19">
        <f>F19*K19</f>
        <v>0</v>
      </c>
      <c r="M19" t="s">
        <v>52</v>
      </c>
      <c r="N19">
        <v>1</v>
      </c>
      <c r="O19">
        <f>IF(N19=5,I19,0)</f>
        <v>0</v>
      </c>
      <c r="Z19">
        <f>IF(AD19=0,J19,0)</f>
        <v>0</v>
      </c>
      <c r="AA19">
        <f>IF(AD19=15,J19,0)</f>
        <v>0</v>
      </c>
      <c r="AB19">
        <f>IF(AD19=21,J19,0)</f>
        <v>0</v>
      </c>
      <c r="AD19">
        <v>21</v>
      </c>
      <c r="AE19">
        <f>G19*AG19</f>
        <v>0</v>
      </c>
      <c r="AF19">
        <f>G19*(1-AG19)</f>
        <v>0</v>
      </c>
      <c r="AG19">
        <v>0</v>
      </c>
      <c r="AM19">
        <f>F19*AE19</f>
        <v>0</v>
      </c>
      <c r="AN19">
        <f>F19*AF19</f>
        <v>0</v>
      </c>
      <c r="AO19" t="s">
        <v>77</v>
      </c>
      <c r="AP19" t="s">
        <v>54</v>
      </c>
      <c r="AQ19" s="13" t="s">
        <v>55</v>
      </c>
    </row>
    <row r="20" spans="1:43" ht="12.75" customHeight="1" x14ac:dyDescent="0.2">
      <c r="C20" s="17" t="s">
        <v>65</v>
      </c>
      <c r="D20" s="85" t="s">
        <v>78</v>
      </c>
      <c r="E20" s="85"/>
      <c r="F20" s="85"/>
      <c r="G20" s="85"/>
      <c r="H20" s="85"/>
      <c r="I20" s="85"/>
      <c r="J20" s="85"/>
      <c r="K20" s="85"/>
      <c r="L20" s="85"/>
      <c r="M20" s="85"/>
    </row>
    <row r="21" spans="1:43" x14ac:dyDescent="0.2">
      <c r="A21" s="18"/>
      <c r="B21" s="19" t="s">
        <v>43</v>
      </c>
      <c r="C21" s="19" t="s">
        <v>79</v>
      </c>
      <c r="D21" s="13" t="s">
        <v>80</v>
      </c>
      <c r="E21" s="13"/>
      <c r="F21" s="13"/>
      <c r="G21" s="13"/>
      <c r="H21" s="13">
        <f>SUM(H22:H37)</f>
        <v>0</v>
      </c>
      <c r="I21" s="13">
        <f>SUM(I22:I37)</f>
        <v>0</v>
      </c>
      <c r="J21" s="13">
        <f>H21+I21</f>
        <v>0</v>
      </c>
      <c r="K21" s="13"/>
      <c r="L21" s="13">
        <f>SUM(L22:L37)</f>
        <v>0</v>
      </c>
      <c r="M21" s="13"/>
      <c r="P21" s="13">
        <f>IF(Q21="PR",J21,SUM(O22:O37))</f>
        <v>0</v>
      </c>
      <c r="Q21" s="13" t="s">
        <v>47</v>
      </c>
      <c r="R21" s="13">
        <f>IF(Q21="HS",H21,0)</f>
        <v>0</v>
      </c>
      <c r="S21" s="13">
        <f>IF(Q21="HS",I21-P21,0)</f>
        <v>0</v>
      </c>
      <c r="T21" s="13">
        <f>IF(Q21="PS",H21,0)</f>
        <v>0</v>
      </c>
      <c r="U21" s="13">
        <f>IF(Q21="PS",I21-P21,0)</f>
        <v>0</v>
      </c>
      <c r="V21" s="13">
        <f>IF(Q21="MP",H21,0)</f>
        <v>0</v>
      </c>
      <c r="W21" s="13">
        <f>IF(Q21="MP",I21-P21,0)</f>
        <v>0</v>
      </c>
      <c r="X21" s="13">
        <f>IF(Q21="OM",H21,0)</f>
        <v>0</v>
      </c>
      <c r="Y21" s="13">
        <v>13</v>
      </c>
      <c r="AI21">
        <f>SUM(Z22:Z37)</f>
        <v>0</v>
      </c>
      <c r="AJ21">
        <f>SUM(AA22:AA37)</f>
        <v>0</v>
      </c>
      <c r="AK21">
        <f>SUM(AB22:AB37)</f>
        <v>0</v>
      </c>
    </row>
    <row r="22" spans="1:43" x14ac:dyDescent="0.2">
      <c r="A22" s="2" t="s">
        <v>81</v>
      </c>
      <c r="B22" s="1" t="s">
        <v>43</v>
      </c>
      <c r="C22" s="1" t="s">
        <v>82</v>
      </c>
      <c r="D22" t="s">
        <v>83</v>
      </c>
      <c r="E22" t="s">
        <v>76</v>
      </c>
      <c r="F22">
        <v>674.43</v>
      </c>
      <c r="G22">
        <v>0</v>
      </c>
      <c r="H22">
        <f>F22*AE22</f>
        <v>0</v>
      </c>
      <c r="I22">
        <f>J22-H22</f>
        <v>0</v>
      </c>
      <c r="J22">
        <f>F22*G22</f>
        <v>0</v>
      </c>
      <c r="K22">
        <v>0</v>
      </c>
      <c r="L22">
        <f>F22*K22</f>
        <v>0</v>
      </c>
      <c r="M22" t="s">
        <v>52</v>
      </c>
      <c r="N22">
        <v>1</v>
      </c>
      <c r="O22">
        <f>IF(N22=5,I22,0)</f>
        <v>0</v>
      </c>
      <c r="Z22">
        <f>IF(AD22=0,J22,0)</f>
        <v>0</v>
      </c>
      <c r="AA22">
        <f>IF(AD22=15,J22,0)</f>
        <v>0</v>
      </c>
      <c r="AB22">
        <f>IF(AD22=21,J22,0)</f>
        <v>0</v>
      </c>
      <c r="AD22">
        <v>21</v>
      </c>
      <c r="AE22">
        <f>G22*AG22</f>
        <v>0</v>
      </c>
      <c r="AF22">
        <f>G22*(1-AG22)</f>
        <v>0</v>
      </c>
      <c r="AG22">
        <v>0</v>
      </c>
      <c r="AM22">
        <f>F22*AE22</f>
        <v>0</v>
      </c>
      <c r="AN22">
        <f>F22*AF22</f>
        <v>0</v>
      </c>
      <c r="AO22" t="s">
        <v>84</v>
      </c>
      <c r="AP22" t="s">
        <v>54</v>
      </c>
      <c r="AQ22" s="13" t="s">
        <v>55</v>
      </c>
    </row>
    <row r="23" spans="1:43" x14ac:dyDescent="0.2">
      <c r="A23" s="2" t="s">
        <v>85</v>
      </c>
      <c r="B23" s="1" t="s">
        <v>43</v>
      </c>
      <c r="C23" s="1" t="s">
        <v>86</v>
      </c>
      <c r="D23" t="s">
        <v>87</v>
      </c>
      <c r="E23" t="s">
        <v>76</v>
      </c>
      <c r="F23">
        <v>674.43</v>
      </c>
      <c r="G23">
        <v>0</v>
      </c>
      <c r="H23">
        <f>F23*AE23</f>
        <v>0</v>
      </c>
      <c r="I23">
        <f>J23-H23</f>
        <v>0</v>
      </c>
      <c r="J23">
        <f>F23*G23</f>
        <v>0</v>
      </c>
      <c r="K23">
        <v>0</v>
      </c>
      <c r="L23">
        <f>F23*K23</f>
        <v>0</v>
      </c>
      <c r="M23" t="s">
        <v>52</v>
      </c>
      <c r="N23">
        <v>1</v>
      </c>
      <c r="O23">
        <f>IF(N23=5,I23,0)</f>
        <v>0</v>
      </c>
      <c r="Z23">
        <f>IF(AD23=0,J23,0)</f>
        <v>0</v>
      </c>
      <c r="AA23">
        <f>IF(AD23=15,J23,0)</f>
        <v>0</v>
      </c>
      <c r="AB23">
        <f>IF(AD23=21,J23,0)</f>
        <v>0</v>
      </c>
      <c r="AD23">
        <v>21</v>
      </c>
      <c r="AE23">
        <f>G23*AG23</f>
        <v>0</v>
      </c>
      <c r="AF23">
        <f>G23*(1-AG23)</f>
        <v>0</v>
      </c>
      <c r="AG23">
        <v>0</v>
      </c>
      <c r="AM23">
        <f>F23*AE23</f>
        <v>0</v>
      </c>
      <c r="AN23">
        <f>F23*AF23</f>
        <v>0</v>
      </c>
      <c r="AO23" t="s">
        <v>84</v>
      </c>
      <c r="AP23" t="s">
        <v>54</v>
      </c>
      <c r="AQ23" s="13" t="s">
        <v>55</v>
      </c>
    </row>
    <row r="24" spans="1:43" ht="12.75" customHeight="1" x14ac:dyDescent="0.2">
      <c r="C24" s="17" t="s">
        <v>65</v>
      </c>
      <c r="D24" s="85" t="s">
        <v>88</v>
      </c>
      <c r="E24" s="85"/>
      <c r="F24" s="85"/>
      <c r="G24" s="85"/>
      <c r="H24" s="85"/>
      <c r="I24" s="85"/>
      <c r="J24" s="85"/>
      <c r="K24" s="85"/>
      <c r="L24" s="85"/>
      <c r="M24" s="85"/>
    </row>
    <row r="25" spans="1:43" x14ac:dyDescent="0.2">
      <c r="A25" s="2" t="s">
        <v>89</v>
      </c>
      <c r="B25" s="1" t="s">
        <v>43</v>
      </c>
      <c r="C25" s="1" t="s">
        <v>90</v>
      </c>
      <c r="D25" t="s">
        <v>91</v>
      </c>
      <c r="E25" t="s">
        <v>76</v>
      </c>
      <c r="F25">
        <v>868.8</v>
      </c>
      <c r="G25">
        <v>0</v>
      </c>
      <c r="H25">
        <f>F25*AE25</f>
        <v>0</v>
      </c>
      <c r="I25">
        <f>J25-H25</f>
        <v>0</v>
      </c>
      <c r="J25">
        <f>F25*G25</f>
        <v>0</v>
      </c>
      <c r="K25">
        <v>0</v>
      </c>
      <c r="L25">
        <f>F25*K25</f>
        <v>0</v>
      </c>
      <c r="M25" t="s">
        <v>52</v>
      </c>
      <c r="N25">
        <v>1</v>
      </c>
      <c r="O25">
        <f>IF(N25=5,I25,0)</f>
        <v>0</v>
      </c>
      <c r="Z25">
        <f>IF(AD25=0,J25,0)</f>
        <v>0</v>
      </c>
      <c r="AA25">
        <f>IF(AD25=15,J25,0)</f>
        <v>0</v>
      </c>
      <c r="AB25">
        <f>IF(AD25=21,J25,0)</f>
        <v>0</v>
      </c>
      <c r="AD25">
        <v>21</v>
      </c>
      <c r="AE25">
        <f>G25*AG25</f>
        <v>0</v>
      </c>
      <c r="AF25">
        <f>G25*(1-AG25)</f>
        <v>0</v>
      </c>
      <c r="AG25">
        <v>0</v>
      </c>
      <c r="AM25">
        <f>F25*AE25</f>
        <v>0</v>
      </c>
      <c r="AN25">
        <f>F25*AF25</f>
        <v>0</v>
      </c>
      <c r="AO25" t="s">
        <v>84</v>
      </c>
      <c r="AP25" t="s">
        <v>54</v>
      </c>
      <c r="AQ25" s="13" t="s">
        <v>55</v>
      </c>
    </row>
    <row r="26" spans="1:43" ht="38.25" customHeight="1" x14ac:dyDescent="0.2">
      <c r="C26" s="17" t="s">
        <v>65</v>
      </c>
      <c r="D26" s="85" t="s">
        <v>92</v>
      </c>
      <c r="E26" s="85"/>
      <c r="F26" s="85"/>
      <c r="G26" s="85"/>
      <c r="H26" s="85"/>
      <c r="I26" s="85"/>
      <c r="J26" s="85"/>
      <c r="K26" s="85"/>
      <c r="L26" s="85"/>
      <c r="M26" s="85"/>
    </row>
    <row r="27" spans="1:43" x14ac:dyDescent="0.2">
      <c r="A27" s="2" t="s">
        <v>93</v>
      </c>
      <c r="B27" s="1" t="s">
        <v>43</v>
      </c>
      <c r="C27" s="1" t="s">
        <v>94</v>
      </c>
      <c r="D27" t="s">
        <v>95</v>
      </c>
      <c r="E27" t="s">
        <v>76</v>
      </c>
      <c r="F27">
        <v>868.8</v>
      </c>
      <c r="G27">
        <v>0</v>
      </c>
      <c r="H27">
        <f>F27*AE27</f>
        <v>0</v>
      </c>
      <c r="I27">
        <f>J27-H27</f>
        <v>0</v>
      </c>
      <c r="J27">
        <f>F27*G27</f>
        <v>0</v>
      </c>
      <c r="K27">
        <v>0</v>
      </c>
      <c r="L27">
        <f>F27*K27</f>
        <v>0</v>
      </c>
      <c r="M27" t="s">
        <v>52</v>
      </c>
      <c r="N27">
        <v>1</v>
      </c>
      <c r="O27">
        <f>IF(N27=5,I27,0)</f>
        <v>0</v>
      </c>
      <c r="Z27">
        <f>IF(AD27=0,J27,0)</f>
        <v>0</v>
      </c>
      <c r="AA27">
        <f>IF(AD27=15,J27,0)</f>
        <v>0</v>
      </c>
      <c r="AB27">
        <f>IF(AD27=21,J27,0)</f>
        <v>0</v>
      </c>
      <c r="AD27">
        <v>21</v>
      </c>
      <c r="AE27">
        <f>G27*AG27</f>
        <v>0</v>
      </c>
      <c r="AF27">
        <f>G27*(1-AG27)</f>
        <v>0</v>
      </c>
      <c r="AG27">
        <v>0</v>
      </c>
      <c r="AM27">
        <f>F27*AE27</f>
        <v>0</v>
      </c>
      <c r="AN27">
        <f>F27*AF27</f>
        <v>0</v>
      </c>
      <c r="AO27" t="s">
        <v>84</v>
      </c>
      <c r="AP27" t="s">
        <v>54</v>
      </c>
      <c r="AQ27" s="13" t="s">
        <v>55</v>
      </c>
    </row>
    <row r="28" spans="1:43" ht="12.75" customHeight="1" x14ac:dyDescent="0.2">
      <c r="C28" s="17" t="s">
        <v>65</v>
      </c>
      <c r="D28" s="85" t="s">
        <v>88</v>
      </c>
      <c r="E28" s="85"/>
      <c r="F28" s="85"/>
      <c r="G28" s="85"/>
      <c r="H28" s="85"/>
      <c r="I28" s="85"/>
      <c r="J28" s="85"/>
      <c r="K28" s="85"/>
      <c r="L28" s="85"/>
      <c r="M28" s="85"/>
    </row>
    <row r="29" spans="1:43" x14ac:dyDescent="0.2">
      <c r="A29" s="2" t="s">
        <v>96</v>
      </c>
      <c r="B29" s="1" t="s">
        <v>43</v>
      </c>
      <c r="C29" s="1" t="s">
        <v>97</v>
      </c>
      <c r="D29" t="s">
        <v>98</v>
      </c>
      <c r="E29" t="s">
        <v>76</v>
      </c>
      <c r="F29">
        <v>3734.5</v>
      </c>
      <c r="G29">
        <v>0</v>
      </c>
      <c r="H29">
        <f>F29*AE29</f>
        <v>0</v>
      </c>
      <c r="I29">
        <f>J29-H29</f>
        <v>0</v>
      </c>
      <c r="J29">
        <f>F29*G29</f>
        <v>0</v>
      </c>
      <c r="K29">
        <v>0</v>
      </c>
      <c r="L29">
        <f>F29*K29</f>
        <v>0</v>
      </c>
      <c r="M29" t="s">
        <v>52</v>
      </c>
      <c r="N29">
        <v>1</v>
      </c>
      <c r="O29">
        <f>IF(N29=5,I29,0)</f>
        <v>0</v>
      </c>
      <c r="Z29">
        <f>IF(AD29=0,J29,0)</f>
        <v>0</v>
      </c>
      <c r="AA29">
        <f>IF(AD29=15,J29,0)</f>
        <v>0</v>
      </c>
      <c r="AB29">
        <f>IF(AD29=21,J29,0)</f>
        <v>0</v>
      </c>
      <c r="AD29">
        <v>21</v>
      </c>
      <c r="AE29">
        <f>G29*AG29</f>
        <v>0</v>
      </c>
      <c r="AF29">
        <f>G29*(1-AG29)</f>
        <v>0</v>
      </c>
      <c r="AG29">
        <v>0</v>
      </c>
      <c r="AM29">
        <f>F29*AE29</f>
        <v>0</v>
      </c>
      <c r="AN29">
        <f>F29*AF29</f>
        <v>0</v>
      </c>
      <c r="AO29" t="s">
        <v>84</v>
      </c>
      <c r="AP29" t="s">
        <v>54</v>
      </c>
      <c r="AQ29" s="13" t="s">
        <v>55</v>
      </c>
    </row>
    <row r="30" spans="1:43" ht="38.25" customHeight="1" x14ac:dyDescent="0.2">
      <c r="C30" s="17" t="s">
        <v>65</v>
      </c>
      <c r="D30" s="85" t="s">
        <v>92</v>
      </c>
      <c r="E30" s="85"/>
      <c r="F30" s="85"/>
      <c r="G30" s="85"/>
      <c r="H30" s="85"/>
      <c r="I30" s="85"/>
      <c r="J30" s="85"/>
      <c r="K30" s="85"/>
      <c r="L30" s="85"/>
      <c r="M30" s="85"/>
    </row>
    <row r="31" spans="1:43" x14ac:dyDescent="0.2">
      <c r="A31" s="2" t="s">
        <v>45</v>
      </c>
      <c r="B31" s="1" t="s">
        <v>43</v>
      </c>
      <c r="C31" s="1" t="s">
        <v>99</v>
      </c>
      <c r="D31" t="s">
        <v>100</v>
      </c>
      <c r="E31" t="s">
        <v>76</v>
      </c>
      <c r="F31">
        <v>3734.5</v>
      </c>
      <c r="G31">
        <v>0</v>
      </c>
      <c r="H31">
        <f>F31*AE31</f>
        <v>0</v>
      </c>
      <c r="I31">
        <f>J31-H31</f>
        <v>0</v>
      </c>
      <c r="J31">
        <f>F31*G31</f>
        <v>0</v>
      </c>
      <c r="K31">
        <v>0</v>
      </c>
      <c r="L31">
        <f>F31*K31</f>
        <v>0</v>
      </c>
      <c r="M31" t="s">
        <v>52</v>
      </c>
      <c r="N31">
        <v>1</v>
      </c>
      <c r="O31">
        <f>IF(N31=5,I31,0)</f>
        <v>0</v>
      </c>
      <c r="Z31">
        <f>IF(AD31=0,J31,0)</f>
        <v>0</v>
      </c>
      <c r="AA31">
        <f>IF(AD31=15,J31,0)</f>
        <v>0</v>
      </c>
      <c r="AB31">
        <f>IF(AD31=21,J31,0)</f>
        <v>0</v>
      </c>
      <c r="AD31">
        <v>21</v>
      </c>
      <c r="AE31">
        <f>G31*AG31</f>
        <v>0</v>
      </c>
      <c r="AF31">
        <f>G31*(1-AG31)</f>
        <v>0</v>
      </c>
      <c r="AG31">
        <v>0</v>
      </c>
      <c r="AM31">
        <f>F31*AE31</f>
        <v>0</v>
      </c>
      <c r="AN31">
        <f>F31*AF31</f>
        <v>0</v>
      </c>
      <c r="AO31" t="s">
        <v>84</v>
      </c>
      <c r="AP31" t="s">
        <v>54</v>
      </c>
      <c r="AQ31" s="13" t="s">
        <v>55</v>
      </c>
    </row>
    <row r="32" spans="1:43" ht="12.75" customHeight="1" x14ac:dyDescent="0.2">
      <c r="C32" s="17" t="s">
        <v>65</v>
      </c>
      <c r="D32" s="85" t="s">
        <v>88</v>
      </c>
      <c r="E32" s="85"/>
      <c r="F32" s="85"/>
      <c r="G32" s="85"/>
      <c r="H32" s="85"/>
      <c r="I32" s="85"/>
      <c r="J32" s="85"/>
      <c r="K32" s="85"/>
      <c r="L32" s="85"/>
      <c r="M32" s="85"/>
    </row>
    <row r="33" spans="1:43" x14ac:dyDescent="0.2">
      <c r="A33" s="2" t="s">
        <v>71</v>
      </c>
      <c r="B33" s="1" t="s">
        <v>43</v>
      </c>
      <c r="C33" s="1" t="s">
        <v>101</v>
      </c>
      <c r="D33" t="s">
        <v>102</v>
      </c>
      <c r="E33" t="s">
        <v>76</v>
      </c>
      <c r="F33">
        <v>4641.8900000000003</v>
      </c>
      <c r="G33">
        <v>0</v>
      </c>
      <c r="H33">
        <f>F33*AE33</f>
        <v>0</v>
      </c>
      <c r="I33">
        <f>J33-H33</f>
        <v>0</v>
      </c>
      <c r="J33">
        <f>F33*G33</f>
        <v>0</v>
      </c>
      <c r="K33">
        <v>0</v>
      </c>
      <c r="L33">
        <f>F33*K33</f>
        <v>0</v>
      </c>
      <c r="M33" t="s">
        <v>52</v>
      </c>
      <c r="N33">
        <v>1</v>
      </c>
      <c r="O33">
        <f>IF(N33=5,I33,0)</f>
        <v>0</v>
      </c>
      <c r="Z33">
        <f>IF(AD33=0,J33,0)</f>
        <v>0</v>
      </c>
      <c r="AA33">
        <f>IF(AD33=15,J33,0)</f>
        <v>0</v>
      </c>
      <c r="AB33">
        <f>IF(AD33=21,J33,0)</f>
        <v>0</v>
      </c>
      <c r="AD33">
        <v>21</v>
      </c>
      <c r="AE33">
        <f>G33*AG33</f>
        <v>0</v>
      </c>
      <c r="AF33">
        <f>G33*(1-AG33)</f>
        <v>0</v>
      </c>
      <c r="AG33">
        <v>0</v>
      </c>
      <c r="AM33">
        <f>F33*AE33</f>
        <v>0</v>
      </c>
      <c r="AN33">
        <f>F33*AF33</f>
        <v>0</v>
      </c>
      <c r="AO33" t="s">
        <v>84</v>
      </c>
      <c r="AP33" t="s">
        <v>54</v>
      </c>
      <c r="AQ33" s="13" t="s">
        <v>55</v>
      </c>
    </row>
    <row r="34" spans="1:43" ht="38.25" customHeight="1" x14ac:dyDescent="0.2">
      <c r="C34" s="17" t="s">
        <v>65</v>
      </c>
      <c r="D34" s="85" t="s">
        <v>92</v>
      </c>
      <c r="E34" s="85"/>
      <c r="F34" s="85"/>
      <c r="G34" s="85"/>
      <c r="H34" s="85"/>
      <c r="I34" s="85"/>
      <c r="J34" s="85"/>
      <c r="K34" s="85"/>
      <c r="L34" s="85"/>
      <c r="M34" s="85"/>
    </row>
    <row r="35" spans="1:43" x14ac:dyDescent="0.2">
      <c r="A35" s="2" t="s">
        <v>79</v>
      </c>
      <c r="B35" s="1" t="s">
        <v>43</v>
      </c>
      <c r="C35" s="1" t="s">
        <v>103</v>
      </c>
      <c r="D35" t="s">
        <v>104</v>
      </c>
      <c r="E35" t="s">
        <v>76</v>
      </c>
      <c r="F35">
        <v>4641.8900000000003</v>
      </c>
      <c r="G35">
        <v>0</v>
      </c>
      <c r="H35">
        <f>F35*AE35</f>
        <v>0</v>
      </c>
      <c r="I35">
        <f>J35-H35</f>
        <v>0</v>
      </c>
      <c r="J35">
        <f>F35*G35</f>
        <v>0</v>
      </c>
      <c r="K35">
        <v>0</v>
      </c>
      <c r="L35">
        <f>F35*K35</f>
        <v>0</v>
      </c>
      <c r="M35" t="s">
        <v>52</v>
      </c>
      <c r="N35">
        <v>1</v>
      </c>
      <c r="O35">
        <f>IF(N35=5,I35,0)</f>
        <v>0</v>
      </c>
      <c r="Z35">
        <f>IF(AD35=0,J35,0)</f>
        <v>0</v>
      </c>
      <c r="AA35">
        <f>IF(AD35=15,J35,0)</f>
        <v>0</v>
      </c>
      <c r="AB35">
        <f>IF(AD35=21,J35,0)</f>
        <v>0</v>
      </c>
      <c r="AD35">
        <v>21</v>
      </c>
      <c r="AE35">
        <f>G35*AG35</f>
        <v>0</v>
      </c>
      <c r="AF35">
        <f>G35*(1-AG35)</f>
        <v>0</v>
      </c>
      <c r="AG35">
        <v>0</v>
      </c>
      <c r="AM35">
        <f>F35*AE35</f>
        <v>0</v>
      </c>
      <c r="AN35">
        <f>F35*AF35</f>
        <v>0</v>
      </c>
      <c r="AO35" t="s">
        <v>84</v>
      </c>
      <c r="AP35" t="s">
        <v>54</v>
      </c>
      <c r="AQ35" s="13" t="s">
        <v>55</v>
      </c>
    </row>
    <row r="36" spans="1:43" ht="12.75" customHeight="1" x14ac:dyDescent="0.2">
      <c r="C36" s="17" t="s">
        <v>65</v>
      </c>
      <c r="D36" s="85" t="s">
        <v>88</v>
      </c>
      <c r="E36" s="85"/>
      <c r="F36" s="85"/>
      <c r="G36" s="85"/>
      <c r="H36" s="85"/>
      <c r="I36" s="85"/>
      <c r="J36" s="85"/>
      <c r="K36" s="85"/>
      <c r="L36" s="85"/>
      <c r="M36" s="85"/>
    </row>
    <row r="37" spans="1:43" x14ac:dyDescent="0.2">
      <c r="A37" s="2" t="s">
        <v>105</v>
      </c>
      <c r="B37" s="1" t="s">
        <v>43</v>
      </c>
      <c r="C37" s="1" t="s">
        <v>106</v>
      </c>
      <c r="D37" t="s">
        <v>107</v>
      </c>
      <c r="E37" t="s">
        <v>64</v>
      </c>
      <c r="F37">
        <v>348</v>
      </c>
      <c r="G37">
        <v>0</v>
      </c>
      <c r="H37">
        <f>F37*AE37</f>
        <v>0</v>
      </c>
      <c r="I37">
        <f>J37-H37</f>
        <v>0</v>
      </c>
      <c r="J37">
        <f>F37*G37</f>
        <v>0</v>
      </c>
      <c r="K37">
        <v>0</v>
      </c>
      <c r="L37">
        <f>F37*K37</f>
        <v>0</v>
      </c>
      <c r="M37" t="s">
        <v>52</v>
      </c>
      <c r="N37">
        <v>1</v>
      </c>
      <c r="O37">
        <f>IF(N37=5,I37,0)</f>
        <v>0</v>
      </c>
      <c r="Z37">
        <f>IF(AD37=0,J37,0)</f>
        <v>0</v>
      </c>
      <c r="AA37">
        <f>IF(AD37=15,J37,0)</f>
        <v>0</v>
      </c>
      <c r="AB37">
        <f>IF(AD37=21,J37,0)</f>
        <v>0</v>
      </c>
      <c r="AD37">
        <v>21</v>
      </c>
      <c r="AE37">
        <f>G37*AG37</f>
        <v>0</v>
      </c>
      <c r="AF37">
        <f>G37*(1-AG37)</f>
        <v>0</v>
      </c>
      <c r="AG37">
        <v>0</v>
      </c>
      <c r="AM37">
        <f>F37*AE37</f>
        <v>0</v>
      </c>
      <c r="AN37">
        <f>F37*AF37</f>
        <v>0</v>
      </c>
      <c r="AO37" t="s">
        <v>84</v>
      </c>
      <c r="AP37" t="s">
        <v>54</v>
      </c>
      <c r="AQ37" s="13" t="s">
        <v>55</v>
      </c>
    </row>
    <row r="38" spans="1:43" ht="12.75" customHeight="1" x14ac:dyDescent="0.2">
      <c r="C38" s="17" t="s">
        <v>65</v>
      </c>
      <c r="D38" s="85" t="s">
        <v>108</v>
      </c>
      <c r="E38" s="85"/>
      <c r="F38" s="85"/>
      <c r="G38" s="85"/>
      <c r="H38" s="85"/>
      <c r="I38" s="85"/>
      <c r="J38" s="85"/>
      <c r="K38" s="85"/>
      <c r="L38" s="85"/>
      <c r="M38" s="85"/>
    </row>
    <row r="39" spans="1:43" x14ac:dyDescent="0.2">
      <c r="A39" s="18"/>
      <c r="B39" s="19" t="s">
        <v>43</v>
      </c>
      <c r="C39" s="19" t="s">
        <v>105</v>
      </c>
      <c r="D39" s="13" t="s">
        <v>109</v>
      </c>
      <c r="E39" s="13"/>
      <c r="F39" s="13"/>
      <c r="G39" s="13"/>
      <c r="H39" s="13">
        <f>SUM(H40:H42)</f>
        <v>0</v>
      </c>
      <c r="I39" s="13">
        <f>SUM(I40:I42)</f>
        <v>0</v>
      </c>
      <c r="J39" s="13">
        <f>H39+I39</f>
        <v>0</v>
      </c>
      <c r="K39" s="13"/>
      <c r="L39" s="13">
        <f>SUM(L40:L42)</f>
        <v>1.96875</v>
      </c>
      <c r="M39" s="13"/>
      <c r="P39" s="13">
        <f>IF(Q39="PR",J39,SUM(O40:O42))</f>
        <v>0</v>
      </c>
      <c r="Q39" s="13" t="s">
        <v>47</v>
      </c>
      <c r="R39" s="13">
        <f>IF(Q39="HS",H39,0)</f>
        <v>0</v>
      </c>
      <c r="S39" s="13">
        <f>IF(Q39="HS",I39-P39,0)</f>
        <v>0</v>
      </c>
      <c r="T39" s="13">
        <f>IF(Q39="PS",H39,0)</f>
        <v>0</v>
      </c>
      <c r="U39" s="13">
        <f>IF(Q39="PS",I39-P39,0)</f>
        <v>0</v>
      </c>
      <c r="V39" s="13">
        <f>IF(Q39="MP",H39,0)</f>
        <v>0</v>
      </c>
      <c r="W39" s="13">
        <f>IF(Q39="MP",I39-P39,0)</f>
        <v>0</v>
      </c>
      <c r="X39" s="13">
        <f>IF(Q39="OM",H39,0)</f>
        <v>0</v>
      </c>
      <c r="Y39" s="13">
        <v>14</v>
      </c>
      <c r="AI39">
        <f>SUM(Z40:Z42)</f>
        <v>0</v>
      </c>
      <c r="AJ39">
        <f>SUM(AA40:AA42)</f>
        <v>0</v>
      </c>
      <c r="AK39">
        <f>SUM(AB40:AB42)</f>
        <v>0</v>
      </c>
    </row>
    <row r="40" spans="1:43" x14ac:dyDescent="0.2">
      <c r="A40" s="2" t="s">
        <v>110</v>
      </c>
      <c r="B40" s="1" t="s">
        <v>43</v>
      </c>
      <c r="C40" s="1" t="s">
        <v>111</v>
      </c>
      <c r="D40" t="s">
        <v>112</v>
      </c>
      <c r="E40" t="s">
        <v>64</v>
      </c>
      <c r="F40">
        <v>17.5</v>
      </c>
      <c r="G40">
        <v>0</v>
      </c>
      <c r="H40">
        <f>F40*AE40</f>
        <v>0</v>
      </c>
      <c r="I40">
        <f>J40-H40</f>
        <v>0</v>
      </c>
      <c r="J40">
        <f>F40*G40</f>
        <v>0</v>
      </c>
      <c r="K40">
        <v>5.0000000000000001E-4</v>
      </c>
      <c r="L40">
        <f>F40*K40</f>
        <v>8.7500000000000008E-3</v>
      </c>
      <c r="M40" t="s">
        <v>52</v>
      </c>
      <c r="N40">
        <v>1</v>
      </c>
      <c r="O40">
        <f>IF(N40=5,I40,0)</f>
        <v>0</v>
      </c>
      <c r="Z40">
        <f>IF(AD40=0,J40,0)</f>
        <v>0</v>
      </c>
      <c r="AA40">
        <f>IF(AD40=15,J40,0)</f>
        <v>0</v>
      </c>
      <c r="AB40">
        <f>IF(AD40=21,J40,0)</f>
        <v>0</v>
      </c>
      <c r="AD40">
        <v>21</v>
      </c>
      <c r="AE40">
        <f>G40*AG40</f>
        <v>0</v>
      </c>
      <c r="AF40">
        <f>G40*(1-AG40)</f>
        <v>0</v>
      </c>
      <c r="AG40">
        <v>1.7496307794871539E-2</v>
      </c>
      <c r="AM40">
        <f>F40*AE40</f>
        <v>0</v>
      </c>
      <c r="AN40">
        <f>F40*AF40</f>
        <v>0</v>
      </c>
      <c r="AO40" t="s">
        <v>113</v>
      </c>
      <c r="AP40" t="s">
        <v>54</v>
      </c>
      <c r="AQ40" s="13" t="s">
        <v>55</v>
      </c>
    </row>
    <row r="41" spans="1:43" ht="51" customHeight="1" x14ac:dyDescent="0.2">
      <c r="C41" s="17" t="s">
        <v>65</v>
      </c>
      <c r="D41" s="85" t="s">
        <v>114</v>
      </c>
      <c r="E41" s="85"/>
      <c r="F41" s="85"/>
      <c r="G41" s="85"/>
      <c r="H41" s="85"/>
      <c r="I41" s="85"/>
      <c r="J41" s="85"/>
      <c r="K41" s="85"/>
      <c r="L41" s="85"/>
      <c r="M41" s="85"/>
    </row>
    <row r="42" spans="1:43" x14ac:dyDescent="0.2">
      <c r="A42" s="2" t="s">
        <v>115</v>
      </c>
      <c r="B42" s="1" t="s">
        <v>43</v>
      </c>
      <c r="C42" s="1" t="s">
        <v>116</v>
      </c>
      <c r="D42" t="s">
        <v>117</v>
      </c>
      <c r="E42" t="s">
        <v>64</v>
      </c>
      <c r="F42">
        <v>17.5</v>
      </c>
      <c r="G42">
        <v>0</v>
      </c>
      <c r="H42">
        <f>F42*AE42</f>
        <v>0</v>
      </c>
      <c r="I42">
        <f>J42-H42</f>
        <v>0</v>
      </c>
      <c r="J42">
        <f>F42*G42</f>
        <v>0</v>
      </c>
      <c r="K42">
        <v>0.112</v>
      </c>
      <c r="L42">
        <f>F42*K42</f>
        <v>1.96</v>
      </c>
      <c r="M42" t="s">
        <v>52</v>
      </c>
      <c r="N42">
        <v>1</v>
      </c>
      <c r="O42">
        <f>IF(N42=5,I42,0)</f>
        <v>0</v>
      </c>
      <c r="Z42">
        <f>IF(AD42=0,J42,0)</f>
        <v>0</v>
      </c>
      <c r="AA42">
        <f>IF(AD42=15,J42,0)</f>
        <v>0</v>
      </c>
      <c r="AB42">
        <f>IF(AD42=21,J42,0)</f>
        <v>0</v>
      </c>
      <c r="AD42">
        <v>21</v>
      </c>
      <c r="AE42">
        <f>G42*AG42</f>
        <v>0</v>
      </c>
      <c r="AF42">
        <f>G42*(1-AG42)</f>
        <v>0</v>
      </c>
      <c r="AG42">
        <v>1</v>
      </c>
      <c r="AM42">
        <f>F42*AE42</f>
        <v>0</v>
      </c>
      <c r="AN42">
        <f>F42*AF42</f>
        <v>0</v>
      </c>
      <c r="AO42" t="s">
        <v>113</v>
      </c>
      <c r="AP42" t="s">
        <v>54</v>
      </c>
      <c r="AQ42" s="13" t="s">
        <v>55</v>
      </c>
    </row>
    <row r="43" spans="1:43" ht="12.75" customHeight="1" x14ac:dyDescent="0.2">
      <c r="C43" s="17" t="s">
        <v>65</v>
      </c>
      <c r="D43" s="85" t="s">
        <v>118</v>
      </c>
      <c r="E43" s="85"/>
      <c r="F43" s="85"/>
      <c r="G43" s="85"/>
      <c r="H43" s="85"/>
      <c r="I43" s="85"/>
      <c r="J43" s="85"/>
      <c r="K43" s="85"/>
      <c r="L43" s="85"/>
      <c r="M43" s="85"/>
    </row>
    <row r="44" spans="1:43" x14ac:dyDescent="0.2">
      <c r="A44" s="18"/>
      <c r="B44" s="19" t="s">
        <v>43</v>
      </c>
      <c r="C44" s="19" t="s">
        <v>110</v>
      </c>
      <c r="D44" s="13" t="s">
        <v>119</v>
      </c>
      <c r="E44" s="13"/>
      <c r="F44" s="13"/>
      <c r="G44" s="13"/>
      <c r="H44" s="13">
        <f>SUM(H45:H47)</f>
        <v>0</v>
      </c>
      <c r="I44" s="13">
        <f>SUM(I45:I47)</f>
        <v>0</v>
      </c>
      <c r="J44" s="13">
        <f>H44+I44</f>
        <v>0</v>
      </c>
      <c r="K44" s="13"/>
      <c r="L44" s="13">
        <f>SUM(L45:L47)</f>
        <v>27.0242</v>
      </c>
      <c r="M44" s="13"/>
      <c r="P44" s="13">
        <f>IF(Q44="PR",J44,SUM(O45:O47))</f>
        <v>0</v>
      </c>
      <c r="Q44" s="13" t="s">
        <v>47</v>
      </c>
      <c r="R44" s="13">
        <f>IF(Q44="HS",H44,0)</f>
        <v>0</v>
      </c>
      <c r="S44" s="13">
        <f>IF(Q44="HS",I44-P44,0)</f>
        <v>0</v>
      </c>
      <c r="T44" s="13">
        <f>IF(Q44="PS",H44,0)</f>
        <v>0</v>
      </c>
      <c r="U44" s="13">
        <f>IF(Q44="PS",I44-P44,0)</f>
        <v>0</v>
      </c>
      <c r="V44" s="13">
        <f>IF(Q44="MP",H44,0)</f>
        <v>0</v>
      </c>
      <c r="W44" s="13">
        <f>IF(Q44="MP",I44-P44,0)</f>
        <v>0</v>
      </c>
      <c r="X44" s="13">
        <f>IF(Q44="OM",H44,0)</f>
        <v>0</v>
      </c>
      <c r="Y44" s="13">
        <v>15</v>
      </c>
      <c r="AI44">
        <f>SUM(Z45:Z47)</f>
        <v>0</v>
      </c>
      <c r="AJ44">
        <f>SUM(AA45:AA47)</f>
        <v>0</v>
      </c>
      <c r="AK44">
        <f>SUM(AB45:AB47)</f>
        <v>0</v>
      </c>
    </row>
    <row r="45" spans="1:43" x14ac:dyDescent="0.2">
      <c r="A45" s="2" t="s">
        <v>120</v>
      </c>
      <c r="B45" s="1" t="s">
        <v>43</v>
      </c>
      <c r="C45" s="1" t="s">
        <v>121</v>
      </c>
      <c r="D45" t="s">
        <v>122</v>
      </c>
      <c r="E45" t="s">
        <v>51</v>
      </c>
      <c r="F45">
        <v>13580</v>
      </c>
      <c r="G45">
        <v>0</v>
      </c>
      <c r="H45">
        <f>F45*AE45</f>
        <v>0</v>
      </c>
      <c r="I45">
        <f>J45-H45</f>
        <v>0</v>
      </c>
      <c r="J45">
        <f>F45*G45</f>
        <v>0</v>
      </c>
      <c r="K45">
        <v>1.99E-3</v>
      </c>
      <c r="L45">
        <f>F45*K45</f>
        <v>27.0242</v>
      </c>
      <c r="M45" t="s">
        <v>52</v>
      </c>
      <c r="N45">
        <v>1</v>
      </c>
      <c r="O45">
        <f>IF(N45=5,I45,0)</f>
        <v>0</v>
      </c>
      <c r="Z45">
        <f>IF(AD45=0,J45,0)</f>
        <v>0</v>
      </c>
      <c r="AA45">
        <f>IF(AD45=15,J45,0)</f>
        <v>0</v>
      </c>
      <c r="AB45">
        <f>IF(AD45=21,J45,0)</f>
        <v>0</v>
      </c>
      <c r="AD45">
        <v>21</v>
      </c>
      <c r="AE45">
        <f>G45*AG45</f>
        <v>0</v>
      </c>
      <c r="AF45">
        <f>G45*(1-AG45)</f>
        <v>0</v>
      </c>
      <c r="AG45">
        <v>0.161897233201581</v>
      </c>
      <c r="AM45">
        <f>F45*AE45</f>
        <v>0</v>
      </c>
      <c r="AN45">
        <f>F45*AF45</f>
        <v>0</v>
      </c>
      <c r="AO45" t="s">
        <v>123</v>
      </c>
      <c r="AP45" t="s">
        <v>54</v>
      </c>
      <c r="AQ45" s="13" t="s">
        <v>55</v>
      </c>
    </row>
    <row r="46" spans="1:43" ht="12.75" customHeight="1" x14ac:dyDescent="0.2">
      <c r="C46" s="17" t="s">
        <v>65</v>
      </c>
      <c r="D46" s="85" t="s">
        <v>124</v>
      </c>
      <c r="E46" s="85"/>
      <c r="F46" s="85"/>
      <c r="G46" s="85"/>
      <c r="H46" s="85"/>
      <c r="I46" s="85"/>
      <c r="J46" s="85"/>
      <c r="K46" s="85"/>
      <c r="L46" s="85"/>
      <c r="M46" s="85"/>
    </row>
    <row r="47" spans="1:43" x14ac:dyDescent="0.2">
      <c r="A47" s="2" t="s">
        <v>125</v>
      </c>
      <c r="B47" s="1" t="s">
        <v>43</v>
      </c>
      <c r="C47" s="1" t="s">
        <v>126</v>
      </c>
      <c r="D47" t="s">
        <v>127</v>
      </c>
      <c r="E47" t="s">
        <v>51</v>
      </c>
      <c r="F47">
        <v>13580</v>
      </c>
      <c r="G47">
        <v>0</v>
      </c>
      <c r="H47">
        <f>F47*AE47</f>
        <v>0</v>
      </c>
      <c r="I47">
        <f>J47-H47</f>
        <v>0</v>
      </c>
      <c r="J47">
        <f>F47*G47</f>
        <v>0</v>
      </c>
      <c r="K47">
        <v>0</v>
      </c>
      <c r="L47">
        <f>F47*K47</f>
        <v>0</v>
      </c>
      <c r="M47" t="s">
        <v>52</v>
      </c>
      <c r="N47">
        <v>1</v>
      </c>
      <c r="O47">
        <f>IF(N47=5,I47,0)</f>
        <v>0</v>
      </c>
      <c r="Z47">
        <f>IF(AD47=0,J47,0)</f>
        <v>0</v>
      </c>
      <c r="AA47">
        <f>IF(AD47=15,J47,0)</f>
        <v>0</v>
      </c>
      <c r="AB47">
        <f>IF(AD47=21,J47,0)</f>
        <v>0</v>
      </c>
      <c r="AD47">
        <v>21</v>
      </c>
      <c r="AE47">
        <f>G47*AG47</f>
        <v>0</v>
      </c>
      <c r="AF47">
        <f>G47*(1-AG47)</f>
        <v>0</v>
      </c>
      <c r="AG47">
        <v>0</v>
      </c>
      <c r="AM47">
        <f>F47*AE47</f>
        <v>0</v>
      </c>
      <c r="AN47">
        <f>F47*AF47</f>
        <v>0</v>
      </c>
      <c r="AO47" t="s">
        <v>123</v>
      </c>
      <c r="AP47" t="s">
        <v>54</v>
      </c>
      <c r="AQ47" s="13" t="s">
        <v>55</v>
      </c>
    </row>
    <row r="48" spans="1:43" x14ac:dyDescent="0.2">
      <c r="A48" s="18"/>
      <c r="B48" s="19" t="s">
        <v>43</v>
      </c>
      <c r="C48" s="19" t="s">
        <v>115</v>
      </c>
      <c r="D48" s="13" t="s">
        <v>128</v>
      </c>
      <c r="E48" s="13"/>
      <c r="F48" s="13"/>
      <c r="G48" s="13"/>
      <c r="H48" s="13">
        <f>SUM(H49:H49)</f>
        <v>0</v>
      </c>
      <c r="I48" s="13">
        <f>SUM(I49:I49)</f>
        <v>0</v>
      </c>
      <c r="J48" s="13">
        <f>H48+I48</f>
        <v>0</v>
      </c>
      <c r="K48" s="13"/>
      <c r="L48" s="13">
        <f>SUM(L49:L49)</f>
        <v>0</v>
      </c>
      <c r="M48" s="13"/>
      <c r="P48" s="13">
        <f>IF(Q48="PR",J48,SUM(O49:O49))</f>
        <v>0</v>
      </c>
      <c r="Q48" s="13" t="s">
        <v>47</v>
      </c>
      <c r="R48" s="13">
        <f>IF(Q48="HS",H48,0)</f>
        <v>0</v>
      </c>
      <c r="S48" s="13">
        <f>IF(Q48="HS",I48-P48,0)</f>
        <v>0</v>
      </c>
      <c r="T48" s="13">
        <f>IF(Q48="PS",H48,0)</f>
        <v>0</v>
      </c>
      <c r="U48" s="13">
        <f>IF(Q48="PS",I48-P48,0)</f>
        <v>0</v>
      </c>
      <c r="V48" s="13">
        <f>IF(Q48="MP",H48,0)</f>
        <v>0</v>
      </c>
      <c r="W48" s="13">
        <f>IF(Q48="MP",I48-P48,0)</f>
        <v>0</v>
      </c>
      <c r="X48" s="13">
        <f>IF(Q48="OM",H48,0)</f>
        <v>0</v>
      </c>
      <c r="Y48" s="13">
        <v>16</v>
      </c>
      <c r="AI48">
        <f>SUM(Z49:Z49)</f>
        <v>0</v>
      </c>
      <c r="AJ48">
        <f>SUM(AA49:AA49)</f>
        <v>0</v>
      </c>
      <c r="AK48">
        <f>SUM(AB49:AB49)</f>
        <v>0</v>
      </c>
    </row>
    <row r="49" spans="1:43" x14ac:dyDescent="0.2">
      <c r="A49" s="2" t="s">
        <v>129</v>
      </c>
      <c r="B49" s="1" t="s">
        <v>43</v>
      </c>
      <c r="C49" s="1" t="s">
        <v>130</v>
      </c>
      <c r="D49" t="s">
        <v>131</v>
      </c>
      <c r="E49" t="s">
        <v>76</v>
      </c>
      <c r="F49">
        <v>8957.82</v>
      </c>
      <c r="G49">
        <v>0</v>
      </c>
      <c r="H49">
        <f>F49*AE49</f>
        <v>0</v>
      </c>
      <c r="I49">
        <f>J49-H49</f>
        <v>0</v>
      </c>
      <c r="J49">
        <f>F49*G49</f>
        <v>0</v>
      </c>
      <c r="K49">
        <v>0</v>
      </c>
      <c r="L49">
        <f>F49*K49</f>
        <v>0</v>
      </c>
      <c r="M49" t="s">
        <v>52</v>
      </c>
      <c r="N49">
        <v>1</v>
      </c>
      <c r="O49">
        <f>IF(N49=5,I49,0)</f>
        <v>0</v>
      </c>
      <c r="Z49">
        <f>IF(AD49=0,J49,0)</f>
        <v>0</v>
      </c>
      <c r="AA49">
        <f>IF(AD49=15,J49,0)</f>
        <v>0</v>
      </c>
      <c r="AB49">
        <f>IF(AD49=21,J49,0)</f>
        <v>0</v>
      </c>
      <c r="AD49">
        <v>21</v>
      </c>
      <c r="AE49">
        <f>G49*AG49</f>
        <v>0</v>
      </c>
      <c r="AF49">
        <f>G49*(1-AG49)</f>
        <v>0</v>
      </c>
      <c r="AG49">
        <v>0</v>
      </c>
      <c r="AM49">
        <f>F49*AE49</f>
        <v>0</v>
      </c>
      <c r="AN49">
        <f>F49*AF49</f>
        <v>0</v>
      </c>
      <c r="AO49" t="s">
        <v>132</v>
      </c>
      <c r="AP49" t="s">
        <v>54</v>
      </c>
      <c r="AQ49" s="13" t="s">
        <v>55</v>
      </c>
    </row>
    <row r="50" spans="1:43" ht="12.75" customHeight="1" x14ac:dyDescent="0.2">
      <c r="C50" s="17" t="s">
        <v>65</v>
      </c>
      <c r="D50" s="85" t="s">
        <v>133</v>
      </c>
      <c r="E50" s="85"/>
      <c r="F50" s="85"/>
      <c r="G50" s="85"/>
      <c r="H50" s="85"/>
      <c r="I50" s="85"/>
      <c r="J50" s="85"/>
      <c r="K50" s="85"/>
      <c r="L50" s="85"/>
      <c r="M50" s="85"/>
    </row>
    <row r="51" spans="1:43" x14ac:dyDescent="0.2">
      <c r="A51" s="18"/>
      <c r="B51" s="19" t="s">
        <v>43</v>
      </c>
      <c r="C51" s="19" t="s">
        <v>120</v>
      </c>
      <c r="D51" s="13" t="s">
        <v>134</v>
      </c>
      <c r="E51" s="13"/>
      <c r="F51" s="13"/>
      <c r="G51" s="13"/>
      <c r="H51" s="13">
        <f>SUM(H52:H63)</f>
        <v>0</v>
      </c>
      <c r="I51" s="13">
        <f>SUM(I52:I63)</f>
        <v>0</v>
      </c>
      <c r="J51" s="13">
        <f>H51+I51</f>
        <v>0</v>
      </c>
      <c r="K51" s="13"/>
      <c r="L51" s="13">
        <f>SUM(L52:L63)</f>
        <v>13807.829880000001</v>
      </c>
      <c r="M51" s="13"/>
      <c r="P51" s="13">
        <f>IF(Q51="PR",J51,SUM(O52:O63))</f>
        <v>0</v>
      </c>
      <c r="Q51" s="13" t="s">
        <v>47</v>
      </c>
      <c r="R51" s="13">
        <f>IF(Q51="HS",H51,0)</f>
        <v>0</v>
      </c>
      <c r="S51" s="13">
        <f>IF(Q51="HS",I51-P51,0)</f>
        <v>0</v>
      </c>
      <c r="T51" s="13">
        <f>IF(Q51="PS",H51,0)</f>
        <v>0</v>
      </c>
      <c r="U51" s="13">
        <f>IF(Q51="PS",I51-P51,0)</f>
        <v>0</v>
      </c>
      <c r="V51" s="13">
        <f>IF(Q51="MP",H51,0)</f>
        <v>0</v>
      </c>
      <c r="W51" s="13">
        <f>IF(Q51="MP",I51-P51,0)</f>
        <v>0</v>
      </c>
      <c r="X51" s="13">
        <f>IF(Q51="OM",H51,0)</f>
        <v>0</v>
      </c>
      <c r="Y51" s="13">
        <v>17</v>
      </c>
      <c r="AI51">
        <f>SUM(Z52:Z63)</f>
        <v>0</v>
      </c>
      <c r="AJ51">
        <f>SUM(AA52:AA63)</f>
        <v>0</v>
      </c>
      <c r="AK51">
        <f>SUM(AB52:AB63)</f>
        <v>0</v>
      </c>
    </row>
    <row r="52" spans="1:43" x14ac:dyDescent="0.2">
      <c r="A52" s="2" t="s">
        <v>135</v>
      </c>
      <c r="B52" s="1" t="s">
        <v>43</v>
      </c>
      <c r="C52" s="1" t="s">
        <v>136</v>
      </c>
      <c r="D52" t="s">
        <v>137</v>
      </c>
      <c r="E52" t="s">
        <v>76</v>
      </c>
      <c r="F52">
        <v>8957.82</v>
      </c>
      <c r="G52">
        <v>0</v>
      </c>
      <c r="H52">
        <f>F52*AE52</f>
        <v>0</v>
      </c>
      <c r="I52">
        <f>J52-H52</f>
        <v>0</v>
      </c>
      <c r="J52">
        <f>F52*G52</f>
        <v>0</v>
      </c>
      <c r="K52">
        <v>0</v>
      </c>
      <c r="L52">
        <f>F52*K52</f>
        <v>0</v>
      </c>
      <c r="M52" t="s">
        <v>52</v>
      </c>
      <c r="N52">
        <v>1</v>
      </c>
      <c r="O52">
        <f>IF(N52=5,I52,0)</f>
        <v>0</v>
      </c>
      <c r="Z52">
        <f>IF(AD52=0,J52,0)</f>
        <v>0</v>
      </c>
      <c r="AA52">
        <f>IF(AD52=15,J52,0)</f>
        <v>0</v>
      </c>
      <c r="AB52">
        <f>IF(AD52=21,J52,0)</f>
        <v>0</v>
      </c>
      <c r="AD52">
        <v>21</v>
      </c>
      <c r="AE52">
        <f>G52*AG52</f>
        <v>0</v>
      </c>
      <c r="AF52">
        <f>G52*(1-AG52)</f>
        <v>0</v>
      </c>
      <c r="AG52">
        <v>0</v>
      </c>
      <c r="AM52">
        <f>F52*AE52</f>
        <v>0</v>
      </c>
      <c r="AN52">
        <f>F52*AF52</f>
        <v>0</v>
      </c>
      <c r="AO52" t="s">
        <v>138</v>
      </c>
      <c r="AP52" t="s">
        <v>54</v>
      </c>
      <c r="AQ52" s="13" t="s">
        <v>55</v>
      </c>
    </row>
    <row r="53" spans="1:43" ht="12.75" customHeight="1" x14ac:dyDescent="0.2">
      <c r="C53" s="17" t="s">
        <v>65</v>
      </c>
      <c r="D53" s="85" t="s">
        <v>139</v>
      </c>
      <c r="E53" s="85"/>
      <c r="F53" s="85"/>
      <c r="G53" s="85"/>
      <c r="H53" s="85"/>
      <c r="I53" s="85"/>
      <c r="J53" s="85"/>
      <c r="K53" s="85"/>
      <c r="L53" s="85"/>
      <c r="M53" s="85"/>
    </row>
    <row r="54" spans="1:43" x14ac:dyDescent="0.2">
      <c r="A54" s="2" t="s">
        <v>140</v>
      </c>
      <c r="B54" s="1" t="s">
        <v>43</v>
      </c>
      <c r="C54" s="1" t="s">
        <v>141</v>
      </c>
      <c r="D54" t="s">
        <v>142</v>
      </c>
      <c r="E54" t="s">
        <v>76</v>
      </c>
      <c r="F54">
        <v>5960.19</v>
      </c>
      <c r="G54">
        <v>0</v>
      </c>
      <c r="H54">
        <f>F54*AE54</f>
        <v>0</v>
      </c>
      <c r="I54">
        <f>J54-H54</f>
        <v>0</v>
      </c>
      <c r="J54">
        <f>F54*G54</f>
        <v>0</v>
      </c>
      <c r="K54">
        <v>0</v>
      </c>
      <c r="L54">
        <f>F54*K54</f>
        <v>0</v>
      </c>
      <c r="M54" t="s">
        <v>52</v>
      </c>
      <c r="N54">
        <v>1</v>
      </c>
      <c r="O54">
        <f>IF(N54=5,I54,0)</f>
        <v>0</v>
      </c>
      <c r="Z54">
        <f>IF(AD54=0,J54,0)</f>
        <v>0</v>
      </c>
      <c r="AA54">
        <f>IF(AD54=15,J54,0)</f>
        <v>0</v>
      </c>
      <c r="AB54">
        <f>IF(AD54=21,J54,0)</f>
        <v>0</v>
      </c>
      <c r="AD54">
        <v>21</v>
      </c>
      <c r="AE54">
        <f>G54*AG54</f>
        <v>0</v>
      </c>
      <c r="AF54">
        <f>G54*(1-AG54)</f>
        <v>0</v>
      </c>
      <c r="AG54">
        <v>0</v>
      </c>
      <c r="AM54">
        <f>F54*AE54</f>
        <v>0</v>
      </c>
      <c r="AN54">
        <f>F54*AF54</f>
        <v>0</v>
      </c>
      <c r="AO54" t="s">
        <v>138</v>
      </c>
      <c r="AP54" t="s">
        <v>54</v>
      </c>
      <c r="AQ54" s="13" t="s">
        <v>55</v>
      </c>
    </row>
    <row r="55" spans="1:43" ht="12.75" customHeight="1" x14ac:dyDescent="0.2">
      <c r="C55" s="17" t="s">
        <v>65</v>
      </c>
      <c r="D55" s="85" t="s">
        <v>143</v>
      </c>
      <c r="E55" s="85"/>
      <c r="F55" s="85"/>
      <c r="G55" s="85"/>
      <c r="H55" s="85"/>
      <c r="I55" s="85"/>
      <c r="J55" s="85"/>
      <c r="K55" s="85"/>
      <c r="L55" s="85"/>
      <c r="M55" s="85"/>
    </row>
    <row r="56" spans="1:43" x14ac:dyDescent="0.2">
      <c r="A56" s="2" t="s">
        <v>144</v>
      </c>
      <c r="B56" s="1" t="s">
        <v>43</v>
      </c>
      <c r="C56" s="1" t="s">
        <v>145</v>
      </c>
      <c r="D56" t="s">
        <v>146</v>
      </c>
      <c r="E56" t="s">
        <v>147</v>
      </c>
      <c r="F56">
        <v>10191.30903</v>
      </c>
      <c r="G56">
        <v>0</v>
      </c>
      <c r="H56">
        <f>F56*AE56</f>
        <v>0</v>
      </c>
      <c r="I56">
        <f>J56-H56</f>
        <v>0</v>
      </c>
      <c r="J56">
        <f>F56*G56</f>
        <v>0</v>
      </c>
      <c r="K56">
        <v>1</v>
      </c>
      <c r="L56">
        <f>F56*K56</f>
        <v>10191.30903</v>
      </c>
      <c r="M56" t="s">
        <v>52</v>
      </c>
      <c r="N56">
        <v>1</v>
      </c>
      <c r="O56">
        <f>IF(N56=5,I56,0)</f>
        <v>0</v>
      </c>
      <c r="Z56">
        <f>IF(AD56=0,J56,0)</f>
        <v>0</v>
      </c>
      <c r="AA56">
        <f>IF(AD56=15,J56,0)</f>
        <v>0</v>
      </c>
      <c r="AB56">
        <f>IF(AD56=21,J56,0)</f>
        <v>0</v>
      </c>
      <c r="AD56">
        <v>21</v>
      </c>
      <c r="AE56">
        <f>G56*AG56</f>
        <v>0</v>
      </c>
      <c r="AF56">
        <f>G56*(1-AG56)</f>
        <v>0</v>
      </c>
      <c r="AG56">
        <v>1</v>
      </c>
      <c r="AM56">
        <f>F56*AE56</f>
        <v>0</v>
      </c>
      <c r="AN56">
        <f>F56*AF56</f>
        <v>0</v>
      </c>
      <c r="AO56" t="s">
        <v>138</v>
      </c>
      <c r="AP56" t="s">
        <v>54</v>
      </c>
      <c r="AQ56" s="13" t="s">
        <v>55</v>
      </c>
    </row>
    <row r="57" spans="1:43" x14ac:dyDescent="0.2">
      <c r="D57" s="14" t="s">
        <v>148</v>
      </c>
      <c r="E57" s="14"/>
      <c r="F57" s="14">
        <v>10191.30903</v>
      </c>
    </row>
    <row r="58" spans="1:43" x14ac:dyDescent="0.2">
      <c r="A58" s="2" t="s">
        <v>149</v>
      </c>
      <c r="B58" s="1" t="s">
        <v>43</v>
      </c>
      <c r="C58" s="1" t="s">
        <v>150</v>
      </c>
      <c r="D58" t="s">
        <v>151</v>
      </c>
      <c r="E58" t="s">
        <v>64</v>
      </c>
      <c r="F58">
        <v>348</v>
      </c>
      <c r="G58">
        <v>0</v>
      </c>
      <c r="H58">
        <f>F58*AE58</f>
        <v>0</v>
      </c>
      <c r="I58">
        <f>J58-H58</f>
        <v>0</v>
      </c>
      <c r="J58">
        <f>F58*G58</f>
        <v>0</v>
      </c>
      <c r="K58">
        <v>0</v>
      </c>
      <c r="L58">
        <f>F58*K58</f>
        <v>0</v>
      </c>
      <c r="M58" t="s">
        <v>52</v>
      </c>
      <c r="N58">
        <v>1</v>
      </c>
      <c r="O58">
        <f>IF(N58=5,I58,0)</f>
        <v>0</v>
      </c>
      <c r="Z58">
        <f>IF(AD58=0,J58,0)</f>
        <v>0</v>
      </c>
      <c r="AA58">
        <f>IF(AD58=15,J58,0)</f>
        <v>0</v>
      </c>
      <c r="AB58">
        <f>IF(AD58=21,J58,0)</f>
        <v>0</v>
      </c>
      <c r="AD58">
        <v>21</v>
      </c>
      <c r="AE58">
        <f>G58*AG58</f>
        <v>0</v>
      </c>
      <c r="AF58">
        <f>G58*(1-AG58)</f>
        <v>0</v>
      </c>
      <c r="AG58">
        <v>0</v>
      </c>
      <c r="AM58">
        <f>F58*AE58</f>
        <v>0</v>
      </c>
      <c r="AN58">
        <f>F58*AF58</f>
        <v>0</v>
      </c>
      <c r="AO58" t="s">
        <v>138</v>
      </c>
      <c r="AP58" t="s">
        <v>54</v>
      </c>
      <c r="AQ58" s="13" t="s">
        <v>55</v>
      </c>
    </row>
    <row r="59" spans="1:43" x14ac:dyDescent="0.2">
      <c r="A59" s="2" t="s">
        <v>152</v>
      </c>
      <c r="B59" s="1" t="s">
        <v>43</v>
      </c>
      <c r="C59" s="1" t="s">
        <v>153</v>
      </c>
      <c r="D59" t="s">
        <v>154</v>
      </c>
      <c r="E59" t="s">
        <v>76</v>
      </c>
      <c r="F59">
        <v>2082.0500000000002</v>
      </c>
      <c r="G59">
        <v>0</v>
      </c>
      <c r="H59">
        <f>F59*AE59</f>
        <v>0</v>
      </c>
      <c r="I59">
        <f>J59-H59</f>
        <v>0</v>
      </c>
      <c r="J59">
        <f>F59*G59</f>
        <v>0</v>
      </c>
      <c r="K59">
        <v>0</v>
      </c>
      <c r="L59">
        <f>F59*K59</f>
        <v>0</v>
      </c>
      <c r="M59" t="s">
        <v>52</v>
      </c>
      <c r="N59">
        <v>1</v>
      </c>
      <c r="O59">
        <f>IF(N59=5,I59,0)</f>
        <v>0</v>
      </c>
      <c r="Z59">
        <f>IF(AD59=0,J59,0)</f>
        <v>0</v>
      </c>
      <c r="AA59">
        <f>IF(AD59=15,J59,0)</f>
        <v>0</v>
      </c>
      <c r="AB59">
        <f>IF(AD59=21,J59,0)</f>
        <v>0</v>
      </c>
      <c r="AD59">
        <v>21</v>
      </c>
      <c r="AE59">
        <f>G59*AG59</f>
        <v>0</v>
      </c>
      <c r="AF59">
        <f>G59*(1-AG59)</f>
        <v>0</v>
      </c>
      <c r="AG59">
        <v>0</v>
      </c>
      <c r="AM59">
        <f>F59*AE59</f>
        <v>0</v>
      </c>
      <c r="AN59">
        <f>F59*AF59</f>
        <v>0</v>
      </c>
      <c r="AO59" t="s">
        <v>138</v>
      </c>
      <c r="AP59" t="s">
        <v>54</v>
      </c>
      <c r="AQ59" s="13" t="s">
        <v>55</v>
      </c>
    </row>
    <row r="60" spans="1:43" ht="12.75" customHeight="1" x14ac:dyDescent="0.2">
      <c r="C60" s="17" t="s">
        <v>65</v>
      </c>
      <c r="D60" s="85" t="s">
        <v>155</v>
      </c>
      <c r="E60" s="85"/>
      <c r="F60" s="85"/>
      <c r="G60" s="85"/>
      <c r="H60" s="85"/>
      <c r="I60" s="85"/>
      <c r="J60" s="85"/>
      <c r="K60" s="85"/>
      <c r="L60" s="85"/>
      <c r="M60" s="85"/>
    </row>
    <row r="61" spans="1:43" x14ac:dyDescent="0.2">
      <c r="A61" s="2" t="s">
        <v>156</v>
      </c>
      <c r="B61" s="1" t="s">
        <v>43</v>
      </c>
      <c r="C61" s="1" t="s">
        <v>157</v>
      </c>
      <c r="D61" t="s">
        <v>158</v>
      </c>
      <c r="E61" t="s">
        <v>147</v>
      </c>
      <c r="F61">
        <v>3616.5208499999999</v>
      </c>
      <c r="G61">
        <v>0</v>
      </c>
      <c r="H61">
        <f>F61*AE61</f>
        <v>0</v>
      </c>
      <c r="I61">
        <f>J61-H61</f>
        <v>0</v>
      </c>
      <c r="J61">
        <f>F61*G61</f>
        <v>0</v>
      </c>
      <c r="K61">
        <v>1</v>
      </c>
      <c r="L61">
        <f>F61*K61</f>
        <v>3616.5208499999999</v>
      </c>
      <c r="M61" t="s">
        <v>52</v>
      </c>
      <c r="N61">
        <v>1</v>
      </c>
      <c r="O61">
        <f>IF(N61=5,I61,0)</f>
        <v>0</v>
      </c>
      <c r="Z61">
        <f>IF(AD61=0,J61,0)</f>
        <v>0</v>
      </c>
      <c r="AA61">
        <f>IF(AD61=15,J61,0)</f>
        <v>0</v>
      </c>
      <c r="AB61">
        <f>IF(AD61=21,J61,0)</f>
        <v>0</v>
      </c>
      <c r="AD61">
        <v>21</v>
      </c>
      <c r="AE61">
        <f>G61*AG61</f>
        <v>0</v>
      </c>
      <c r="AF61">
        <f>G61*(1-AG61)</f>
        <v>0</v>
      </c>
      <c r="AG61">
        <v>1</v>
      </c>
      <c r="AM61">
        <f>F61*AE61</f>
        <v>0</v>
      </c>
      <c r="AN61">
        <f>F61*AF61</f>
        <v>0</v>
      </c>
      <c r="AO61" t="s">
        <v>138</v>
      </c>
      <c r="AP61" t="s">
        <v>54</v>
      </c>
      <c r="AQ61" s="13" t="s">
        <v>55</v>
      </c>
    </row>
    <row r="62" spans="1:43" x14ac:dyDescent="0.2">
      <c r="D62" s="14" t="s">
        <v>159</v>
      </c>
      <c r="E62" s="14"/>
      <c r="F62" s="14">
        <v>3616.5208499999999</v>
      </c>
    </row>
    <row r="63" spans="1:43" x14ac:dyDescent="0.2">
      <c r="A63" s="2" t="s">
        <v>160</v>
      </c>
      <c r="B63" s="1" t="s">
        <v>43</v>
      </c>
      <c r="C63" s="1" t="s">
        <v>161</v>
      </c>
      <c r="D63" t="s">
        <v>162</v>
      </c>
      <c r="E63" t="s">
        <v>76</v>
      </c>
      <c r="F63">
        <v>232.2</v>
      </c>
      <c r="G63">
        <v>0</v>
      </c>
      <c r="H63">
        <f>F63*AE63</f>
        <v>0</v>
      </c>
      <c r="I63">
        <f>J63-H63</f>
        <v>0</v>
      </c>
      <c r="J63">
        <f>F63*G63</f>
        <v>0</v>
      </c>
      <c r="K63">
        <v>0</v>
      </c>
      <c r="L63">
        <f>F63*K63</f>
        <v>0</v>
      </c>
      <c r="M63" t="s">
        <v>52</v>
      </c>
      <c r="N63">
        <v>1</v>
      </c>
      <c r="O63">
        <f>IF(N63=5,I63,0)</f>
        <v>0</v>
      </c>
      <c r="Z63">
        <f>IF(AD63=0,J63,0)</f>
        <v>0</v>
      </c>
      <c r="AA63">
        <f>IF(AD63=15,J63,0)</f>
        <v>0</v>
      </c>
      <c r="AB63">
        <f>IF(AD63=21,J63,0)</f>
        <v>0</v>
      </c>
      <c r="AD63">
        <v>21</v>
      </c>
      <c r="AE63">
        <f>G63*AG63</f>
        <v>0</v>
      </c>
      <c r="AF63">
        <f>G63*(1-AG63)</f>
        <v>0</v>
      </c>
      <c r="AG63">
        <v>0</v>
      </c>
      <c r="AM63">
        <f>F63*AE63</f>
        <v>0</v>
      </c>
      <c r="AN63">
        <f>F63*AF63</f>
        <v>0</v>
      </c>
      <c r="AO63" t="s">
        <v>138</v>
      </c>
      <c r="AP63" t="s">
        <v>54</v>
      </c>
      <c r="AQ63" s="13" t="s">
        <v>55</v>
      </c>
    </row>
    <row r="64" spans="1:43" ht="12.75" customHeight="1" x14ac:dyDescent="0.2">
      <c r="C64" s="17" t="s">
        <v>65</v>
      </c>
      <c r="D64" s="85" t="s">
        <v>155</v>
      </c>
      <c r="E64" s="85"/>
      <c r="F64" s="85"/>
      <c r="G64" s="85"/>
      <c r="H64" s="85"/>
      <c r="I64" s="85"/>
      <c r="J64" s="85"/>
      <c r="K64" s="85"/>
      <c r="L64" s="85"/>
      <c r="M64" s="85"/>
    </row>
    <row r="65" spans="1:43" x14ac:dyDescent="0.2">
      <c r="A65" s="18"/>
      <c r="B65" s="19" t="s">
        <v>43</v>
      </c>
      <c r="C65" s="19" t="s">
        <v>125</v>
      </c>
      <c r="D65" s="13" t="s">
        <v>163</v>
      </c>
      <c r="E65" s="13"/>
      <c r="F65" s="13"/>
      <c r="G65" s="13"/>
      <c r="H65" s="13">
        <f>SUM(H66:H66)</f>
        <v>0</v>
      </c>
      <c r="I65" s="13">
        <f>SUM(I66:I66)</f>
        <v>0</v>
      </c>
      <c r="J65" s="13">
        <f>H65+I65</f>
        <v>0</v>
      </c>
      <c r="K65" s="13"/>
      <c r="L65" s="13">
        <f>SUM(L66:L66)</f>
        <v>0</v>
      </c>
      <c r="M65" s="13"/>
      <c r="P65" s="13">
        <f>IF(Q65="PR",J65,SUM(O66:O66))</f>
        <v>0</v>
      </c>
      <c r="Q65" s="13" t="s">
        <v>47</v>
      </c>
      <c r="R65" s="13">
        <f>IF(Q65="HS",H65,0)</f>
        <v>0</v>
      </c>
      <c r="S65" s="13">
        <f>IF(Q65="HS",I65-P65,0)</f>
        <v>0</v>
      </c>
      <c r="T65" s="13">
        <f>IF(Q65="PS",H65,0)</f>
        <v>0</v>
      </c>
      <c r="U65" s="13">
        <f>IF(Q65="PS",I65-P65,0)</f>
        <v>0</v>
      </c>
      <c r="V65" s="13">
        <f>IF(Q65="MP",H65,0)</f>
        <v>0</v>
      </c>
      <c r="W65" s="13">
        <f>IF(Q65="MP",I65-P65,0)</f>
        <v>0</v>
      </c>
      <c r="X65" s="13">
        <f>IF(Q65="OM",H65,0)</f>
        <v>0</v>
      </c>
      <c r="Y65" s="13">
        <v>18</v>
      </c>
      <c r="AI65">
        <f>SUM(Z66:Z66)</f>
        <v>0</v>
      </c>
      <c r="AJ65">
        <f>SUM(AA66:AA66)</f>
        <v>0</v>
      </c>
      <c r="AK65">
        <f>SUM(AB66:AB66)</f>
        <v>0</v>
      </c>
    </row>
    <row r="66" spans="1:43" x14ac:dyDescent="0.2">
      <c r="A66" s="2" t="s">
        <v>164</v>
      </c>
      <c r="B66" s="1" t="s">
        <v>43</v>
      </c>
      <c r="C66" s="1" t="s">
        <v>165</v>
      </c>
      <c r="D66" t="s">
        <v>166</v>
      </c>
      <c r="E66" t="s">
        <v>51</v>
      </c>
      <c r="F66">
        <v>689.7</v>
      </c>
      <c r="G66">
        <v>0</v>
      </c>
      <c r="H66">
        <f>F66*AE66</f>
        <v>0</v>
      </c>
      <c r="I66">
        <f>J66-H66</f>
        <v>0</v>
      </c>
      <c r="J66">
        <f>F66*G66</f>
        <v>0</v>
      </c>
      <c r="K66">
        <v>0</v>
      </c>
      <c r="L66">
        <f>F66*K66</f>
        <v>0</v>
      </c>
      <c r="M66" t="s">
        <v>52</v>
      </c>
      <c r="N66">
        <v>1</v>
      </c>
      <c r="O66">
        <f>IF(N66=5,I66,0)</f>
        <v>0</v>
      </c>
      <c r="Z66">
        <f>IF(AD66=0,J66,0)</f>
        <v>0</v>
      </c>
      <c r="AA66">
        <f>IF(AD66=15,J66,0)</f>
        <v>0</v>
      </c>
      <c r="AB66">
        <f>IF(AD66=21,J66,0)</f>
        <v>0</v>
      </c>
      <c r="AD66">
        <v>21</v>
      </c>
      <c r="AE66">
        <f>G66*AG66</f>
        <v>0</v>
      </c>
      <c r="AF66">
        <f>G66*(1-AG66)</f>
        <v>0</v>
      </c>
      <c r="AG66">
        <v>0</v>
      </c>
      <c r="AM66">
        <f>F66*AE66</f>
        <v>0</v>
      </c>
      <c r="AN66">
        <f>F66*AF66</f>
        <v>0</v>
      </c>
      <c r="AO66" t="s">
        <v>167</v>
      </c>
      <c r="AP66" t="s">
        <v>54</v>
      </c>
      <c r="AQ66" s="13" t="s">
        <v>55</v>
      </c>
    </row>
    <row r="67" spans="1:43" ht="12.75" customHeight="1" x14ac:dyDescent="0.2">
      <c r="C67" s="17" t="s">
        <v>65</v>
      </c>
      <c r="D67" s="85" t="s">
        <v>168</v>
      </c>
      <c r="E67" s="85"/>
      <c r="F67" s="85"/>
      <c r="G67" s="85"/>
      <c r="H67" s="85"/>
      <c r="I67" s="85"/>
      <c r="J67" s="85"/>
      <c r="K67" s="85"/>
      <c r="L67" s="85"/>
      <c r="M67" s="85"/>
    </row>
    <row r="68" spans="1:43" x14ac:dyDescent="0.2">
      <c r="A68" s="18"/>
      <c r="B68" s="19" t="s">
        <v>43</v>
      </c>
      <c r="C68" s="19" t="s">
        <v>129</v>
      </c>
      <c r="D68" s="13" t="s">
        <v>169</v>
      </c>
      <c r="E68" s="13"/>
      <c r="F68" s="13"/>
      <c r="G68" s="13"/>
      <c r="H68" s="13">
        <f>SUM(H69:H69)</f>
        <v>0</v>
      </c>
      <c r="I68" s="13">
        <f>SUM(I69:I69)</f>
        <v>0</v>
      </c>
      <c r="J68" s="13">
        <f>H68+I68</f>
        <v>0</v>
      </c>
      <c r="K68" s="13"/>
      <c r="L68" s="13">
        <f>SUM(L69:L69)</f>
        <v>0</v>
      </c>
      <c r="M68" s="13"/>
      <c r="P68" s="13">
        <f>IF(Q68="PR",J68,SUM(O69:O69))</f>
        <v>0</v>
      </c>
      <c r="Q68" s="13" t="s">
        <v>47</v>
      </c>
      <c r="R68" s="13">
        <f>IF(Q68="HS",H68,0)</f>
        <v>0</v>
      </c>
      <c r="S68" s="13">
        <f>IF(Q68="HS",I68-P68,0)</f>
        <v>0</v>
      </c>
      <c r="T68" s="13">
        <f>IF(Q68="PS",H68,0)</f>
        <v>0</v>
      </c>
      <c r="U68" s="13">
        <f>IF(Q68="PS",I68-P68,0)</f>
        <v>0</v>
      </c>
      <c r="V68" s="13">
        <f>IF(Q68="MP",H68,0)</f>
        <v>0</v>
      </c>
      <c r="W68" s="13">
        <f>IF(Q68="MP",I68-P68,0)</f>
        <v>0</v>
      </c>
      <c r="X68" s="13">
        <f>IF(Q68="OM",H68,0)</f>
        <v>0</v>
      </c>
      <c r="Y68" s="13">
        <v>19</v>
      </c>
      <c r="AI68">
        <f>SUM(Z69:Z69)</f>
        <v>0</v>
      </c>
      <c r="AJ68">
        <f>SUM(AA69:AA69)</f>
        <v>0</v>
      </c>
      <c r="AK68">
        <f>SUM(AB69:AB69)</f>
        <v>0</v>
      </c>
    </row>
    <row r="69" spans="1:43" x14ac:dyDescent="0.2">
      <c r="A69" s="2" t="s">
        <v>170</v>
      </c>
      <c r="B69" s="1" t="s">
        <v>43</v>
      </c>
      <c r="C69" s="1" t="s">
        <v>171</v>
      </c>
      <c r="D69" t="s">
        <v>172</v>
      </c>
      <c r="E69" t="s">
        <v>147</v>
      </c>
      <c r="F69">
        <v>14001.073</v>
      </c>
      <c r="G69">
        <v>0</v>
      </c>
      <c r="H69">
        <f>F69*AE69</f>
        <v>0</v>
      </c>
      <c r="I69">
        <f>J69-H69</f>
        <v>0</v>
      </c>
      <c r="J69">
        <f>F69*G69</f>
        <v>0</v>
      </c>
      <c r="K69">
        <v>0</v>
      </c>
      <c r="L69">
        <f>F69*K69</f>
        <v>0</v>
      </c>
      <c r="M69" t="s">
        <v>52</v>
      </c>
      <c r="N69">
        <v>1</v>
      </c>
      <c r="O69">
        <f>IF(N69=5,I69,0)</f>
        <v>0</v>
      </c>
      <c r="Z69">
        <f>IF(AD69=0,J69,0)</f>
        <v>0</v>
      </c>
      <c r="AA69">
        <f>IF(AD69=15,J69,0)</f>
        <v>0</v>
      </c>
      <c r="AB69">
        <f>IF(AD69=21,J69,0)</f>
        <v>0</v>
      </c>
      <c r="AD69">
        <v>21</v>
      </c>
      <c r="AE69">
        <f>G69*AG69</f>
        <v>0</v>
      </c>
      <c r="AF69">
        <f>G69*(1-AG69)</f>
        <v>0</v>
      </c>
      <c r="AG69">
        <v>0</v>
      </c>
      <c r="AM69">
        <f>F69*AE69</f>
        <v>0</v>
      </c>
      <c r="AN69">
        <f>F69*AF69</f>
        <v>0</v>
      </c>
      <c r="AO69" t="s">
        <v>173</v>
      </c>
      <c r="AP69" t="s">
        <v>54</v>
      </c>
      <c r="AQ69" s="13" t="s">
        <v>55</v>
      </c>
    </row>
    <row r="70" spans="1:43" x14ac:dyDescent="0.2">
      <c r="A70" s="18"/>
      <c r="B70" s="19" t="s">
        <v>43</v>
      </c>
      <c r="C70" s="19" t="s">
        <v>174</v>
      </c>
      <c r="D70" s="13" t="s">
        <v>175</v>
      </c>
      <c r="E70" s="13"/>
      <c r="F70" s="13"/>
      <c r="G70" s="13"/>
      <c r="H70" s="13">
        <f>SUM(H71:H71)</f>
        <v>0</v>
      </c>
      <c r="I70" s="13">
        <f>SUM(I71:I71)</f>
        <v>0</v>
      </c>
      <c r="J70" s="13">
        <f>H70+I70</f>
        <v>0</v>
      </c>
      <c r="K70" s="13"/>
      <c r="L70" s="13">
        <f>SUM(L71:L71)</f>
        <v>807.6424055</v>
      </c>
      <c r="M70" s="13"/>
      <c r="P70" s="13">
        <f>IF(Q70="PR",J70,SUM(O71:O71))</f>
        <v>0</v>
      </c>
      <c r="Q70" s="13" t="s">
        <v>47</v>
      </c>
      <c r="R70" s="13">
        <f>IF(Q70="HS",H70,0)</f>
        <v>0</v>
      </c>
      <c r="S70" s="13">
        <f>IF(Q70="HS",I70-P70,0)</f>
        <v>0</v>
      </c>
      <c r="T70" s="13">
        <f>IF(Q70="PS",H70,0)</f>
        <v>0</v>
      </c>
      <c r="U70" s="13">
        <f>IF(Q70="PS",I70-P70,0)</f>
        <v>0</v>
      </c>
      <c r="V70" s="13">
        <f>IF(Q70="MP",H70,0)</f>
        <v>0</v>
      </c>
      <c r="W70" s="13">
        <f>IF(Q70="MP",I70-P70,0)</f>
        <v>0</v>
      </c>
      <c r="X70" s="13">
        <f>IF(Q70="OM",H70,0)</f>
        <v>0</v>
      </c>
      <c r="Y70" s="13">
        <v>45</v>
      </c>
      <c r="AI70">
        <f>SUM(Z71:Z71)</f>
        <v>0</v>
      </c>
      <c r="AJ70">
        <f>SUM(AA71:AA71)</f>
        <v>0</v>
      </c>
      <c r="AK70">
        <f>SUM(AB71:AB71)</f>
        <v>0</v>
      </c>
    </row>
    <row r="71" spans="1:43" x14ac:dyDescent="0.2">
      <c r="A71" s="2" t="s">
        <v>176</v>
      </c>
      <c r="B71" s="1" t="s">
        <v>43</v>
      </c>
      <c r="C71" s="1" t="s">
        <v>177</v>
      </c>
      <c r="D71" t="s">
        <v>178</v>
      </c>
      <c r="E71" t="s">
        <v>76</v>
      </c>
      <c r="F71">
        <v>427.15</v>
      </c>
      <c r="G71">
        <v>0</v>
      </c>
      <c r="H71">
        <f>F71*AE71</f>
        <v>0</v>
      </c>
      <c r="I71">
        <f>J71-H71</f>
        <v>0</v>
      </c>
      <c r="J71">
        <f>F71*G71</f>
        <v>0</v>
      </c>
      <c r="K71">
        <v>1.8907700000000001</v>
      </c>
      <c r="L71">
        <f>F71*K71</f>
        <v>807.6424055</v>
      </c>
      <c r="M71" t="s">
        <v>52</v>
      </c>
      <c r="N71">
        <v>1</v>
      </c>
      <c r="O71">
        <f>IF(N71=5,I71,0)</f>
        <v>0</v>
      </c>
      <c r="Z71">
        <f>IF(AD71=0,J71,0)</f>
        <v>0</v>
      </c>
      <c r="AA71">
        <f>IF(AD71=15,J71,0)</f>
        <v>0</v>
      </c>
      <c r="AB71">
        <f>IF(AD71=21,J71,0)</f>
        <v>0</v>
      </c>
      <c r="AD71">
        <v>21</v>
      </c>
      <c r="AE71">
        <f>G71*AG71</f>
        <v>0</v>
      </c>
      <c r="AF71">
        <f>G71*(1-AG71)</f>
        <v>0</v>
      </c>
      <c r="AG71">
        <v>0.55075309818875118</v>
      </c>
      <c r="AM71">
        <f>F71*AE71</f>
        <v>0</v>
      </c>
      <c r="AN71">
        <f>F71*AF71</f>
        <v>0</v>
      </c>
      <c r="AO71" t="s">
        <v>179</v>
      </c>
      <c r="AP71" t="s">
        <v>180</v>
      </c>
      <c r="AQ71" s="13" t="s">
        <v>55</v>
      </c>
    </row>
    <row r="72" spans="1:43" ht="12.75" customHeight="1" x14ac:dyDescent="0.2">
      <c r="C72" s="17" t="s">
        <v>65</v>
      </c>
      <c r="D72" s="85" t="s">
        <v>181</v>
      </c>
      <c r="E72" s="85"/>
      <c r="F72" s="85"/>
      <c r="G72" s="85"/>
      <c r="H72" s="85"/>
      <c r="I72" s="85"/>
      <c r="J72" s="85"/>
      <c r="K72" s="85"/>
      <c r="L72" s="85"/>
      <c r="M72" s="85"/>
    </row>
    <row r="73" spans="1:43" x14ac:dyDescent="0.2">
      <c r="A73" s="18"/>
      <c r="B73" s="19" t="s">
        <v>43</v>
      </c>
      <c r="C73" s="19" t="s">
        <v>182</v>
      </c>
      <c r="D73" s="13" t="s">
        <v>183</v>
      </c>
      <c r="E73" s="13"/>
      <c r="F73" s="13"/>
      <c r="G73" s="13"/>
      <c r="H73" s="13">
        <f>SUM(H74:H78)</f>
        <v>0</v>
      </c>
      <c r="I73" s="13">
        <f>SUM(I74:I78)</f>
        <v>0</v>
      </c>
      <c r="J73" s="13">
        <f>H73+I73</f>
        <v>0</v>
      </c>
      <c r="K73" s="13"/>
      <c r="L73" s="13">
        <f>SUM(L74:L78)</f>
        <v>3115.8460450000002</v>
      </c>
      <c r="M73" s="13"/>
      <c r="P73" s="13">
        <f>IF(Q73="PR",J73,SUM(O74:O78))</f>
        <v>0</v>
      </c>
      <c r="Q73" s="13" t="s">
        <v>47</v>
      </c>
      <c r="R73" s="13">
        <f>IF(Q73="HS",H73,0)</f>
        <v>0</v>
      </c>
      <c r="S73" s="13">
        <f>IF(Q73="HS",I73-P73,0)</f>
        <v>0</v>
      </c>
      <c r="T73" s="13">
        <f>IF(Q73="PS",H73,0)</f>
        <v>0</v>
      </c>
      <c r="U73" s="13">
        <f>IF(Q73="PS",I73-P73,0)</f>
        <v>0</v>
      </c>
      <c r="V73" s="13">
        <f>IF(Q73="MP",H73,0)</f>
        <v>0</v>
      </c>
      <c r="W73" s="13">
        <f>IF(Q73="MP",I73-P73,0)</f>
        <v>0</v>
      </c>
      <c r="X73" s="13">
        <f>IF(Q73="OM",H73,0)</f>
        <v>0</v>
      </c>
      <c r="Y73" s="13">
        <v>56</v>
      </c>
      <c r="AI73">
        <f>SUM(Z74:Z78)</f>
        <v>0</v>
      </c>
      <c r="AJ73">
        <f>SUM(AA74:AA78)</f>
        <v>0</v>
      </c>
      <c r="AK73">
        <f>SUM(AB74:AB78)</f>
        <v>0</v>
      </c>
    </row>
    <row r="74" spans="1:43" x14ac:dyDescent="0.2">
      <c r="A74" s="2" t="s">
        <v>184</v>
      </c>
      <c r="B74" s="1" t="s">
        <v>43</v>
      </c>
      <c r="C74" s="1" t="s">
        <v>185</v>
      </c>
      <c r="D74" t="s">
        <v>186</v>
      </c>
      <c r="E74" t="s">
        <v>51</v>
      </c>
      <c r="F74">
        <v>242</v>
      </c>
      <c r="G74">
        <v>0</v>
      </c>
      <c r="H74">
        <f>F74*AE74</f>
        <v>0</v>
      </c>
      <c r="I74">
        <f>J74-H74</f>
        <v>0</v>
      </c>
      <c r="J74">
        <f>F74*G74</f>
        <v>0</v>
      </c>
      <c r="K74">
        <v>0.30360999999999999</v>
      </c>
      <c r="L74">
        <f>F74*K74</f>
        <v>73.473619999999997</v>
      </c>
      <c r="M74" t="s">
        <v>52</v>
      </c>
      <c r="N74">
        <v>1</v>
      </c>
      <c r="O74">
        <f>IF(N74=5,I74,0)</f>
        <v>0</v>
      </c>
      <c r="Z74">
        <f>IF(AD74=0,J74,0)</f>
        <v>0</v>
      </c>
      <c r="AA74">
        <f>IF(AD74=15,J74,0)</f>
        <v>0</v>
      </c>
      <c r="AB74">
        <f>IF(AD74=21,J74,0)</f>
        <v>0</v>
      </c>
      <c r="AD74">
        <v>21</v>
      </c>
      <c r="AE74">
        <f>G74*AG74</f>
        <v>0</v>
      </c>
      <c r="AF74">
        <f>G74*(1-AG74)</f>
        <v>0</v>
      </c>
      <c r="AG74">
        <v>0.84421524663677128</v>
      </c>
      <c r="AM74">
        <f>F74*AE74</f>
        <v>0</v>
      </c>
      <c r="AN74">
        <f>F74*AF74</f>
        <v>0</v>
      </c>
      <c r="AO74" t="s">
        <v>187</v>
      </c>
      <c r="AP74" t="s">
        <v>188</v>
      </c>
      <c r="AQ74" s="13" t="s">
        <v>55</v>
      </c>
    </row>
    <row r="75" spans="1:43" x14ac:dyDescent="0.2">
      <c r="A75" s="2" t="s">
        <v>189</v>
      </c>
      <c r="B75" s="1" t="s">
        <v>43</v>
      </c>
      <c r="C75" s="1" t="s">
        <v>190</v>
      </c>
      <c r="D75" t="s">
        <v>191</v>
      </c>
      <c r="E75" t="s">
        <v>51</v>
      </c>
      <c r="F75">
        <v>3058</v>
      </c>
      <c r="G75">
        <v>0</v>
      </c>
      <c r="H75">
        <f>F75*AE75</f>
        <v>0</v>
      </c>
      <c r="I75">
        <f>J75-H75</f>
        <v>0</v>
      </c>
      <c r="J75">
        <f>F75*G75</f>
        <v>0</v>
      </c>
      <c r="K75">
        <v>0.50600999999999996</v>
      </c>
      <c r="L75">
        <f>F75*K75</f>
        <v>1547.3785799999998</v>
      </c>
      <c r="M75" t="s">
        <v>52</v>
      </c>
      <c r="N75">
        <v>1</v>
      </c>
      <c r="O75">
        <f>IF(N75=5,I75,0)</f>
        <v>0</v>
      </c>
      <c r="Z75">
        <f>IF(AD75=0,J75,0)</f>
        <v>0</v>
      </c>
      <c r="AA75">
        <f>IF(AD75=15,J75,0)</f>
        <v>0</v>
      </c>
      <c r="AB75">
        <f>IF(AD75=21,J75,0)</f>
        <v>0</v>
      </c>
      <c r="AD75">
        <v>21</v>
      </c>
      <c r="AE75">
        <f>G75*AG75</f>
        <v>0</v>
      </c>
      <c r="AF75">
        <f>G75*(1-AG75)</f>
        <v>0</v>
      </c>
      <c r="AG75">
        <v>0.8603846153846153</v>
      </c>
      <c r="AM75">
        <f>F75*AE75</f>
        <v>0</v>
      </c>
      <c r="AN75">
        <f>F75*AF75</f>
        <v>0</v>
      </c>
      <c r="AO75" t="s">
        <v>187</v>
      </c>
      <c r="AP75" t="s">
        <v>188</v>
      </c>
      <c r="AQ75" s="13" t="s">
        <v>55</v>
      </c>
    </row>
    <row r="76" spans="1:43" x14ac:dyDescent="0.2">
      <c r="A76" s="2" t="s">
        <v>192</v>
      </c>
      <c r="B76" s="1" t="s">
        <v>43</v>
      </c>
      <c r="C76" s="1" t="s">
        <v>193</v>
      </c>
      <c r="D76" t="s">
        <v>194</v>
      </c>
      <c r="E76" t="s">
        <v>51</v>
      </c>
      <c r="F76">
        <v>242</v>
      </c>
      <c r="G76">
        <v>0</v>
      </c>
      <c r="H76">
        <f>F76*AE76</f>
        <v>0</v>
      </c>
      <c r="I76">
        <f>J76-H76</f>
        <v>0</v>
      </c>
      <c r="J76">
        <f>F76*G76</f>
        <v>0</v>
      </c>
      <c r="K76">
        <v>0.32250000000000001</v>
      </c>
      <c r="L76">
        <f>F76*K76</f>
        <v>78.045000000000002</v>
      </c>
      <c r="M76" t="s">
        <v>52</v>
      </c>
      <c r="N76">
        <v>1</v>
      </c>
      <c r="O76">
        <f>IF(N76=5,I76,0)</f>
        <v>0</v>
      </c>
      <c r="Z76">
        <f>IF(AD76=0,J76,0)</f>
        <v>0</v>
      </c>
      <c r="AA76">
        <f>IF(AD76=15,J76,0)</f>
        <v>0</v>
      </c>
      <c r="AB76">
        <f>IF(AD76=21,J76,0)</f>
        <v>0</v>
      </c>
      <c r="AD76">
        <v>21</v>
      </c>
      <c r="AE76">
        <f>G76*AG76</f>
        <v>0</v>
      </c>
      <c r="AF76">
        <f>G76*(1-AG76)</f>
        <v>0</v>
      </c>
      <c r="AG76">
        <v>0.83687707641196019</v>
      </c>
      <c r="AM76">
        <f>F76*AE76</f>
        <v>0</v>
      </c>
      <c r="AN76">
        <f>F76*AF76</f>
        <v>0</v>
      </c>
      <c r="AO76" t="s">
        <v>187</v>
      </c>
      <c r="AP76" t="s">
        <v>188</v>
      </c>
      <c r="AQ76" s="13" t="s">
        <v>55</v>
      </c>
    </row>
    <row r="77" spans="1:43" x14ac:dyDescent="0.2">
      <c r="A77" s="2" t="s">
        <v>195</v>
      </c>
      <c r="B77" s="1" t="s">
        <v>43</v>
      </c>
      <c r="C77" s="1" t="s">
        <v>196</v>
      </c>
      <c r="D77" t="s">
        <v>197</v>
      </c>
      <c r="E77" t="s">
        <v>51</v>
      </c>
      <c r="F77">
        <v>3581.5</v>
      </c>
      <c r="G77">
        <v>0</v>
      </c>
      <c r="H77">
        <f>F77*AE77</f>
        <v>0</v>
      </c>
      <c r="I77">
        <f>J77-H77</f>
        <v>0</v>
      </c>
      <c r="J77">
        <f>F77*G77</f>
        <v>0</v>
      </c>
      <c r="K77">
        <v>0.15826000000000001</v>
      </c>
      <c r="L77">
        <f>F77*K77</f>
        <v>566.80819000000008</v>
      </c>
      <c r="M77" t="s">
        <v>52</v>
      </c>
      <c r="N77">
        <v>1</v>
      </c>
      <c r="O77">
        <f>IF(N77=5,I77,0)</f>
        <v>0</v>
      </c>
      <c r="Z77">
        <f>IF(AD77=0,J77,0)</f>
        <v>0</v>
      </c>
      <c r="AA77">
        <f>IF(AD77=15,J77,0)</f>
        <v>0</v>
      </c>
      <c r="AB77">
        <f>IF(AD77=21,J77,0)</f>
        <v>0</v>
      </c>
      <c r="AD77">
        <v>21</v>
      </c>
      <c r="AE77">
        <f>G77*AG77</f>
        <v>0</v>
      </c>
      <c r="AF77">
        <f>G77*(1-AG77)</f>
        <v>0</v>
      </c>
      <c r="AG77">
        <v>0.78778894472361805</v>
      </c>
      <c r="AM77">
        <f>F77*AE77</f>
        <v>0</v>
      </c>
      <c r="AN77">
        <f>F77*AF77</f>
        <v>0</v>
      </c>
      <c r="AO77" t="s">
        <v>187</v>
      </c>
      <c r="AP77" t="s">
        <v>188</v>
      </c>
      <c r="AQ77" s="13" t="s">
        <v>55</v>
      </c>
    </row>
    <row r="78" spans="1:43" x14ac:dyDescent="0.2">
      <c r="A78" s="2" t="s">
        <v>198</v>
      </c>
      <c r="B78" s="1" t="s">
        <v>43</v>
      </c>
      <c r="C78" s="1" t="s">
        <v>199</v>
      </c>
      <c r="D78" t="s">
        <v>200</v>
      </c>
      <c r="E78" t="s">
        <v>51</v>
      </c>
      <c r="F78">
        <v>3581.5</v>
      </c>
      <c r="G78">
        <v>0</v>
      </c>
      <c r="H78">
        <f>F78*AE78</f>
        <v>0</v>
      </c>
      <c r="I78">
        <f>J78-H78</f>
        <v>0</v>
      </c>
      <c r="J78">
        <f>F78*G78</f>
        <v>0</v>
      </c>
      <c r="K78">
        <v>0.23737</v>
      </c>
      <c r="L78">
        <f>F78*K78</f>
        <v>850.14065500000004</v>
      </c>
      <c r="M78" t="s">
        <v>52</v>
      </c>
      <c r="N78">
        <v>1</v>
      </c>
      <c r="O78">
        <f>IF(N78=5,I78,0)</f>
        <v>0</v>
      </c>
      <c r="Z78">
        <f>IF(AD78=0,J78,0)</f>
        <v>0</v>
      </c>
      <c r="AA78">
        <f>IF(AD78=15,J78,0)</f>
        <v>0</v>
      </c>
      <c r="AB78">
        <f>IF(AD78=21,J78,0)</f>
        <v>0</v>
      </c>
      <c r="AD78">
        <v>21</v>
      </c>
      <c r="AE78">
        <f>G78*AG78</f>
        <v>0</v>
      </c>
      <c r="AF78">
        <f>G78*(1-AG78)</f>
        <v>0</v>
      </c>
      <c r="AG78">
        <v>0.82296215753729884</v>
      </c>
      <c r="AM78">
        <f>F78*AE78</f>
        <v>0</v>
      </c>
      <c r="AN78">
        <f>F78*AF78</f>
        <v>0</v>
      </c>
      <c r="AO78" t="s">
        <v>187</v>
      </c>
      <c r="AP78" t="s">
        <v>188</v>
      </c>
      <c r="AQ78" s="13" t="s">
        <v>55</v>
      </c>
    </row>
    <row r="79" spans="1:43" x14ac:dyDescent="0.2">
      <c r="A79" s="18"/>
      <c r="B79" s="19" t="s">
        <v>43</v>
      </c>
      <c r="C79" s="19" t="s">
        <v>201</v>
      </c>
      <c r="D79" s="13" t="s">
        <v>202</v>
      </c>
      <c r="E79" s="13"/>
      <c r="F79" s="13"/>
      <c r="G79" s="13"/>
      <c r="H79" s="13">
        <f>SUM(H80:H82)</f>
        <v>0</v>
      </c>
      <c r="I79" s="13">
        <f>SUM(I80:I82)</f>
        <v>0</v>
      </c>
      <c r="J79" s="13">
        <f>H79+I79</f>
        <v>0</v>
      </c>
      <c r="K79" s="13"/>
      <c r="L79" s="13">
        <f>SUM(L80:L82)</f>
        <v>61.753559999999993</v>
      </c>
      <c r="M79" s="13"/>
      <c r="P79" s="13">
        <f>IF(Q79="PR",J79,SUM(O80:O82))</f>
        <v>0</v>
      </c>
      <c r="Q79" s="13" t="s">
        <v>47</v>
      </c>
      <c r="R79" s="13">
        <f>IF(Q79="HS",H79,0)</f>
        <v>0</v>
      </c>
      <c r="S79" s="13">
        <f>IF(Q79="HS",I79-P79,0)</f>
        <v>0</v>
      </c>
      <c r="T79" s="13">
        <f>IF(Q79="PS",H79,0)</f>
        <v>0</v>
      </c>
      <c r="U79" s="13">
        <f>IF(Q79="PS",I79-P79,0)</f>
        <v>0</v>
      </c>
      <c r="V79" s="13">
        <f>IF(Q79="MP",H79,0)</f>
        <v>0</v>
      </c>
      <c r="W79" s="13">
        <f>IF(Q79="MP",I79-P79,0)</f>
        <v>0</v>
      </c>
      <c r="X79" s="13">
        <f>IF(Q79="OM",H79,0)</f>
        <v>0</v>
      </c>
      <c r="Y79" s="13">
        <v>59</v>
      </c>
      <c r="AI79">
        <f>SUM(Z80:Z82)</f>
        <v>0</v>
      </c>
      <c r="AJ79">
        <f>SUM(AA80:AA82)</f>
        <v>0</v>
      </c>
      <c r="AK79">
        <f>SUM(AB80:AB82)</f>
        <v>0</v>
      </c>
    </row>
    <row r="80" spans="1:43" x14ac:dyDescent="0.2">
      <c r="A80" s="2" t="s">
        <v>203</v>
      </c>
      <c r="B80" s="1" t="s">
        <v>43</v>
      </c>
      <c r="C80" s="1" t="s">
        <v>204</v>
      </c>
      <c r="D80" t="s">
        <v>205</v>
      </c>
      <c r="E80" t="s">
        <v>51</v>
      </c>
      <c r="F80">
        <v>242</v>
      </c>
      <c r="G80">
        <v>0</v>
      </c>
      <c r="H80">
        <f>F80*AE80</f>
        <v>0</v>
      </c>
      <c r="I80">
        <f>J80-H80</f>
        <v>0</v>
      </c>
      <c r="J80">
        <f>F80*G80</f>
        <v>0</v>
      </c>
      <c r="K80">
        <v>7.3899999999999993E-2</v>
      </c>
      <c r="L80">
        <f>F80*K80</f>
        <v>17.883799999999997</v>
      </c>
      <c r="M80" t="s">
        <v>52</v>
      </c>
      <c r="N80">
        <v>1</v>
      </c>
      <c r="O80">
        <f>IF(N80=5,I80,0)</f>
        <v>0</v>
      </c>
      <c r="Z80">
        <f>IF(AD80=0,J80,0)</f>
        <v>0</v>
      </c>
      <c r="AA80">
        <f>IF(AD80=15,J80,0)</f>
        <v>0</v>
      </c>
      <c r="AB80">
        <f>IF(AD80=21,J80,0)</f>
        <v>0</v>
      </c>
      <c r="AD80">
        <v>21</v>
      </c>
      <c r="AE80">
        <f>G80*AG80</f>
        <v>0</v>
      </c>
      <c r="AF80">
        <f>G80*(1-AG80)</f>
        <v>0</v>
      </c>
      <c r="AG80">
        <v>0.1480669144981413</v>
      </c>
      <c r="AM80">
        <f>F80*AE80</f>
        <v>0</v>
      </c>
      <c r="AN80">
        <f>F80*AF80</f>
        <v>0</v>
      </c>
      <c r="AO80" t="s">
        <v>206</v>
      </c>
      <c r="AP80" t="s">
        <v>188</v>
      </c>
      <c r="AQ80" s="13" t="s">
        <v>55</v>
      </c>
    </row>
    <row r="81" spans="1:43" ht="38.25" customHeight="1" x14ac:dyDescent="0.2">
      <c r="C81" s="17" t="s">
        <v>65</v>
      </c>
      <c r="D81" s="85" t="s">
        <v>207</v>
      </c>
      <c r="E81" s="85"/>
      <c r="F81" s="85"/>
      <c r="G81" s="85"/>
      <c r="H81" s="85"/>
      <c r="I81" s="85"/>
      <c r="J81" s="85"/>
      <c r="K81" s="85"/>
      <c r="L81" s="85"/>
      <c r="M81" s="85"/>
    </row>
    <row r="82" spans="1:43" x14ac:dyDescent="0.2">
      <c r="A82" s="2" t="s">
        <v>208</v>
      </c>
      <c r="B82" s="1" t="s">
        <v>43</v>
      </c>
      <c r="C82" s="1" t="s">
        <v>209</v>
      </c>
      <c r="D82" t="s">
        <v>210</v>
      </c>
      <c r="E82" t="s">
        <v>51</v>
      </c>
      <c r="F82">
        <v>249.26</v>
      </c>
      <c r="G82">
        <v>0</v>
      </c>
      <c r="H82">
        <f>F82*AE82</f>
        <v>0</v>
      </c>
      <c r="I82">
        <f>J82-H82</f>
        <v>0</v>
      </c>
      <c r="J82">
        <f>F82*G82</f>
        <v>0</v>
      </c>
      <c r="K82">
        <v>0.17599999999999999</v>
      </c>
      <c r="L82">
        <f>F82*K82</f>
        <v>43.869759999999992</v>
      </c>
      <c r="M82" t="s">
        <v>52</v>
      </c>
      <c r="N82">
        <v>1</v>
      </c>
      <c r="O82">
        <f>IF(N82=5,I82,0)</f>
        <v>0</v>
      </c>
      <c r="Z82">
        <f>IF(AD82=0,J82,0)</f>
        <v>0</v>
      </c>
      <c r="AA82">
        <f>IF(AD82=15,J82,0)</f>
        <v>0</v>
      </c>
      <c r="AB82">
        <f>IF(AD82=21,J82,0)</f>
        <v>0</v>
      </c>
      <c r="AD82">
        <v>21</v>
      </c>
      <c r="AE82">
        <f>G82*AG82</f>
        <v>0</v>
      </c>
      <c r="AF82">
        <f>G82*(1-AG82)</f>
        <v>0</v>
      </c>
      <c r="AG82">
        <v>1</v>
      </c>
      <c r="AM82">
        <f>F82*AE82</f>
        <v>0</v>
      </c>
      <c r="AN82">
        <f>F82*AF82</f>
        <v>0</v>
      </c>
      <c r="AO82" t="s">
        <v>206</v>
      </c>
      <c r="AP82" t="s">
        <v>188</v>
      </c>
      <c r="AQ82" s="13" t="s">
        <v>55</v>
      </c>
    </row>
    <row r="83" spans="1:43" ht="12.75" customHeight="1" x14ac:dyDescent="0.2">
      <c r="C83" s="17" t="s">
        <v>65</v>
      </c>
      <c r="D83" s="85" t="s">
        <v>211</v>
      </c>
      <c r="E83" s="85"/>
      <c r="F83" s="85"/>
      <c r="G83" s="85"/>
      <c r="H83" s="85"/>
      <c r="I83" s="85"/>
      <c r="J83" s="85"/>
      <c r="K83" s="85"/>
      <c r="L83" s="85"/>
      <c r="M83" s="85"/>
    </row>
    <row r="84" spans="1:43" x14ac:dyDescent="0.2">
      <c r="A84" s="18"/>
      <c r="B84" s="19" t="s">
        <v>43</v>
      </c>
      <c r="C84" s="19" t="s">
        <v>212</v>
      </c>
      <c r="D84" s="13" t="s">
        <v>213</v>
      </c>
      <c r="E84" s="13"/>
      <c r="F84" s="13"/>
      <c r="G84" s="13"/>
      <c r="H84" s="13">
        <f>SUM(H85:H85)</f>
        <v>0</v>
      </c>
      <c r="I84" s="13">
        <f>SUM(I85:I85)</f>
        <v>0</v>
      </c>
      <c r="J84" s="13">
        <f>H84+I84</f>
        <v>0</v>
      </c>
      <c r="K84" s="13"/>
      <c r="L84" s="13">
        <f>SUM(L85:L85)</f>
        <v>0</v>
      </c>
      <c r="M84" s="13"/>
      <c r="P84" s="13">
        <f>IF(Q84="PR",J84,SUM(O85:O85))</f>
        <v>0</v>
      </c>
      <c r="Q84" s="13" t="s">
        <v>47</v>
      </c>
      <c r="R84" s="13">
        <f>IF(Q84="HS",H84,0)</f>
        <v>0</v>
      </c>
      <c r="S84" s="13">
        <f>IF(Q84="HS",I84-P84,0)</f>
        <v>0</v>
      </c>
      <c r="T84" s="13">
        <f>IF(Q84="PS",H84,0)</f>
        <v>0</v>
      </c>
      <c r="U84" s="13">
        <f>IF(Q84="PS",I84-P84,0)</f>
        <v>0</v>
      </c>
      <c r="V84" s="13">
        <f>IF(Q84="MP",H84,0)</f>
        <v>0</v>
      </c>
      <c r="W84" s="13">
        <f>IF(Q84="MP",I84-P84,0)</f>
        <v>0</v>
      </c>
      <c r="X84" s="13">
        <f>IF(Q84="OM",H84,0)</f>
        <v>0</v>
      </c>
      <c r="Y84" s="13">
        <v>85</v>
      </c>
      <c r="AI84">
        <f>SUM(Z85:Z85)</f>
        <v>0</v>
      </c>
      <c r="AJ84">
        <f>SUM(AA85:AA85)</f>
        <v>0</v>
      </c>
      <c r="AK84">
        <f>SUM(AB85:AB85)</f>
        <v>0</v>
      </c>
    </row>
    <row r="85" spans="1:43" x14ac:dyDescent="0.2">
      <c r="A85" s="2" t="s">
        <v>214</v>
      </c>
      <c r="B85" s="1" t="s">
        <v>43</v>
      </c>
      <c r="C85" s="1" t="s">
        <v>215</v>
      </c>
      <c r="D85" t="s">
        <v>216</v>
      </c>
      <c r="E85" t="s">
        <v>217</v>
      </c>
      <c r="F85">
        <v>14</v>
      </c>
      <c r="G85">
        <v>0</v>
      </c>
      <c r="H85">
        <f>F85*AE85</f>
        <v>0</v>
      </c>
      <c r="I85">
        <f>J85-H85</f>
        <v>0</v>
      </c>
      <c r="J85">
        <f>F85*G85</f>
        <v>0</v>
      </c>
      <c r="K85">
        <v>0</v>
      </c>
      <c r="L85">
        <f>F85*K85</f>
        <v>0</v>
      </c>
      <c r="M85" t="s">
        <v>52</v>
      </c>
      <c r="N85">
        <v>1</v>
      </c>
      <c r="O85">
        <f>IF(N85=5,I85,0)</f>
        <v>0</v>
      </c>
      <c r="Z85">
        <f>IF(AD85=0,J85,0)</f>
        <v>0</v>
      </c>
      <c r="AA85">
        <f>IF(AD85=15,J85,0)</f>
        <v>0</v>
      </c>
      <c r="AB85">
        <f>IF(AD85=21,J85,0)</f>
        <v>0</v>
      </c>
      <c r="AD85">
        <v>21</v>
      </c>
      <c r="AE85">
        <f>G85*AG85</f>
        <v>0</v>
      </c>
      <c r="AF85">
        <f>G85*(1-AG85)</f>
        <v>0</v>
      </c>
      <c r="AG85">
        <v>1.9607843137254899E-5</v>
      </c>
      <c r="AM85">
        <f>F85*AE85</f>
        <v>0</v>
      </c>
      <c r="AN85">
        <f>F85*AF85</f>
        <v>0</v>
      </c>
      <c r="AO85" t="s">
        <v>218</v>
      </c>
      <c r="AP85" t="s">
        <v>219</v>
      </c>
      <c r="AQ85" s="13" t="s">
        <v>55</v>
      </c>
    </row>
    <row r="86" spans="1:43" ht="25.5" customHeight="1" x14ac:dyDescent="0.2">
      <c r="C86" s="17" t="s">
        <v>65</v>
      </c>
      <c r="D86" s="85" t="s">
        <v>220</v>
      </c>
      <c r="E86" s="85"/>
      <c r="F86" s="85"/>
      <c r="G86" s="85"/>
      <c r="H86" s="85"/>
      <c r="I86" s="85"/>
      <c r="J86" s="85"/>
      <c r="K86" s="85"/>
      <c r="L86" s="85"/>
      <c r="M86" s="85"/>
    </row>
    <row r="87" spans="1:43" x14ac:dyDescent="0.2">
      <c r="A87" s="18"/>
      <c r="B87" s="19" t="s">
        <v>43</v>
      </c>
      <c r="C87" s="19" t="s">
        <v>221</v>
      </c>
      <c r="D87" s="13" t="s">
        <v>222</v>
      </c>
      <c r="E87" s="13"/>
      <c r="F87" s="13"/>
      <c r="G87" s="13"/>
      <c r="H87" s="13">
        <f>SUM(H88:H106)</f>
        <v>0</v>
      </c>
      <c r="I87" s="13">
        <f>SUM(I88:I106)</f>
        <v>0</v>
      </c>
      <c r="J87" s="13">
        <f>H87+I87</f>
        <v>0</v>
      </c>
      <c r="K87" s="13"/>
      <c r="L87" s="13">
        <f>SUM(L88:L106)</f>
        <v>20.025999999999996</v>
      </c>
      <c r="M87" s="13"/>
      <c r="P87" s="13">
        <f>IF(Q87="PR",J87,SUM(O88:O106))</f>
        <v>0</v>
      </c>
      <c r="Q87" s="13" t="s">
        <v>47</v>
      </c>
      <c r="R87" s="13">
        <f>IF(Q87="HS",H87,0)</f>
        <v>0</v>
      </c>
      <c r="S87" s="13">
        <f>IF(Q87="HS",I87-P87,0)</f>
        <v>0</v>
      </c>
      <c r="T87" s="13">
        <f>IF(Q87="PS",H87,0)</f>
        <v>0</v>
      </c>
      <c r="U87" s="13">
        <f>IF(Q87="PS",I87-P87,0)</f>
        <v>0</v>
      </c>
      <c r="V87" s="13">
        <f>IF(Q87="MP",H87,0)</f>
        <v>0</v>
      </c>
      <c r="W87" s="13">
        <f>IF(Q87="MP",I87-P87,0)</f>
        <v>0</v>
      </c>
      <c r="X87" s="13">
        <f>IF(Q87="OM",H87,0)</f>
        <v>0</v>
      </c>
      <c r="Y87" s="13">
        <v>87</v>
      </c>
      <c r="AI87">
        <f>SUM(Z88:Z106)</f>
        <v>0</v>
      </c>
      <c r="AJ87">
        <f>SUM(AA88:AA106)</f>
        <v>0</v>
      </c>
      <c r="AK87">
        <f>SUM(AB88:AB106)</f>
        <v>0</v>
      </c>
    </row>
    <row r="88" spans="1:43" x14ac:dyDescent="0.2">
      <c r="A88" s="2" t="s">
        <v>223</v>
      </c>
      <c r="B88" s="1" t="s">
        <v>43</v>
      </c>
      <c r="C88" s="1" t="s">
        <v>224</v>
      </c>
      <c r="D88" t="s">
        <v>225</v>
      </c>
      <c r="E88" t="s">
        <v>64</v>
      </c>
      <c r="F88">
        <v>10</v>
      </c>
      <c r="G88">
        <v>0</v>
      </c>
      <c r="H88">
        <f>F88*AE88</f>
        <v>0</v>
      </c>
      <c r="I88">
        <f>J88-H88</f>
        <v>0</v>
      </c>
      <c r="J88">
        <f>F88*G88</f>
        <v>0</v>
      </c>
      <c r="K88">
        <v>0</v>
      </c>
      <c r="L88">
        <f>F88*K88</f>
        <v>0</v>
      </c>
      <c r="M88" t="s">
        <v>52</v>
      </c>
      <c r="N88">
        <v>1</v>
      </c>
      <c r="O88">
        <f>IF(N88=5,I88,0)</f>
        <v>0</v>
      </c>
      <c r="Z88">
        <f>IF(AD88=0,J88,0)</f>
        <v>0</v>
      </c>
      <c r="AA88">
        <f>IF(AD88=15,J88,0)</f>
        <v>0</v>
      </c>
      <c r="AB88">
        <f>IF(AD88=21,J88,0)</f>
        <v>0</v>
      </c>
      <c r="AD88">
        <v>21</v>
      </c>
      <c r="AE88">
        <f>G88*AG88</f>
        <v>0</v>
      </c>
      <c r="AF88">
        <f>G88*(1-AG88)</f>
        <v>0</v>
      </c>
      <c r="AG88">
        <v>0</v>
      </c>
      <c r="AM88">
        <f>F88*AE88</f>
        <v>0</v>
      </c>
      <c r="AN88">
        <f>F88*AF88</f>
        <v>0</v>
      </c>
      <c r="AO88" t="s">
        <v>226</v>
      </c>
      <c r="AP88" t="s">
        <v>219</v>
      </c>
      <c r="AQ88" s="13" t="s">
        <v>55</v>
      </c>
    </row>
    <row r="89" spans="1:43" ht="38.25" customHeight="1" x14ac:dyDescent="0.2">
      <c r="C89" s="17" t="s">
        <v>65</v>
      </c>
      <c r="D89" s="85" t="s">
        <v>227</v>
      </c>
      <c r="E89" s="85"/>
      <c r="F89" s="85"/>
      <c r="G89" s="85"/>
      <c r="H89" s="85"/>
      <c r="I89" s="85"/>
      <c r="J89" s="85"/>
      <c r="K89" s="85"/>
      <c r="L89" s="85"/>
      <c r="M89" s="85"/>
    </row>
    <row r="90" spans="1:43" x14ac:dyDescent="0.2">
      <c r="A90" s="2" t="s">
        <v>228</v>
      </c>
      <c r="B90" s="1" t="s">
        <v>43</v>
      </c>
      <c r="C90" s="1" t="s">
        <v>229</v>
      </c>
      <c r="D90" t="s">
        <v>230</v>
      </c>
      <c r="E90" t="s">
        <v>64</v>
      </c>
      <c r="F90">
        <v>895</v>
      </c>
      <c r="G90">
        <v>0</v>
      </c>
      <c r="H90">
        <f>F90*AE90</f>
        <v>0</v>
      </c>
      <c r="I90">
        <f>J90-H90</f>
        <v>0</v>
      </c>
      <c r="J90">
        <f>F90*G90</f>
        <v>0</v>
      </c>
      <c r="K90">
        <v>0</v>
      </c>
      <c r="L90">
        <f>F90*K90</f>
        <v>0</v>
      </c>
      <c r="M90" t="s">
        <v>52</v>
      </c>
      <c r="N90">
        <v>1</v>
      </c>
      <c r="O90">
        <f>IF(N90=5,I90,0)</f>
        <v>0</v>
      </c>
      <c r="Z90">
        <f>IF(AD90=0,J90,0)</f>
        <v>0</v>
      </c>
      <c r="AA90">
        <f>IF(AD90=15,J90,0)</f>
        <v>0</v>
      </c>
      <c r="AB90">
        <f>IF(AD90=21,J90,0)</f>
        <v>0</v>
      </c>
      <c r="AD90">
        <v>21</v>
      </c>
      <c r="AE90">
        <f>G90*AG90</f>
        <v>0</v>
      </c>
      <c r="AF90">
        <f>G90*(1-AG90)</f>
        <v>0</v>
      </c>
      <c r="AG90">
        <v>4.1251289102784468E-3</v>
      </c>
      <c r="AM90">
        <f>F90*AE90</f>
        <v>0</v>
      </c>
      <c r="AN90">
        <f>F90*AF90</f>
        <v>0</v>
      </c>
      <c r="AO90" t="s">
        <v>226</v>
      </c>
      <c r="AP90" t="s">
        <v>219</v>
      </c>
      <c r="AQ90" s="13" t="s">
        <v>55</v>
      </c>
    </row>
    <row r="91" spans="1:43" ht="25.5" customHeight="1" x14ac:dyDescent="0.2">
      <c r="C91" s="17" t="s">
        <v>65</v>
      </c>
      <c r="D91" s="85" t="s">
        <v>231</v>
      </c>
      <c r="E91" s="85"/>
      <c r="F91" s="85"/>
      <c r="G91" s="85"/>
      <c r="H91" s="85"/>
      <c r="I91" s="85"/>
      <c r="J91" s="85"/>
      <c r="K91" s="85"/>
      <c r="L91" s="85"/>
      <c r="M91" s="85"/>
    </row>
    <row r="92" spans="1:43" x14ac:dyDescent="0.2">
      <c r="A92" s="2" t="s">
        <v>232</v>
      </c>
      <c r="B92" s="1" t="s">
        <v>43</v>
      </c>
      <c r="C92" s="1" t="s">
        <v>233</v>
      </c>
      <c r="D92" t="s">
        <v>234</v>
      </c>
      <c r="E92" t="s">
        <v>217</v>
      </c>
      <c r="F92">
        <v>155</v>
      </c>
      <c r="G92">
        <v>0</v>
      </c>
      <c r="H92">
        <f>F92*AE92</f>
        <v>0</v>
      </c>
      <c r="I92">
        <f>J92-H92</f>
        <v>0</v>
      </c>
      <c r="J92">
        <f>F92*G92</f>
        <v>0</v>
      </c>
      <c r="K92">
        <v>8.5000000000000006E-3</v>
      </c>
      <c r="L92">
        <f>F92*K92</f>
        <v>1.3175000000000001</v>
      </c>
      <c r="M92" t="s">
        <v>52</v>
      </c>
      <c r="N92">
        <v>1</v>
      </c>
      <c r="O92">
        <f>IF(N92=5,I92,0)</f>
        <v>0</v>
      </c>
      <c r="Z92">
        <f>IF(AD92=0,J92,0)</f>
        <v>0</v>
      </c>
      <c r="AA92">
        <f>IF(AD92=15,J92,0)</f>
        <v>0</v>
      </c>
      <c r="AB92">
        <f>IF(AD92=21,J92,0)</f>
        <v>0</v>
      </c>
      <c r="AD92">
        <v>21</v>
      </c>
      <c r="AE92">
        <f>G92*AG92</f>
        <v>0</v>
      </c>
      <c r="AF92">
        <f>G92*(1-AG92)</f>
        <v>0</v>
      </c>
      <c r="AG92">
        <v>1</v>
      </c>
      <c r="AM92">
        <f>F92*AE92</f>
        <v>0</v>
      </c>
      <c r="AN92">
        <f>F92*AF92</f>
        <v>0</v>
      </c>
      <c r="AO92" t="s">
        <v>226</v>
      </c>
      <c r="AP92" t="s">
        <v>219</v>
      </c>
      <c r="AQ92" s="13" t="s">
        <v>55</v>
      </c>
    </row>
    <row r="93" spans="1:43" ht="38.25" customHeight="1" x14ac:dyDescent="0.2">
      <c r="C93" s="17" t="s">
        <v>65</v>
      </c>
      <c r="D93" s="85" t="s">
        <v>235</v>
      </c>
      <c r="E93" s="85"/>
      <c r="F93" s="85"/>
      <c r="G93" s="85"/>
      <c r="H93" s="85"/>
      <c r="I93" s="85"/>
      <c r="J93" s="85"/>
      <c r="K93" s="85"/>
      <c r="L93" s="85"/>
      <c r="M93" s="85"/>
    </row>
    <row r="94" spans="1:43" x14ac:dyDescent="0.2">
      <c r="A94" s="2" t="s">
        <v>236</v>
      </c>
      <c r="B94" s="1" t="s">
        <v>43</v>
      </c>
      <c r="C94" s="1" t="s">
        <v>237</v>
      </c>
      <c r="D94" t="s">
        <v>238</v>
      </c>
      <c r="E94" t="s">
        <v>217</v>
      </c>
      <c r="F94">
        <v>675</v>
      </c>
      <c r="G94">
        <v>0</v>
      </c>
      <c r="H94">
        <f>F94*AE94</f>
        <v>0</v>
      </c>
      <c r="I94">
        <f>J94-H94</f>
        <v>0</v>
      </c>
      <c r="J94">
        <f>F94*G94</f>
        <v>0</v>
      </c>
      <c r="K94">
        <v>2.1899999999999999E-2</v>
      </c>
      <c r="L94">
        <f>F94*K94</f>
        <v>14.782499999999999</v>
      </c>
      <c r="M94" t="s">
        <v>52</v>
      </c>
      <c r="N94">
        <v>1</v>
      </c>
      <c r="O94">
        <f>IF(N94=5,I94,0)</f>
        <v>0</v>
      </c>
      <c r="Z94">
        <f>IF(AD94=0,J94,0)</f>
        <v>0</v>
      </c>
      <c r="AA94">
        <f>IF(AD94=15,J94,0)</f>
        <v>0</v>
      </c>
      <c r="AB94">
        <f>IF(AD94=21,J94,0)</f>
        <v>0</v>
      </c>
      <c r="AD94">
        <v>21</v>
      </c>
      <c r="AE94">
        <f>G94*AG94</f>
        <v>0</v>
      </c>
      <c r="AF94">
        <f>G94*(1-AG94)</f>
        <v>0</v>
      </c>
      <c r="AG94">
        <v>1</v>
      </c>
      <c r="AM94">
        <f>F94*AE94</f>
        <v>0</v>
      </c>
      <c r="AN94">
        <f>F94*AF94</f>
        <v>0</v>
      </c>
      <c r="AO94" t="s">
        <v>226</v>
      </c>
      <c r="AP94" t="s">
        <v>219</v>
      </c>
      <c r="AQ94" s="13" t="s">
        <v>55</v>
      </c>
    </row>
    <row r="95" spans="1:43" ht="38.25" customHeight="1" x14ac:dyDescent="0.2">
      <c r="C95" s="17" t="s">
        <v>65</v>
      </c>
      <c r="D95" s="85" t="s">
        <v>239</v>
      </c>
      <c r="E95" s="85"/>
      <c r="F95" s="85"/>
      <c r="G95" s="85"/>
      <c r="H95" s="85"/>
      <c r="I95" s="85"/>
      <c r="J95" s="85"/>
      <c r="K95" s="85"/>
      <c r="L95" s="85"/>
      <c r="M95" s="85"/>
    </row>
    <row r="96" spans="1:43" x14ac:dyDescent="0.2">
      <c r="A96" s="2" t="s">
        <v>240</v>
      </c>
      <c r="B96" s="1" t="s">
        <v>43</v>
      </c>
      <c r="C96" s="1" t="s">
        <v>241</v>
      </c>
      <c r="D96" t="s">
        <v>242</v>
      </c>
      <c r="E96" t="s">
        <v>64</v>
      </c>
      <c r="F96">
        <v>2791</v>
      </c>
      <c r="G96">
        <v>0</v>
      </c>
      <c r="H96">
        <f>F96*AE96</f>
        <v>0</v>
      </c>
      <c r="I96">
        <f>J96-H96</f>
        <v>0</v>
      </c>
      <c r="J96">
        <f>F96*G96</f>
        <v>0</v>
      </c>
      <c r="K96">
        <v>1.0000000000000001E-5</v>
      </c>
      <c r="L96">
        <f>F96*K96</f>
        <v>2.7910000000000001E-2</v>
      </c>
      <c r="M96" t="s">
        <v>52</v>
      </c>
      <c r="N96">
        <v>1</v>
      </c>
      <c r="O96">
        <f>IF(N96=5,I96,0)</f>
        <v>0</v>
      </c>
      <c r="Z96">
        <f>IF(AD96=0,J96,0)</f>
        <v>0</v>
      </c>
      <c r="AA96">
        <f>IF(AD96=15,J96,0)</f>
        <v>0</v>
      </c>
      <c r="AB96">
        <f>IF(AD96=21,J96,0)</f>
        <v>0</v>
      </c>
      <c r="AD96">
        <v>21</v>
      </c>
      <c r="AE96">
        <f>G96*AG96</f>
        <v>0</v>
      </c>
      <c r="AF96">
        <f>G96*(1-AG96)</f>
        <v>0</v>
      </c>
      <c r="AG96">
        <v>4.8158640226628894E-3</v>
      </c>
      <c r="AM96">
        <f>F96*AE96</f>
        <v>0</v>
      </c>
      <c r="AN96">
        <f>F96*AF96</f>
        <v>0</v>
      </c>
      <c r="AO96" t="s">
        <v>226</v>
      </c>
      <c r="AP96" t="s">
        <v>219</v>
      </c>
      <c r="AQ96" s="13" t="s">
        <v>55</v>
      </c>
    </row>
    <row r="97" spans="1:43" ht="25.5" customHeight="1" x14ac:dyDescent="0.2">
      <c r="C97" s="17" t="s">
        <v>65</v>
      </c>
      <c r="D97" s="85" t="s">
        <v>231</v>
      </c>
      <c r="E97" s="85"/>
      <c r="F97" s="85"/>
      <c r="G97" s="85"/>
      <c r="H97" s="85"/>
      <c r="I97" s="85"/>
      <c r="J97" s="85"/>
      <c r="K97" s="85"/>
      <c r="L97" s="85"/>
      <c r="M97" s="85"/>
    </row>
    <row r="98" spans="1:43" x14ac:dyDescent="0.2">
      <c r="A98" s="2" t="s">
        <v>243</v>
      </c>
      <c r="B98" s="1" t="s">
        <v>43</v>
      </c>
      <c r="C98" s="1" t="s">
        <v>244</v>
      </c>
      <c r="D98" t="s">
        <v>245</v>
      </c>
      <c r="E98" t="s">
        <v>64</v>
      </c>
      <c r="F98">
        <v>604</v>
      </c>
      <c r="G98">
        <v>0</v>
      </c>
      <c r="H98">
        <f>F98*AE98</f>
        <v>0</v>
      </c>
      <c r="I98">
        <f>J98-H98</f>
        <v>0</v>
      </c>
      <c r="J98">
        <f>F98*G98</f>
        <v>0</v>
      </c>
      <c r="K98">
        <v>1.0000000000000001E-5</v>
      </c>
      <c r="L98">
        <f>F98*K98</f>
        <v>6.0400000000000002E-3</v>
      </c>
      <c r="M98" t="s">
        <v>52</v>
      </c>
      <c r="N98">
        <v>1</v>
      </c>
      <c r="O98">
        <f>IF(N98=5,I98,0)</f>
        <v>0</v>
      </c>
      <c r="Z98">
        <f>IF(AD98=0,J98,0)</f>
        <v>0</v>
      </c>
      <c r="AA98">
        <f>IF(AD98=15,J98,0)</f>
        <v>0</v>
      </c>
      <c r="AB98">
        <f>IF(AD98=21,J98,0)</f>
        <v>0</v>
      </c>
      <c r="AD98">
        <v>21</v>
      </c>
      <c r="AE98">
        <f>G98*AG98</f>
        <v>0</v>
      </c>
      <c r="AF98">
        <f>G98*(1-AG98)</f>
        <v>0</v>
      </c>
      <c r="AG98">
        <v>5.4585152838427936E-3</v>
      </c>
      <c r="AM98">
        <f>F98*AE98</f>
        <v>0</v>
      </c>
      <c r="AN98">
        <f>F98*AF98</f>
        <v>0</v>
      </c>
      <c r="AO98" t="s">
        <v>226</v>
      </c>
      <c r="AP98" t="s">
        <v>219</v>
      </c>
      <c r="AQ98" s="13" t="s">
        <v>55</v>
      </c>
    </row>
    <row r="99" spans="1:43" ht="25.5" customHeight="1" x14ac:dyDescent="0.2">
      <c r="C99" s="17" t="s">
        <v>65</v>
      </c>
      <c r="D99" s="85" t="s">
        <v>231</v>
      </c>
      <c r="E99" s="85"/>
      <c r="F99" s="85"/>
      <c r="G99" s="85"/>
      <c r="H99" s="85"/>
      <c r="I99" s="85"/>
      <c r="J99" s="85"/>
      <c r="K99" s="85"/>
      <c r="L99" s="85"/>
      <c r="M99" s="85"/>
    </row>
    <row r="100" spans="1:43" x14ac:dyDescent="0.2">
      <c r="A100" s="2" t="s">
        <v>246</v>
      </c>
      <c r="B100" s="1" t="s">
        <v>43</v>
      </c>
      <c r="C100" s="1" t="s">
        <v>247</v>
      </c>
      <c r="D100" t="s">
        <v>248</v>
      </c>
      <c r="E100" t="s">
        <v>217</v>
      </c>
      <c r="F100">
        <v>110</v>
      </c>
      <c r="G100">
        <v>0</v>
      </c>
      <c r="H100">
        <f>F100*AE100</f>
        <v>0</v>
      </c>
      <c r="I100">
        <f>J100-H100</f>
        <v>0</v>
      </c>
      <c r="J100">
        <f>F100*G100</f>
        <v>0</v>
      </c>
      <c r="K100">
        <v>2.8930000000000001E-2</v>
      </c>
      <c r="L100">
        <f>F100*K100</f>
        <v>3.1823000000000001</v>
      </c>
      <c r="M100" t="s">
        <v>52</v>
      </c>
      <c r="N100">
        <v>1</v>
      </c>
      <c r="O100">
        <f>IF(N100=5,I100,0)</f>
        <v>0</v>
      </c>
      <c r="Z100">
        <f>IF(AD100=0,J100,0)</f>
        <v>0</v>
      </c>
      <c r="AA100">
        <f>IF(AD100=15,J100,0)</f>
        <v>0</v>
      </c>
      <c r="AB100">
        <f>IF(AD100=21,J100,0)</f>
        <v>0</v>
      </c>
      <c r="AD100">
        <v>21</v>
      </c>
      <c r="AE100">
        <f>G100*AG100</f>
        <v>0</v>
      </c>
      <c r="AF100">
        <f>G100*(1-AG100)</f>
        <v>0</v>
      </c>
      <c r="AG100">
        <v>1</v>
      </c>
      <c r="AM100">
        <f>F100*AE100</f>
        <v>0</v>
      </c>
      <c r="AN100">
        <f>F100*AF100</f>
        <v>0</v>
      </c>
      <c r="AO100" t="s">
        <v>226</v>
      </c>
      <c r="AP100" t="s">
        <v>219</v>
      </c>
      <c r="AQ100" s="13" t="s">
        <v>55</v>
      </c>
    </row>
    <row r="101" spans="1:43" ht="38.25" customHeight="1" x14ac:dyDescent="0.2">
      <c r="C101" s="17" t="s">
        <v>65</v>
      </c>
      <c r="D101" s="85" t="s">
        <v>249</v>
      </c>
      <c r="E101" s="85"/>
      <c r="F101" s="85"/>
      <c r="G101" s="85"/>
      <c r="H101" s="85"/>
      <c r="I101" s="85"/>
      <c r="J101" s="85"/>
      <c r="K101" s="85"/>
      <c r="L101" s="85"/>
      <c r="M101" s="85"/>
    </row>
    <row r="102" spans="1:43" x14ac:dyDescent="0.2">
      <c r="A102" s="2" t="s">
        <v>174</v>
      </c>
      <c r="B102" s="1" t="s">
        <v>43</v>
      </c>
      <c r="C102" s="1" t="s">
        <v>250</v>
      </c>
      <c r="D102" t="s">
        <v>251</v>
      </c>
      <c r="E102" t="s">
        <v>217</v>
      </c>
      <c r="F102">
        <v>165</v>
      </c>
      <c r="G102">
        <v>0</v>
      </c>
      <c r="H102">
        <f>F102*AE102</f>
        <v>0</v>
      </c>
      <c r="I102">
        <f>J102-H102</f>
        <v>0</v>
      </c>
      <c r="J102">
        <f>F102*G102</f>
        <v>0</v>
      </c>
      <c r="K102">
        <v>5.0000000000000002E-5</v>
      </c>
      <c r="L102">
        <f>F102*K102</f>
        <v>8.2500000000000004E-3</v>
      </c>
      <c r="M102" t="s">
        <v>52</v>
      </c>
      <c r="N102">
        <v>1</v>
      </c>
      <c r="O102">
        <f>IF(N102=5,I102,0)</f>
        <v>0</v>
      </c>
      <c r="Z102">
        <f>IF(AD102=0,J102,0)</f>
        <v>0</v>
      </c>
      <c r="AA102">
        <f>IF(AD102=15,J102,0)</f>
        <v>0</v>
      </c>
      <c r="AB102">
        <f>IF(AD102=21,J102,0)</f>
        <v>0</v>
      </c>
      <c r="AD102">
        <v>21</v>
      </c>
      <c r="AE102">
        <f>G102*AG102</f>
        <v>0</v>
      </c>
      <c r="AF102">
        <f>G102*(1-AG102)</f>
        <v>0</v>
      </c>
      <c r="AG102">
        <v>7.5401069518716583E-3</v>
      </c>
      <c r="AM102">
        <f>F102*AE102</f>
        <v>0</v>
      </c>
      <c r="AN102">
        <f>F102*AF102</f>
        <v>0</v>
      </c>
      <c r="AO102" t="s">
        <v>226</v>
      </c>
      <c r="AP102" t="s">
        <v>219</v>
      </c>
      <c r="AQ102" s="13" t="s">
        <v>55</v>
      </c>
    </row>
    <row r="103" spans="1:43" ht="38.25" customHeight="1" x14ac:dyDescent="0.2">
      <c r="C103" s="17" t="s">
        <v>65</v>
      </c>
      <c r="D103" s="85" t="s">
        <v>252</v>
      </c>
      <c r="E103" s="85"/>
      <c r="F103" s="85"/>
      <c r="G103" s="85"/>
      <c r="H103" s="85"/>
      <c r="I103" s="85"/>
      <c r="J103" s="85"/>
      <c r="K103" s="85"/>
      <c r="L103" s="85"/>
      <c r="M103" s="85"/>
    </row>
    <row r="104" spans="1:43" x14ac:dyDescent="0.2">
      <c r="A104" s="2" t="s">
        <v>253</v>
      </c>
      <c r="B104" s="1" t="s">
        <v>43</v>
      </c>
      <c r="C104" s="1" t="s">
        <v>254</v>
      </c>
      <c r="D104" t="s">
        <v>255</v>
      </c>
      <c r="E104" t="s">
        <v>217</v>
      </c>
      <c r="F104">
        <v>145</v>
      </c>
      <c r="G104">
        <v>0</v>
      </c>
      <c r="H104">
        <f>F104*AE104</f>
        <v>0</v>
      </c>
      <c r="I104">
        <f>J104-H104</f>
        <v>0</v>
      </c>
      <c r="J104">
        <f>F104*G104</f>
        <v>0</v>
      </c>
      <c r="K104">
        <v>3.8999999999999998E-3</v>
      </c>
      <c r="L104">
        <f>F104*K104</f>
        <v>0.5655</v>
      </c>
      <c r="M104" t="s">
        <v>52</v>
      </c>
      <c r="N104">
        <v>1</v>
      </c>
      <c r="O104">
        <f>IF(N104=5,I104,0)</f>
        <v>0</v>
      </c>
      <c r="Z104">
        <f>IF(AD104=0,J104,0)</f>
        <v>0</v>
      </c>
      <c r="AA104">
        <f>IF(AD104=15,J104,0)</f>
        <v>0</v>
      </c>
      <c r="AB104">
        <f>IF(AD104=21,J104,0)</f>
        <v>0</v>
      </c>
      <c r="AD104">
        <v>21</v>
      </c>
      <c r="AE104">
        <f>G104*AG104</f>
        <v>0</v>
      </c>
      <c r="AF104">
        <f>G104*(1-AG104)</f>
        <v>0</v>
      </c>
      <c r="AG104">
        <v>1</v>
      </c>
      <c r="AM104">
        <f>F104*AE104</f>
        <v>0</v>
      </c>
      <c r="AN104">
        <f>F104*AF104</f>
        <v>0</v>
      </c>
      <c r="AO104" t="s">
        <v>226</v>
      </c>
      <c r="AP104" t="s">
        <v>219</v>
      </c>
      <c r="AQ104" s="13" t="s">
        <v>55</v>
      </c>
    </row>
    <row r="105" spans="1:43" ht="38.25" customHeight="1" x14ac:dyDescent="0.2">
      <c r="C105" s="17" t="s">
        <v>65</v>
      </c>
      <c r="D105" s="85" t="s">
        <v>256</v>
      </c>
      <c r="E105" s="85"/>
      <c r="F105" s="85"/>
      <c r="G105" s="85"/>
      <c r="H105" s="85"/>
      <c r="I105" s="85"/>
      <c r="J105" s="85"/>
      <c r="K105" s="85"/>
      <c r="L105" s="85"/>
      <c r="M105" s="85"/>
    </row>
    <row r="106" spans="1:43" x14ac:dyDescent="0.2">
      <c r="A106" s="2" t="s">
        <v>257</v>
      </c>
      <c r="B106" s="1" t="s">
        <v>43</v>
      </c>
      <c r="C106" s="1" t="s">
        <v>258</v>
      </c>
      <c r="D106" t="s">
        <v>259</v>
      </c>
      <c r="E106" t="s">
        <v>217</v>
      </c>
      <c r="F106">
        <v>20</v>
      </c>
      <c r="G106">
        <v>0</v>
      </c>
      <c r="H106">
        <f>F106*AE106</f>
        <v>0</v>
      </c>
      <c r="I106">
        <f>J106-H106</f>
        <v>0</v>
      </c>
      <c r="J106">
        <f>F106*G106</f>
        <v>0</v>
      </c>
      <c r="K106">
        <v>6.7999999999999996E-3</v>
      </c>
      <c r="L106">
        <f>F106*K106</f>
        <v>0.13599999999999998</v>
      </c>
      <c r="M106" t="s">
        <v>52</v>
      </c>
      <c r="N106">
        <v>1</v>
      </c>
      <c r="O106">
        <f>IF(N106=5,I106,0)</f>
        <v>0</v>
      </c>
      <c r="Z106">
        <f>IF(AD106=0,J106,0)</f>
        <v>0</v>
      </c>
      <c r="AA106">
        <f>IF(AD106=15,J106,0)</f>
        <v>0</v>
      </c>
      <c r="AB106">
        <f>IF(AD106=21,J106,0)</f>
        <v>0</v>
      </c>
      <c r="AD106">
        <v>21</v>
      </c>
      <c r="AE106">
        <f>G106*AG106</f>
        <v>0</v>
      </c>
      <c r="AF106">
        <f>G106*(1-AG106)</f>
        <v>0</v>
      </c>
      <c r="AG106">
        <v>1</v>
      </c>
      <c r="AM106">
        <f>F106*AE106</f>
        <v>0</v>
      </c>
      <c r="AN106">
        <f>F106*AF106</f>
        <v>0</v>
      </c>
      <c r="AO106" t="s">
        <v>226</v>
      </c>
      <c r="AP106" t="s">
        <v>219</v>
      </c>
      <c r="AQ106" s="13" t="s">
        <v>55</v>
      </c>
    </row>
    <row r="107" spans="1:43" ht="38.25" customHeight="1" x14ac:dyDescent="0.2">
      <c r="C107" s="17" t="s">
        <v>65</v>
      </c>
      <c r="D107" s="85" t="s">
        <v>260</v>
      </c>
      <c r="E107" s="85"/>
      <c r="F107" s="85"/>
      <c r="G107" s="85"/>
      <c r="H107" s="85"/>
      <c r="I107" s="85"/>
      <c r="J107" s="85"/>
      <c r="K107" s="85"/>
      <c r="L107" s="85"/>
      <c r="M107" s="85"/>
    </row>
    <row r="108" spans="1:43" x14ac:dyDescent="0.2">
      <c r="A108" s="18"/>
      <c r="B108" s="19" t="s">
        <v>43</v>
      </c>
      <c r="C108" s="19" t="s">
        <v>261</v>
      </c>
      <c r="D108" s="13" t="s">
        <v>262</v>
      </c>
      <c r="E108" s="13"/>
      <c r="F108" s="13"/>
      <c r="G108" s="13"/>
      <c r="H108" s="13">
        <f>SUM(H109:H133)</f>
        <v>0</v>
      </c>
      <c r="I108" s="13">
        <f>SUM(I109:I133)</f>
        <v>0</v>
      </c>
      <c r="J108" s="13">
        <f>H108+I108</f>
        <v>0</v>
      </c>
      <c r="K108" s="13"/>
      <c r="L108" s="13">
        <f>SUM(L109:L133)</f>
        <v>33.236229999999999</v>
      </c>
      <c r="M108" s="13"/>
      <c r="P108" s="13">
        <f>IF(Q108="PR",J108,SUM(O109:O133))</f>
        <v>0</v>
      </c>
      <c r="Q108" s="13" t="s">
        <v>47</v>
      </c>
      <c r="R108" s="13">
        <f>IF(Q108="HS",H108,0)</f>
        <v>0</v>
      </c>
      <c r="S108" s="13">
        <f>IF(Q108="HS",I108-P108,0)</f>
        <v>0</v>
      </c>
      <c r="T108" s="13">
        <f>IF(Q108="PS",H108,0)</f>
        <v>0</v>
      </c>
      <c r="U108" s="13">
        <f>IF(Q108="PS",I108-P108,0)</f>
        <v>0</v>
      </c>
      <c r="V108" s="13">
        <f>IF(Q108="MP",H108,0)</f>
        <v>0</v>
      </c>
      <c r="W108" s="13">
        <f>IF(Q108="MP",I108-P108,0)</f>
        <v>0</v>
      </c>
      <c r="X108" s="13">
        <f>IF(Q108="OM",H108,0)</f>
        <v>0</v>
      </c>
      <c r="Y108" s="13">
        <v>89</v>
      </c>
      <c r="AI108">
        <f>SUM(Z109:Z133)</f>
        <v>0</v>
      </c>
      <c r="AJ108">
        <f>SUM(AA109:AA133)</f>
        <v>0</v>
      </c>
      <c r="AK108">
        <f>SUM(AB109:AB133)</f>
        <v>0</v>
      </c>
    </row>
    <row r="109" spans="1:43" x14ac:dyDescent="0.2">
      <c r="A109" s="2" t="s">
        <v>263</v>
      </c>
      <c r="B109" s="1" t="s">
        <v>43</v>
      </c>
      <c r="C109" s="1" t="s">
        <v>264</v>
      </c>
      <c r="D109" t="s">
        <v>265</v>
      </c>
      <c r="E109" t="s">
        <v>217</v>
      </c>
      <c r="F109">
        <v>4</v>
      </c>
      <c r="G109">
        <v>0</v>
      </c>
      <c r="H109">
        <f>F109*AE109</f>
        <v>0</v>
      </c>
      <c r="I109">
        <f>J109-H109</f>
        <v>0</v>
      </c>
      <c r="J109">
        <f>F109*G109</f>
        <v>0</v>
      </c>
      <c r="K109">
        <v>2.2000000000000001E-4</v>
      </c>
      <c r="L109">
        <f>F109*K109</f>
        <v>8.8000000000000003E-4</v>
      </c>
      <c r="M109" t="s">
        <v>52</v>
      </c>
      <c r="N109">
        <v>1</v>
      </c>
      <c r="O109">
        <f>IF(N109=5,I109,0)</f>
        <v>0</v>
      </c>
      <c r="Z109">
        <f>IF(AD109=0,J109,0)</f>
        <v>0</v>
      </c>
      <c r="AA109">
        <f>IF(AD109=15,J109,0)</f>
        <v>0</v>
      </c>
      <c r="AB109">
        <f>IF(AD109=21,J109,0)</f>
        <v>0</v>
      </c>
      <c r="AD109">
        <v>21</v>
      </c>
      <c r="AE109">
        <f>G109*AG109</f>
        <v>0</v>
      </c>
      <c r="AF109">
        <f>G109*(1-AG109)</f>
        <v>0</v>
      </c>
      <c r="AG109">
        <v>0.15944337811900189</v>
      </c>
      <c r="AM109">
        <f>F109*AE109</f>
        <v>0</v>
      </c>
      <c r="AN109">
        <f>F109*AF109</f>
        <v>0</v>
      </c>
      <c r="AO109" t="s">
        <v>266</v>
      </c>
      <c r="AP109" t="s">
        <v>219</v>
      </c>
      <c r="AQ109" s="13" t="s">
        <v>55</v>
      </c>
    </row>
    <row r="110" spans="1:43" ht="38.25" customHeight="1" x14ac:dyDescent="0.2">
      <c r="C110" s="17" t="s">
        <v>65</v>
      </c>
      <c r="D110" s="85" t="s">
        <v>267</v>
      </c>
      <c r="E110" s="85"/>
      <c r="F110" s="85"/>
      <c r="G110" s="85"/>
      <c r="H110" s="85"/>
      <c r="I110" s="85"/>
      <c r="J110" s="85"/>
      <c r="K110" s="85"/>
      <c r="L110" s="85"/>
      <c r="M110" s="85"/>
    </row>
    <row r="111" spans="1:43" x14ac:dyDescent="0.2">
      <c r="A111" s="2" t="s">
        <v>268</v>
      </c>
      <c r="B111" s="1" t="s">
        <v>43</v>
      </c>
      <c r="C111" s="1" t="s">
        <v>269</v>
      </c>
      <c r="D111" t="s">
        <v>270</v>
      </c>
      <c r="E111" t="s">
        <v>217</v>
      </c>
      <c r="F111">
        <v>4</v>
      </c>
      <c r="G111">
        <v>0</v>
      </c>
      <c r="H111">
        <f>F111*AE111</f>
        <v>0</v>
      </c>
      <c r="I111">
        <f>J111-H111</f>
        <v>0</v>
      </c>
      <c r="J111">
        <f>F111*G111</f>
        <v>0</v>
      </c>
      <c r="K111">
        <v>0.03</v>
      </c>
      <c r="L111">
        <f>F111*K111</f>
        <v>0.12</v>
      </c>
      <c r="M111" t="s">
        <v>52</v>
      </c>
      <c r="N111">
        <v>1</v>
      </c>
      <c r="O111">
        <f>IF(N111=5,I111,0)</f>
        <v>0</v>
      </c>
      <c r="Z111">
        <f>IF(AD111=0,J111,0)</f>
        <v>0</v>
      </c>
      <c r="AA111">
        <f>IF(AD111=15,J111,0)</f>
        <v>0</v>
      </c>
      <c r="AB111">
        <f>IF(AD111=21,J111,0)</f>
        <v>0</v>
      </c>
      <c r="AD111">
        <v>21</v>
      </c>
      <c r="AE111">
        <f>G111*AG111</f>
        <v>0</v>
      </c>
      <c r="AF111">
        <f>G111*(1-AG111)</f>
        <v>0</v>
      </c>
      <c r="AG111">
        <v>1</v>
      </c>
      <c r="AM111">
        <f>F111*AE111</f>
        <v>0</v>
      </c>
      <c r="AN111">
        <f>F111*AF111</f>
        <v>0</v>
      </c>
      <c r="AO111" t="s">
        <v>266</v>
      </c>
      <c r="AP111" t="s">
        <v>219</v>
      </c>
      <c r="AQ111" s="13" t="s">
        <v>55</v>
      </c>
    </row>
    <row r="112" spans="1:43" ht="89.25" customHeight="1" x14ac:dyDescent="0.2">
      <c r="C112" s="17" t="s">
        <v>65</v>
      </c>
      <c r="D112" s="85" t="s">
        <v>271</v>
      </c>
      <c r="E112" s="85"/>
      <c r="F112" s="85"/>
      <c r="G112" s="85"/>
      <c r="H112" s="85"/>
      <c r="I112" s="85"/>
      <c r="J112" s="85"/>
      <c r="K112" s="85"/>
      <c r="L112" s="85"/>
      <c r="M112" s="85"/>
    </row>
    <row r="113" spans="1:43" x14ac:dyDescent="0.2">
      <c r="A113" s="2" t="s">
        <v>272</v>
      </c>
      <c r="B113" s="1" t="s">
        <v>43</v>
      </c>
      <c r="C113" s="1" t="s">
        <v>273</v>
      </c>
      <c r="D113" t="s">
        <v>274</v>
      </c>
      <c r="E113" t="s">
        <v>217</v>
      </c>
      <c r="F113">
        <v>2</v>
      </c>
      <c r="G113">
        <v>0</v>
      </c>
      <c r="H113">
        <f>F113*AE113</f>
        <v>0</v>
      </c>
      <c r="I113">
        <f>J113-H113</f>
        <v>0</v>
      </c>
      <c r="J113">
        <f>F113*G113</f>
        <v>0</v>
      </c>
      <c r="K113">
        <v>2.2000000000000001E-4</v>
      </c>
      <c r="L113">
        <f>F113*K113</f>
        <v>4.4000000000000002E-4</v>
      </c>
      <c r="M113" t="s">
        <v>52</v>
      </c>
      <c r="N113">
        <v>1</v>
      </c>
      <c r="O113">
        <f>IF(N113=5,I113,0)</f>
        <v>0</v>
      </c>
      <c r="Z113">
        <f>IF(AD113=0,J113,0)</f>
        <v>0</v>
      </c>
      <c r="AA113">
        <f>IF(AD113=15,J113,0)</f>
        <v>0</v>
      </c>
      <c r="AB113">
        <f>IF(AD113=21,J113,0)</f>
        <v>0</v>
      </c>
      <c r="AD113">
        <v>21</v>
      </c>
      <c r="AE113">
        <f>G113*AG113</f>
        <v>0</v>
      </c>
      <c r="AF113">
        <f>G113*(1-AG113)</f>
        <v>0</v>
      </c>
      <c r="AG113">
        <v>0.20260481451671911</v>
      </c>
      <c r="AM113">
        <f>F113*AE113</f>
        <v>0</v>
      </c>
      <c r="AN113">
        <f>F113*AF113</f>
        <v>0</v>
      </c>
      <c r="AO113" t="s">
        <v>266</v>
      </c>
      <c r="AP113" t="s">
        <v>219</v>
      </c>
      <c r="AQ113" s="13" t="s">
        <v>55</v>
      </c>
    </row>
    <row r="114" spans="1:43" ht="38.25" customHeight="1" x14ac:dyDescent="0.2">
      <c r="C114" s="17" t="s">
        <v>65</v>
      </c>
      <c r="D114" s="85" t="s">
        <v>275</v>
      </c>
      <c r="E114" s="85"/>
      <c r="F114" s="85"/>
      <c r="G114" s="85"/>
      <c r="H114" s="85"/>
      <c r="I114" s="85"/>
      <c r="J114" s="85"/>
      <c r="K114" s="85"/>
      <c r="L114" s="85"/>
      <c r="M114" s="85"/>
    </row>
    <row r="115" spans="1:43" x14ac:dyDescent="0.2">
      <c r="A115" s="2" t="s">
        <v>276</v>
      </c>
      <c r="B115" s="1" t="s">
        <v>43</v>
      </c>
      <c r="C115" s="1" t="s">
        <v>277</v>
      </c>
      <c r="D115" t="s">
        <v>278</v>
      </c>
      <c r="E115" t="s">
        <v>217</v>
      </c>
      <c r="F115">
        <v>2</v>
      </c>
      <c r="G115">
        <v>0</v>
      </c>
      <c r="H115">
        <f>F115*AE115</f>
        <v>0</v>
      </c>
      <c r="I115">
        <f>J115-H115</f>
        <v>0</v>
      </c>
      <c r="J115">
        <f>F115*G115</f>
        <v>0</v>
      </c>
      <c r="K115">
        <v>1.7999999999999999E-2</v>
      </c>
      <c r="L115">
        <f>F115*K115</f>
        <v>3.5999999999999997E-2</v>
      </c>
      <c r="M115" t="s">
        <v>52</v>
      </c>
      <c r="N115">
        <v>1</v>
      </c>
      <c r="O115">
        <f>IF(N115=5,I115,0)</f>
        <v>0</v>
      </c>
      <c r="Z115">
        <f>IF(AD115=0,J115,0)</f>
        <v>0</v>
      </c>
      <c r="AA115">
        <f>IF(AD115=15,J115,0)</f>
        <v>0</v>
      </c>
      <c r="AB115">
        <f>IF(AD115=21,J115,0)</f>
        <v>0</v>
      </c>
      <c r="AD115">
        <v>21</v>
      </c>
      <c r="AE115">
        <f>G115*AG115</f>
        <v>0</v>
      </c>
      <c r="AF115">
        <f>G115*(1-AG115)</f>
        <v>0</v>
      </c>
      <c r="AG115">
        <v>1</v>
      </c>
      <c r="AM115">
        <f>F115*AE115</f>
        <v>0</v>
      </c>
      <c r="AN115">
        <f>F115*AF115</f>
        <v>0</v>
      </c>
      <c r="AO115" t="s">
        <v>266</v>
      </c>
      <c r="AP115" t="s">
        <v>219</v>
      </c>
      <c r="AQ115" s="13" t="s">
        <v>55</v>
      </c>
    </row>
    <row r="116" spans="1:43" ht="51" customHeight="1" x14ac:dyDescent="0.2">
      <c r="C116" s="17" t="s">
        <v>65</v>
      </c>
      <c r="D116" s="85" t="s">
        <v>279</v>
      </c>
      <c r="E116" s="85"/>
      <c r="F116" s="85"/>
      <c r="G116" s="85"/>
      <c r="H116" s="85"/>
      <c r="I116" s="85"/>
      <c r="J116" s="85"/>
      <c r="K116" s="85"/>
      <c r="L116" s="85"/>
      <c r="M116" s="85"/>
    </row>
    <row r="117" spans="1:43" x14ac:dyDescent="0.2">
      <c r="A117" s="2" t="s">
        <v>280</v>
      </c>
      <c r="B117" s="1" t="s">
        <v>43</v>
      </c>
      <c r="C117" s="1" t="s">
        <v>281</v>
      </c>
      <c r="D117" t="s">
        <v>282</v>
      </c>
      <c r="E117" t="s">
        <v>64</v>
      </c>
      <c r="F117">
        <v>10</v>
      </c>
      <c r="G117">
        <v>0</v>
      </c>
      <c r="H117">
        <f>F117*AE117</f>
        <v>0</v>
      </c>
      <c r="I117">
        <f>J117-H117</f>
        <v>0</v>
      </c>
      <c r="J117">
        <f>F117*G117</f>
        <v>0</v>
      </c>
      <c r="K117">
        <v>0</v>
      </c>
      <c r="L117">
        <f>F117*K117</f>
        <v>0</v>
      </c>
      <c r="M117" t="s">
        <v>52</v>
      </c>
      <c r="N117">
        <v>1</v>
      </c>
      <c r="O117">
        <f>IF(N117=5,I117,0)</f>
        <v>0</v>
      </c>
      <c r="Z117">
        <f>IF(AD117=0,J117,0)</f>
        <v>0</v>
      </c>
      <c r="AA117">
        <f>IF(AD117=15,J117,0)</f>
        <v>0</v>
      </c>
      <c r="AB117">
        <f>IF(AD117=21,J117,0)</f>
        <v>0</v>
      </c>
      <c r="AD117">
        <v>21</v>
      </c>
      <c r="AE117">
        <f>G117*AG117</f>
        <v>0</v>
      </c>
      <c r="AF117">
        <f>G117*(1-AG117)</f>
        <v>0</v>
      </c>
      <c r="AG117">
        <v>2.393489707994256E-2</v>
      </c>
      <c r="AM117">
        <f>F117*AE117</f>
        <v>0</v>
      </c>
      <c r="AN117">
        <f>F117*AF117</f>
        <v>0</v>
      </c>
      <c r="AO117" t="s">
        <v>266</v>
      </c>
      <c r="AP117" t="s">
        <v>219</v>
      </c>
      <c r="AQ117" s="13" t="s">
        <v>55</v>
      </c>
    </row>
    <row r="118" spans="1:43" ht="12.75" customHeight="1" x14ac:dyDescent="0.2">
      <c r="C118" s="17" t="s">
        <v>65</v>
      </c>
      <c r="D118" s="85" t="s">
        <v>283</v>
      </c>
      <c r="E118" s="85"/>
      <c r="F118" s="85"/>
      <c r="G118" s="85"/>
      <c r="H118" s="85"/>
      <c r="I118" s="85"/>
      <c r="J118" s="85"/>
      <c r="K118" s="85"/>
      <c r="L118" s="85"/>
      <c r="M118" s="85"/>
    </row>
    <row r="119" spans="1:43" x14ac:dyDescent="0.2">
      <c r="A119" s="2" t="s">
        <v>284</v>
      </c>
      <c r="B119" s="1" t="s">
        <v>43</v>
      </c>
      <c r="C119" s="1" t="s">
        <v>285</v>
      </c>
      <c r="D119" t="s">
        <v>286</v>
      </c>
      <c r="E119" t="s">
        <v>64</v>
      </c>
      <c r="F119">
        <v>895</v>
      </c>
      <c r="G119">
        <v>0</v>
      </c>
      <c r="H119">
        <f>F119*AE119</f>
        <v>0</v>
      </c>
      <c r="I119">
        <f>J119-H119</f>
        <v>0</v>
      </c>
      <c r="J119">
        <f>F119*G119</f>
        <v>0</v>
      </c>
      <c r="K119">
        <v>0</v>
      </c>
      <c r="L119">
        <f>F119*K119</f>
        <v>0</v>
      </c>
      <c r="M119" t="s">
        <v>52</v>
      </c>
      <c r="N119">
        <v>1</v>
      </c>
      <c r="O119">
        <f>IF(N119=5,I119,0)</f>
        <v>0</v>
      </c>
      <c r="Z119">
        <f>IF(AD119=0,J119,0)</f>
        <v>0</v>
      </c>
      <c r="AA119">
        <f>IF(AD119=15,J119,0)</f>
        <v>0</v>
      </c>
      <c r="AB119">
        <f>IF(AD119=21,J119,0)</f>
        <v>0</v>
      </c>
      <c r="AD119">
        <v>21</v>
      </c>
      <c r="AE119">
        <f>G119*AG119</f>
        <v>0</v>
      </c>
      <c r="AF119">
        <f>G119*(1-AG119)</f>
        <v>0</v>
      </c>
      <c r="AG119">
        <v>5.4690204222914499E-2</v>
      </c>
      <c r="AM119">
        <f>F119*AE119</f>
        <v>0</v>
      </c>
      <c r="AN119">
        <f>F119*AF119</f>
        <v>0</v>
      </c>
      <c r="AO119" t="s">
        <v>266</v>
      </c>
      <c r="AP119" t="s">
        <v>219</v>
      </c>
      <c r="AQ119" s="13" t="s">
        <v>55</v>
      </c>
    </row>
    <row r="120" spans="1:43" ht="12.75" customHeight="1" x14ac:dyDescent="0.2">
      <c r="C120" s="17" t="s">
        <v>65</v>
      </c>
      <c r="D120" s="85" t="s">
        <v>287</v>
      </c>
      <c r="E120" s="85"/>
      <c r="F120" s="85"/>
      <c r="G120" s="85"/>
      <c r="H120" s="85"/>
      <c r="I120" s="85"/>
      <c r="J120" s="85"/>
      <c r="K120" s="85"/>
      <c r="L120" s="85"/>
      <c r="M120" s="85"/>
    </row>
    <row r="121" spans="1:43" x14ac:dyDescent="0.2">
      <c r="A121" s="2" t="s">
        <v>288</v>
      </c>
      <c r="B121" s="1" t="s">
        <v>43</v>
      </c>
      <c r="C121" s="1" t="s">
        <v>289</v>
      </c>
      <c r="D121" t="s">
        <v>290</v>
      </c>
      <c r="E121" t="s">
        <v>64</v>
      </c>
      <c r="F121">
        <v>3395</v>
      </c>
      <c r="G121">
        <v>0</v>
      </c>
      <c r="H121">
        <f>F121*AE121</f>
        <v>0</v>
      </c>
      <c r="I121">
        <f>J121-H121</f>
        <v>0</v>
      </c>
      <c r="J121">
        <f>F121*G121</f>
        <v>0</v>
      </c>
      <c r="K121">
        <v>0</v>
      </c>
      <c r="L121">
        <f>F121*K121</f>
        <v>0</v>
      </c>
      <c r="M121" t="s">
        <v>52</v>
      </c>
      <c r="N121">
        <v>1</v>
      </c>
      <c r="O121">
        <f>IF(N121=5,I121,0)</f>
        <v>0</v>
      </c>
      <c r="Z121">
        <f>IF(AD121=0,J121,0)</f>
        <v>0</v>
      </c>
      <c r="AA121">
        <f>IF(AD121=15,J121,0)</f>
        <v>0</v>
      </c>
      <c r="AB121">
        <f>IF(AD121=21,J121,0)</f>
        <v>0</v>
      </c>
      <c r="AD121">
        <v>21</v>
      </c>
      <c r="AE121">
        <f>G121*AG121</f>
        <v>0</v>
      </c>
      <c r="AF121">
        <f>G121*(1-AG121)</f>
        <v>0</v>
      </c>
      <c r="AG121">
        <v>8.8755921216654196E-2</v>
      </c>
      <c r="AM121">
        <f>F121*AE121</f>
        <v>0</v>
      </c>
      <c r="AN121">
        <f>F121*AF121</f>
        <v>0</v>
      </c>
      <c r="AO121" t="s">
        <v>266</v>
      </c>
      <c r="AP121" t="s">
        <v>219</v>
      </c>
      <c r="AQ121" s="13" t="s">
        <v>55</v>
      </c>
    </row>
    <row r="122" spans="1:43" ht="12.75" customHeight="1" x14ac:dyDescent="0.2">
      <c r="C122" s="17" t="s">
        <v>65</v>
      </c>
      <c r="D122" s="85" t="s">
        <v>287</v>
      </c>
      <c r="E122" s="85"/>
      <c r="F122" s="85"/>
      <c r="G122" s="85"/>
      <c r="H122" s="85"/>
      <c r="I122" s="85"/>
      <c r="J122" s="85"/>
      <c r="K122" s="85"/>
      <c r="L122" s="85"/>
      <c r="M122" s="85"/>
    </row>
    <row r="123" spans="1:43" x14ac:dyDescent="0.2">
      <c r="A123" s="2" t="s">
        <v>291</v>
      </c>
      <c r="B123" s="1" t="s">
        <v>43</v>
      </c>
      <c r="C123" s="1" t="s">
        <v>292</v>
      </c>
      <c r="D123" t="s">
        <v>293</v>
      </c>
      <c r="E123" t="s">
        <v>294</v>
      </c>
      <c r="F123">
        <v>99</v>
      </c>
      <c r="G123">
        <v>0</v>
      </c>
      <c r="H123">
        <f>F123*AE123</f>
        <v>0</v>
      </c>
      <c r="I123">
        <f>J123-H123</f>
        <v>0</v>
      </c>
      <c r="J123">
        <f>F123*G123</f>
        <v>0</v>
      </c>
      <c r="K123">
        <v>1.7000000000000001E-4</v>
      </c>
      <c r="L123">
        <f>F123*K123</f>
        <v>1.6830000000000001E-2</v>
      </c>
      <c r="M123" t="s">
        <v>52</v>
      </c>
      <c r="N123">
        <v>1</v>
      </c>
      <c r="O123">
        <f>IF(N123=5,I123,0)</f>
        <v>0</v>
      </c>
      <c r="Z123">
        <f>IF(AD123=0,J123,0)</f>
        <v>0</v>
      </c>
      <c r="AA123">
        <f>IF(AD123=15,J123,0)</f>
        <v>0</v>
      </c>
      <c r="AB123">
        <f>IF(AD123=21,J123,0)</f>
        <v>0</v>
      </c>
      <c r="AD123">
        <v>21</v>
      </c>
      <c r="AE123">
        <f>G123*AG123</f>
        <v>0</v>
      </c>
      <c r="AF123">
        <f>G123*(1-AG123)</f>
        <v>0</v>
      </c>
      <c r="AG123">
        <v>9.9909712722298233E-2</v>
      </c>
      <c r="AM123">
        <f>F123*AE123</f>
        <v>0</v>
      </c>
      <c r="AN123">
        <f>F123*AF123</f>
        <v>0</v>
      </c>
      <c r="AO123" t="s">
        <v>266</v>
      </c>
      <c r="AP123" t="s">
        <v>219</v>
      </c>
      <c r="AQ123" s="13" t="s">
        <v>55</v>
      </c>
    </row>
    <row r="124" spans="1:43" ht="63.75" customHeight="1" x14ac:dyDescent="0.2">
      <c r="C124" s="17" t="s">
        <v>65</v>
      </c>
      <c r="D124" s="85" t="s">
        <v>295</v>
      </c>
      <c r="E124" s="85"/>
      <c r="F124" s="85"/>
      <c r="G124" s="85"/>
      <c r="H124" s="85"/>
      <c r="I124" s="85"/>
      <c r="J124" s="85"/>
      <c r="K124" s="85"/>
      <c r="L124" s="85"/>
      <c r="M124" s="85"/>
    </row>
    <row r="125" spans="1:43" x14ac:dyDescent="0.2">
      <c r="A125" s="2" t="s">
        <v>182</v>
      </c>
      <c r="B125" s="1" t="s">
        <v>43</v>
      </c>
      <c r="C125" s="1" t="s">
        <v>296</v>
      </c>
      <c r="D125" t="s">
        <v>297</v>
      </c>
      <c r="E125" t="s">
        <v>147</v>
      </c>
      <c r="F125">
        <v>20.000630000000001</v>
      </c>
      <c r="G125">
        <v>0</v>
      </c>
      <c r="H125">
        <f>F125*AE125</f>
        <v>0</v>
      </c>
      <c r="I125">
        <f>J125-H125</f>
        <v>0</v>
      </c>
      <c r="J125">
        <f>F125*G125</f>
        <v>0</v>
      </c>
      <c r="K125">
        <v>0</v>
      </c>
      <c r="L125">
        <f>F125*K125</f>
        <v>0</v>
      </c>
      <c r="M125" t="s">
        <v>52</v>
      </c>
      <c r="N125">
        <v>5</v>
      </c>
      <c r="O125">
        <f>IF(N125=5,I125,0)</f>
        <v>0</v>
      </c>
      <c r="Z125">
        <f>IF(AD125=0,J125,0)</f>
        <v>0</v>
      </c>
      <c r="AA125">
        <f>IF(AD125=15,J125,0)</f>
        <v>0</v>
      </c>
      <c r="AB125">
        <f>IF(AD125=21,J125,0)</f>
        <v>0</v>
      </c>
      <c r="AD125">
        <v>21</v>
      </c>
      <c r="AE125">
        <f>G125*AG125</f>
        <v>0</v>
      </c>
      <c r="AF125">
        <f>G125*(1-AG125)</f>
        <v>0</v>
      </c>
      <c r="AG125">
        <v>0</v>
      </c>
      <c r="AM125">
        <f>F125*AE125</f>
        <v>0</v>
      </c>
      <c r="AN125">
        <f>F125*AF125</f>
        <v>0</v>
      </c>
      <c r="AO125" t="s">
        <v>266</v>
      </c>
      <c r="AP125" t="s">
        <v>219</v>
      </c>
      <c r="AQ125" s="13" t="s">
        <v>55</v>
      </c>
    </row>
    <row r="126" spans="1:43" ht="38.25" customHeight="1" x14ac:dyDescent="0.2">
      <c r="C126" s="17" t="s">
        <v>65</v>
      </c>
      <c r="D126" s="85" t="s">
        <v>298</v>
      </c>
      <c r="E126" s="85"/>
      <c r="F126" s="85"/>
      <c r="G126" s="85"/>
      <c r="H126" s="85"/>
      <c r="I126" s="85"/>
      <c r="J126" s="85"/>
      <c r="K126" s="85"/>
      <c r="L126" s="85"/>
      <c r="M126" s="85"/>
    </row>
    <row r="127" spans="1:43" x14ac:dyDescent="0.2">
      <c r="A127" s="2" t="s">
        <v>299</v>
      </c>
      <c r="B127" s="1" t="s">
        <v>43</v>
      </c>
      <c r="C127" s="1" t="s">
        <v>300</v>
      </c>
      <c r="D127" t="s">
        <v>301</v>
      </c>
      <c r="E127" t="s">
        <v>147</v>
      </c>
      <c r="F127">
        <v>311.61833000000001</v>
      </c>
      <c r="G127">
        <v>0</v>
      </c>
      <c r="H127">
        <f>F127*AE127</f>
        <v>0</v>
      </c>
      <c r="I127">
        <f>J127-H127</f>
        <v>0</v>
      </c>
      <c r="J127">
        <f>F127*G127</f>
        <v>0</v>
      </c>
      <c r="K127">
        <v>0</v>
      </c>
      <c r="L127">
        <f>F127*K127</f>
        <v>0</v>
      </c>
      <c r="M127" t="s">
        <v>52</v>
      </c>
      <c r="N127">
        <v>5</v>
      </c>
      <c r="O127">
        <f>IF(N127=5,I127,0)</f>
        <v>0</v>
      </c>
      <c r="Z127">
        <f>IF(AD127=0,J127,0)</f>
        <v>0</v>
      </c>
      <c r="AA127">
        <f>IF(AD127=15,J127,0)</f>
        <v>0</v>
      </c>
      <c r="AB127">
        <f>IF(AD127=21,J127,0)</f>
        <v>0</v>
      </c>
      <c r="AD127">
        <v>21</v>
      </c>
      <c r="AE127">
        <f>G127*AG127</f>
        <v>0</v>
      </c>
      <c r="AF127">
        <f>G127*(1-AG127)</f>
        <v>0</v>
      </c>
      <c r="AG127">
        <v>0</v>
      </c>
      <c r="AM127">
        <f>F127*AE127</f>
        <v>0</v>
      </c>
      <c r="AN127">
        <f>F127*AF127</f>
        <v>0</v>
      </c>
      <c r="AO127" t="s">
        <v>266</v>
      </c>
      <c r="AP127" t="s">
        <v>219</v>
      </c>
      <c r="AQ127" s="13" t="s">
        <v>55</v>
      </c>
    </row>
    <row r="128" spans="1:43" ht="38.25" customHeight="1" x14ac:dyDescent="0.2">
      <c r="C128" s="17" t="s">
        <v>65</v>
      </c>
      <c r="D128" s="85" t="s">
        <v>302</v>
      </c>
      <c r="E128" s="85"/>
      <c r="F128" s="85"/>
      <c r="G128" s="85"/>
      <c r="H128" s="85"/>
      <c r="I128" s="85"/>
      <c r="J128" s="85"/>
      <c r="K128" s="85"/>
      <c r="L128" s="85"/>
      <c r="M128" s="85"/>
    </row>
    <row r="129" spans="1:43" x14ac:dyDescent="0.2">
      <c r="A129" s="2" t="s">
        <v>303</v>
      </c>
      <c r="B129" s="1" t="s">
        <v>43</v>
      </c>
      <c r="C129" s="1" t="s">
        <v>304</v>
      </c>
      <c r="D129" t="s">
        <v>305</v>
      </c>
      <c r="E129" t="s">
        <v>217</v>
      </c>
      <c r="F129">
        <v>101</v>
      </c>
      <c r="G129">
        <v>0</v>
      </c>
      <c r="H129">
        <f>F129*AE129</f>
        <v>0</v>
      </c>
      <c r="I129">
        <f>J129-H129</f>
        <v>0</v>
      </c>
      <c r="J129">
        <f>F129*G129</f>
        <v>0</v>
      </c>
      <c r="K129">
        <v>0.16502</v>
      </c>
      <c r="L129">
        <f>F129*K129</f>
        <v>16.667020000000001</v>
      </c>
      <c r="M129" t="s">
        <v>52</v>
      </c>
      <c r="N129">
        <v>1</v>
      </c>
      <c r="O129">
        <f>IF(N129=5,I129,0)</f>
        <v>0</v>
      </c>
      <c r="Z129">
        <f>IF(AD129=0,J129,0)</f>
        <v>0</v>
      </c>
      <c r="AA129">
        <f>IF(AD129=15,J129,0)</f>
        <v>0</v>
      </c>
      <c r="AB129">
        <f>IF(AD129=21,J129,0)</f>
        <v>0</v>
      </c>
      <c r="AD129">
        <v>21</v>
      </c>
      <c r="AE129">
        <f>G129*AG129</f>
        <v>0</v>
      </c>
      <c r="AF129">
        <f>G129*(1-AG129)</f>
        <v>0</v>
      </c>
      <c r="AG129">
        <v>0.79634105602389516</v>
      </c>
      <c r="AM129">
        <f>F129*AE129</f>
        <v>0</v>
      </c>
      <c r="AN129">
        <f>F129*AF129</f>
        <v>0</v>
      </c>
      <c r="AO129" t="s">
        <v>266</v>
      </c>
      <c r="AP129" t="s">
        <v>219</v>
      </c>
      <c r="AQ129" s="13" t="s">
        <v>55</v>
      </c>
    </row>
    <row r="130" spans="1:43" ht="25.5" customHeight="1" x14ac:dyDescent="0.2">
      <c r="C130" s="17" t="s">
        <v>65</v>
      </c>
      <c r="D130" s="85" t="s">
        <v>306</v>
      </c>
      <c r="E130" s="85"/>
      <c r="F130" s="85"/>
      <c r="G130" s="85"/>
      <c r="H130" s="85"/>
      <c r="I130" s="85"/>
      <c r="J130" s="85"/>
      <c r="K130" s="85"/>
      <c r="L130" s="85"/>
      <c r="M130" s="85"/>
    </row>
    <row r="131" spans="1:43" x14ac:dyDescent="0.2">
      <c r="A131" s="2" t="s">
        <v>201</v>
      </c>
      <c r="B131" s="1" t="s">
        <v>43</v>
      </c>
      <c r="C131" s="1" t="s">
        <v>307</v>
      </c>
      <c r="D131" t="s">
        <v>308</v>
      </c>
      <c r="E131" t="s">
        <v>217</v>
      </c>
      <c r="F131">
        <v>3</v>
      </c>
      <c r="G131">
        <v>0</v>
      </c>
      <c r="H131">
        <f>F131*AE131</f>
        <v>0</v>
      </c>
      <c r="I131">
        <f>J131-H131</f>
        <v>0</v>
      </c>
      <c r="J131">
        <f>F131*G131</f>
        <v>0</v>
      </c>
      <c r="K131">
        <v>0.16502</v>
      </c>
      <c r="L131">
        <f>F131*K131</f>
        <v>0.49506</v>
      </c>
      <c r="M131" t="s">
        <v>52</v>
      </c>
      <c r="N131">
        <v>1</v>
      </c>
      <c r="O131">
        <f>IF(N131=5,I131,0)</f>
        <v>0</v>
      </c>
      <c r="Z131">
        <f>IF(AD131=0,J131,0)</f>
        <v>0</v>
      </c>
      <c r="AA131">
        <f>IF(AD131=15,J131,0)</f>
        <v>0</v>
      </c>
      <c r="AB131">
        <f>IF(AD131=21,J131,0)</f>
        <v>0</v>
      </c>
      <c r="AD131">
        <v>21</v>
      </c>
      <c r="AE131">
        <f>G131*AG131</f>
        <v>0</v>
      </c>
      <c r="AF131">
        <f>G131*(1-AG131)</f>
        <v>0</v>
      </c>
      <c r="AG131">
        <v>0.82234812286689418</v>
      </c>
      <c r="AM131">
        <f>F131*AE131</f>
        <v>0</v>
      </c>
      <c r="AN131">
        <f>F131*AF131</f>
        <v>0</v>
      </c>
      <c r="AO131" t="s">
        <v>266</v>
      </c>
      <c r="AP131" t="s">
        <v>219</v>
      </c>
      <c r="AQ131" s="13" t="s">
        <v>55</v>
      </c>
    </row>
    <row r="132" spans="1:43" ht="25.5" customHeight="1" x14ac:dyDescent="0.2">
      <c r="C132" s="17" t="s">
        <v>65</v>
      </c>
      <c r="D132" s="85" t="s">
        <v>309</v>
      </c>
      <c r="E132" s="85"/>
      <c r="F132" s="85"/>
      <c r="G132" s="85"/>
      <c r="H132" s="85"/>
      <c r="I132" s="85"/>
      <c r="J132" s="85"/>
      <c r="K132" s="85"/>
      <c r="L132" s="85"/>
      <c r="M132" s="85"/>
    </row>
    <row r="133" spans="1:43" x14ac:dyDescent="0.2">
      <c r="A133" s="2" t="s">
        <v>310</v>
      </c>
      <c r="B133" s="1" t="s">
        <v>43</v>
      </c>
      <c r="C133" s="1" t="s">
        <v>311</v>
      </c>
      <c r="D133" t="s">
        <v>312</v>
      </c>
      <c r="E133" t="s">
        <v>217</v>
      </c>
      <c r="F133">
        <v>2</v>
      </c>
      <c r="G133">
        <v>0</v>
      </c>
      <c r="H133">
        <f>F133*AE133</f>
        <v>0</v>
      </c>
      <c r="I133">
        <f>J133-H133</f>
        <v>0</v>
      </c>
      <c r="J133">
        <f>F133*G133</f>
        <v>0</v>
      </c>
      <c r="K133">
        <v>7.95</v>
      </c>
      <c r="L133">
        <f>F133*K133</f>
        <v>15.9</v>
      </c>
      <c r="M133" t="s">
        <v>52</v>
      </c>
      <c r="N133">
        <v>1</v>
      </c>
      <c r="O133">
        <f>IF(N133=5,I133,0)</f>
        <v>0</v>
      </c>
      <c r="Z133">
        <f>IF(AD133=0,J133,0)</f>
        <v>0</v>
      </c>
      <c r="AA133">
        <f>IF(AD133=15,J133,0)</f>
        <v>0</v>
      </c>
      <c r="AB133">
        <f>IF(AD133=21,J133,0)</f>
        <v>0</v>
      </c>
      <c r="AD133">
        <v>21</v>
      </c>
      <c r="AE133">
        <f>G133*AG133</f>
        <v>0</v>
      </c>
      <c r="AF133">
        <f>G133*(1-AG133)</f>
        <v>0</v>
      </c>
      <c r="AG133">
        <v>1</v>
      </c>
      <c r="AM133">
        <f>F133*AE133</f>
        <v>0</v>
      </c>
      <c r="AN133">
        <f>F133*AF133</f>
        <v>0</v>
      </c>
      <c r="AO133" t="s">
        <v>266</v>
      </c>
      <c r="AP133" t="s">
        <v>219</v>
      </c>
      <c r="AQ133" s="13" t="s">
        <v>55</v>
      </c>
    </row>
    <row r="134" spans="1:43" x14ac:dyDescent="0.2">
      <c r="A134" s="18"/>
      <c r="B134" s="19" t="s">
        <v>43</v>
      </c>
      <c r="C134" s="19" t="s">
        <v>313</v>
      </c>
      <c r="D134" s="13" t="s">
        <v>314</v>
      </c>
      <c r="E134" s="13"/>
      <c r="F134" s="13"/>
      <c r="G134" s="13"/>
      <c r="H134" s="13">
        <f>SUM(H135:H136)</f>
        <v>0</v>
      </c>
      <c r="I134" s="13">
        <f>SUM(I135:I136)</f>
        <v>0</v>
      </c>
      <c r="J134" s="13">
        <f>H134+I134</f>
        <v>0</v>
      </c>
      <c r="K134" s="13"/>
      <c r="L134" s="13">
        <f>SUM(L135:L136)</f>
        <v>26.219950000000001</v>
      </c>
      <c r="M134" s="13"/>
      <c r="P134" s="13">
        <f>IF(Q134="PR",J134,SUM(O135:O136))</f>
        <v>0</v>
      </c>
      <c r="Q134" s="13" t="s">
        <v>47</v>
      </c>
      <c r="R134" s="13">
        <f>IF(Q134="HS",H134,0)</f>
        <v>0</v>
      </c>
      <c r="S134" s="13">
        <f>IF(Q134="HS",I134-P134,0)</f>
        <v>0</v>
      </c>
      <c r="T134" s="13">
        <f>IF(Q134="PS",H134,0)</f>
        <v>0</v>
      </c>
      <c r="U134" s="13">
        <f>IF(Q134="PS",I134-P134,0)</f>
        <v>0</v>
      </c>
      <c r="V134" s="13">
        <f>IF(Q134="MP",H134,0)</f>
        <v>0</v>
      </c>
      <c r="W134" s="13">
        <f>IF(Q134="MP",I134-P134,0)</f>
        <v>0</v>
      </c>
      <c r="X134" s="13">
        <f>IF(Q134="OM",H134,0)</f>
        <v>0</v>
      </c>
      <c r="Y134" s="13">
        <v>91</v>
      </c>
      <c r="AI134">
        <f>SUM(Z135:Z136)</f>
        <v>0</v>
      </c>
      <c r="AJ134">
        <f>SUM(AA135:AA136)</f>
        <v>0</v>
      </c>
      <c r="AK134">
        <f>SUM(AB135:AB136)</f>
        <v>0</v>
      </c>
    </row>
    <row r="135" spans="1:43" x14ac:dyDescent="0.2">
      <c r="A135" s="2" t="s">
        <v>315</v>
      </c>
      <c r="B135" s="1" t="s">
        <v>43</v>
      </c>
      <c r="C135" s="1" t="s">
        <v>316</v>
      </c>
      <c r="D135" t="s">
        <v>317</v>
      </c>
      <c r="E135" t="s">
        <v>64</v>
      </c>
      <c r="F135">
        <v>85</v>
      </c>
      <c r="G135">
        <v>0</v>
      </c>
      <c r="H135">
        <f>F135*AE135</f>
        <v>0</v>
      </c>
      <c r="I135">
        <f>J135-H135</f>
        <v>0</v>
      </c>
      <c r="J135">
        <f>F135*G135</f>
        <v>0</v>
      </c>
      <c r="K135">
        <v>0.30847000000000002</v>
      </c>
      <c r="L135">
        <f>F135*K135</f>
        <v>26.219950000000001</v>
      </c>
      <c r="M135" t="s">
        <v>52</v>
      </c>
      <c r="N135">
        <v>1</v>
      </c>
      <c r="O135">
        <f>IF(N135=5,I135,0)</f>
        <v>0</v>
      </c>
      <c r="Z135">
        <f>IF(AD135=0,J135,0)</f>
        <v>0</v>
      </c>
      <c r="AA135">
        <f>IF(AD135=15,J135,0)</f>
        <v>0</v>
      </c>
      <c r="AB135">
        <f>IF(AD135=21,J135,0)</f>
        <v>0</v>
      </c>
      <c r="AD135">
        <v>21</v>
      </c>
      <c r="AE135">
        <f>G135*AG135</f>
        <v>0</v>
      </c>
      <c r="AF135">
        <f>G135*(1-AG135)</f>
        <v>0</v>
      </c>
      <c r="AG135">
        <v>0.76046783625730985</v>
      </c>
      <c r="AM135">
        <f>F135*AE135</f>
        <v>0</v>
      </c>
      <c r="AN135">
        <f>F135*AF135</f>
        <v>0</v>
      </c>
      <c r="AO135" t="s">
        <v>318</v>
      </c>
      <c r="AP135" t="s">
        <v>319</v>
      </c>
      <c r="AQ135" s="13" t="s">
        <v>55</v>
      </c>
    </row>
    <row r="136" spans="1:43" x14ac:dyDescent="0.2">
      <c r="A136" s="2" t="s">
        <v>320</v>
      </c>
      <c r="B136" s="1" t="s">
        <v>43</v>
      </c>
      <c r="C136" s="1" t="s">
        <v>321</v>
      </c>
      <c r="D136" t="s">
        <v>322</v>
      </c>
      <c r="E136" t="s">
        <v>64</v>
      </c>
      <c r="F136">
        <v>3058</v>
      </c>
      <c r="G136">
        <v>0</v>
      </c>
      <c r="H136">
        <f>F136*AE136</f>
        <v>0</v>
      </c>
      <c r="I136">
        <f>J136-H136</f>
        <v>0</v>
      </c>
      <c r="J136">
        <f>F136*G136</f>
        <v>0</v>
      </c>
      <c r="K136">
        <v>0</v>
      </c>
      <c r="L136">
        <f>F136*K136</f>
        <v>0</v>
      </c>
      <c r="M136" t="s">
        <v>52</v>
      </c>
      <c r="N136">
        <v>1</v>
      </c>
      <c r="O136">
        <f>IF(N136=5,I136,0)</f>
        <v>0</v>
      </c>
      <c r="Z136">
        <f>IF(AD136=0,J136,0)</f>
        <v>0</v>
      </c>
      <c r="AA136">
        <f>IF(AD136=15,J136,0)</f>
        <v>0</v>
      </c>
      <c r="AB136">
        <f>IF(AD136=21,J136,0)</f>
        <v>0</v>
      </c>
      <c r="AD136">
        <v>21</v>
      </c>
      <c r="AE136">
        <f>G136*AG136</f>
        <v>0</v>
      </c>
      <c r="AF136">
        <f>G136*(1-AG136)</f>
        <v>0</v>
      </c>
      <c r="AG136">
        <v>0.60452781371280728</v>
      </c>
      <c r="AM136">
        <f>F136*AE136</f>
        <v>0</v>
      </c>
      <c r="AN136">
        <f>F136*AF136</f>
        <v>0</v>
      </c>
      <c r="AO136" t="s">
        <v>318</v>
      </c>
      <c r="AP136" t="s">
        <v>319</v>
      </c>
      <c r="AQ136" s="13" t="s">
        <v>55</v>
      </c>
    </row>
    <row r="137" spans="1:43" ht="12.75" customHeight="1" x14ac:dyDescent="0.2">
      <c r="C137" s="17" t="s">
        <v>65</v>
      </c>
      <c r="D137" s="85" t="s">
        <v>323</v>
      </c>
      <c r="E137" s="85"/>
      <c r="F137" s="85"/>
      <c r="G137" s="85"/>
      <c r="H137" s="85"/>
      <c r="I137" s="85"/>
      <c r="J137" s="85"/>
      <c r="K137" s="85"/>
      <c r="L137" s="85"/>
      <c r="M137" s="85"/>
    </row>
    <row r="138" spans="1:43" x14ac:dyDescent="0.2">
      <c r="A138" s="18"/>
      <c r="B138" s="19" t="s">
        <v>43</v>
      </c>
      <c r="C138" s="19" t="s">
        <v>324</v>
      </c>
      <c r="D138" s="13" t="s">
        <v>325</v>
      </c>
      <c r="E138" s="13"/>
      <c r="F138" s="13"/>
      <c r="G138" s="13"/>
      <c r="H138" s="13">
        <f>SUM(H139:H141)</f>
        <v>0</v>
      </c>
      <c r="I138" s="13">
        <f>SUM(I139:I141)</f>
        <v>0</v>
      </c>
      <c r="J138" s="13">
        <f>H138+I138</f>
        <v>0</v>
      </c>
      <c r="K138" s="13"/>
      <c r="L138" s="13">
        <f>SUM(L139:L141)</f>
        <v>0</v>
      </c>
      <c r="M138" s="13"/>
      <c r="P138" s="13">
        <f>IF(Q138="PR",J138,SUM(O139:O141))</f>
        <v>0</v>
      </c>
      <c r="Q138" s="13"/>
      <c r="R138" s="13">
        <f>IF(Q138="HS",H138,0)</f>
        <v>0</v>
      </c>
      <c r="S138" s="13">
        <f>IF(Q138="HS",I138-P138,0)</f>
        <v>0</v>
      </c>
      <c r="T138" s="13">
        <f>IF(Q138="PS",H138,0)</f>
        <v>0</v>
      </c>
      <c r="U138" s="13">
        <f>IF(Q138="PS",I138-P138,0)</f>
        <v>0</v>
      </c>
      <c r="V138" s="13">
        <f>IF(Q138="MP",H138,0)</f>
        <v>0</v>
      </c>
      <c r="W138" s="13">
        <f>IF(Q138="MP",I138-P138,0)</f>
        <v>0</v>
      </c>
      <c r="X138" s="13">
        <f>IF(Q138="OM",H138,0)</f>
        <v>0</v>
      </c>
      <c r="Y138" s="13" t="s">
        <v>324</v>
      </c>
      <c r="AI138">
        <f>SUM(Z139:Z141)</f>
        <v>0</v>
      </c>
      <c r="AJ138">
        <f>SUM(AA139:AA141)</f>
        <v>0</v>
      </c>
      <c r="AK138">
        <f>SUM(AB139:AB141)</f>
        <v>0</v>
      </c>
    </row>
    <row r="139" spans="1:43" x14ac:dyDescent="0.2">
      <c r="A139" s="2" t="s">
        <v>326</v>
      </c>
      <c r="B139" s="1" t="s">
        <v>43</v>
      </c>
      <c r="C139" s="1" t="s">
        <v>327</v>
      </c>
      <c r="D139" t="s">
        <v>328</v>
      </c>
      <c r="E139" t="s">
        <v>147</v>
      </c>
      <c r="F139">
        <v>1270.181</v>
      </c>
      <c r="G139">
        <v>0</v>
      </c>
      <c r="H139">
        <f>F139*AE139</f>
        <v>0</v>
      </c>
      <c r="I139">
        <f>J139-H139</f>
        <v>0</v>
      </c>
      <c r="J139">
        <f>F139*G139</f>
        <v>0</v>
      </c>
      <c r="K139">
        <v>0</v>
      </c>
      <c r="L139">
        <f>F139*K139</f>
        <v>0</v>
      </c>
      <c r="M139" t="s">
        <v>52</v>
      </c>
      <c r="N139">
        <v>5</v>
      </c>
      <c r="O139">
        <f>IF(N139=5,I139,0)</f>
        <v>0</v>
      </c>
      <c r="Z139">
        <f>IF(AD139=0,J139,0)</f>
        <v>0</v>
      </c>
      <c r="AA139">
        <f>IF(AD139=15,J139,0)</f>
        <v>0</v>
      </c>
      <c r="AB139">
        <f>IF(AD139=21,J139,0)</f>
        <v>0</v>
      </c>
      <c r="AD139">
        <v>21</v>
      </c>
      <c r="AE139">
        <f>G139*AG139</f>
        <v>0</v>
      </c>
      <c r="AF139">
        <f>G139*(1-AG139)</f>
        <v>0</v>
      </c>
      <c r="AG139">
        <v>0</v>
      </c>
      <c r="AM139">
        <f>F139*AE139</f>
        <v>0</v>
      </c>
      <c r="AN139">
        <f>F139*AF139</f>
        <v>0</v>
      </c>
      <c r="AO139" t="s">
        <v>329</v>
      </c>
      <c r="AP139" t="s">
        <v>319</v>
      </c>
      <c r="AQ139" s="13" t="s">
        <v>55</v>
      </c>
    </row>
    <row r="140" spans="1:43" x14ac:dyDescent="0.2">
      <c r="A140" s="2" t="s">
        <v>330</v>
      </c>
      <c r="B140" s="1" t="s">
        <v>43</v>
      </c>
      <c r="C140" s="1" t="s">
        <v>331</v>
      </c>
      <c r="D140" t="s">
        <v>332</v>
      </c>
      <c r="E140" t="s">
        <v>147</v>
      </c>
      <c r="F140">
        <v>1270.181</v>
      </c>
      <c r="G140">
        <v>0</v>
      </c>
      <c r="H140">
        <f>F140*AE140</f>
        <v>0</v>
      </c>
      <c r="I140">
        <f>J140-H140</f>
        <v>0</v>
      </c>
      <c r="J140">
        <f>F140*G140</f>
        <v>0</v>
      </c>
      <c r="K140">
        <v>0</v>
      </c>
      <c r="L140">
        <f>F140*K140</f>
        <v>0</v>
      </c>
      <c r="M140" t="s">
        <v>52</v>
      </c>
      <c r="N140">
        <v>5</v>
      </c>
      <c r="O140">
        <f>IF(N140=5,I140,0)</f>
        <v>0</v>
      </c>
      <c r="Z140">
        <f>IF(AD140=0,J140,0)</f>
        <v>0</v>
      </c>
      <c r="AA140">
        <f>IF(AD140=15,J140,0)</f>
        <v>0</v>
      </c>
      <c r="AB140">
        <f>IF(AD140=21,J140,0)</f>
        <v>0</v>
      </c>
      <c r="AD140">
        <v>21</v>
      </c>
      <c r="AE140">
        <f>G140*AG140</f>
        <v>0</v>
      </c>
      <c r="AF140">
        <f>G140*(1-AG140)</f>
        <v>0</v>
      </c>
      <c r="AG140">
        <v>0</v>
      </c>
      <c r="AM140">
        <f>F140*AE140</f>
        <v>0</v>
      </c>
      <c r="AN140">
        <f>F140*AF140</f>
        <v>0</v>
      </c>
      <c r="AO140" t="s">
        <v>329</v>
      </c>
      <c r="AP140" t="s">
        <v>319</v>
      </c>
      <c r="AQ140" s="13" t="s">
        <v>55</v>
      </c>
    </row>
    <row r="141" spans="1:43" x14ac:dyDescent="0.2">
      <c r="A141" s="2" t="s">
        <v>333</v>
      </c>
      <c r="B141" s="1" t="s">
        <v>43</v>
      </c>
      <c r="C141" s="1" t="s">
        <v>334</v>
      </c>
      <c r="D141" t="s">
        <v>335</v>
      </c>
      <c r="E141" t="s">
        <v>147</v>
      </c>
      <c r="F141">
        <v>1270.181</v>
      </c>
      <c r="G141">
        <v>0</v>
      </c>
      <c r="H141">
        <f>F141*AE141</f>
        <v>0</v>
      </c>
      <c r="I141">
        <f>J141-H141</f>
        <v>0</v>
      </c>
      <c r="J141">
        <f>F141*G141</f>
        <v>0</v>
      </c>
      <c r="K141">
        <v>0</v>
      </c>
      <c r="L141">
        <f>F141*K141</f>
        <v>0</v>
      </c>
      <c r="M141" t="s">
        <v>52</v>
      </c>
      <c r="N141">
        <v>5</v>
      </c>
      <c r="O141">
        <f>IF(N141=5,I141,0)</f>
        <v>0</v>
      </c>
      <c r="Z141">
        <f>IF(AD141=0,J141,0)</f>
        <v>0</v>
      </c>
      <c r="AA141">
        <f>IF(AD141=15,J141,0)</f>
        <v>0</v>
      </c>
      <c r="AB141">
        <f>IF(AD141=21,J141,0)</f>
        <v>0</v>
      </c>
      <c r="AD141">
        <v>21</v>
      </c>
      <c r="AE141">
        <f>G141*AG141</f>
        <v>0</v>
      </c>
      <c r="AF141">
        <f>G141*(1-AG141)</f>
        <v>0</v>
      </c>
      <c r="AG141">
        <v>0</v>
      </c>
      <c r="AM141">
        <f>F141*AE141</f>
        <v>0</v>
      </c>
      <c r="AN141">
        <f>F141*AF141</f>
        <v>0</v>
      </c>
      <c r="AO141" t="s">
        <v>329</v>
      </c>
      <c r="AP141" t="s">
        <v>319</v>
      </c>
      <c r="AQ141" s="13" t="s">
        <v>55</v>
      </c>
    </row>
    <row r="142" spans="1:43" ht="12.75" customHeight="1" x14ac:dyDescent="0.2">
      <c r="C142" s="17" t="s">
        <v>65</v>
      </c>
      <c r="D142" s="85" t="s">
        <v>336</v>
      </c>
      <c r="E142" s="85"/>
      <c r="F142" s="85"/>
      <c r="G142" s="85"/>
      <c r="H142" s="85"/>
      <c r="I142" s="85"/>
      <c r="J142" s="85"/>
      <c r="K142" s="85"/>
      <c r="L142" s="85"/>
      <c r="M142" s="85"/>
    </row>
    <row r="143" spans="1:43" x14ac:dyDescent="0.2">
      <c r="A143" s="18"/>
      <c r="B143" s="19" t="s">
        <v>43</v>
      </c>
      <c r="C143" s="19" t="s">
        <v>337</v>
      </c>
      <c r="D143" s="13" t="s">
        <v>338</v>
      </c>
      <c r="E143" s="13"/>
      <c r="F143" s="13"/>
      <c r="G143" s="13"/>
      <c r="H143" s="13">
        <f>SUM(H144:H147)</f>
        <v>0</v>
      </c>
      <c r="I143" s="13">
        <f>SUM(I144:I147)</f>
        <v>0</v>
      </c>
      <c r="J143" s="13">
        <f>H143+I143</f>
        <v>0</v>
      </c>
      <c r="K143" s="13"/>
      <c r="L143" s="13">
        <f>SUM(L144:L147)</f>
        <v>6.4060000000000006E-2</v>
      </c>
      <c r="M143" s="13"/>
      <c r="P143" s="13">
        <f>IF(Q143="PR",J143,SUM(O144:O147))</f>
        <v>0</v>
      </c>
      <c r="Q143" s="13" t="s">
        <v>339</v>
      </c>
      <c r="R143" s="13">
        <f>IF(Q143="HS",H143,0)</f>
        <v>0</v>
      </c>
      <c r="S143" s="13">
        <f>IF(Q143="HS",I143-P143,0)</f>
        <v>0</v>
      </c>
      <c r="T143" s="13">
        <f>IF(Q143="PS",H143,0)</f>
        <v>0</v>
      </c>
      <c r="U143" s="13">
        <f>IF(Q143="PS",I143-P143,0)</f>
        <v>0</v>
      </c>
      <c r="V143" s="13">
        <f>IF(Q143="MP",H143,0)</f>
        <v>0</v>
      </c>
      <c r="W143" s="13">
        <f>IF(Q143="MP",I143-P143,0)</f>
        <v>0</v>
      </c>
      <c r="X143" s="13">
        <f>IF(Q143="OM",H143,0)</f>
        <v>0</v>
      </c>
      <c r="Y143" s="13">
        <v>724</v>
      </c>
      <c r="AI143">
        <f>SUM(Z144:Z147)</f>
        <v>0</v>
      </c>
      <c r="AJ143">
        <f>SUM(AA144:AA147)</f>
        <v>0</v>
      </c>
      <c r="AK143">
        <f>SUM(AB144:AB147)</f>
        <v>0</v>
      </c>
    </row>
    <row r="144" spans="1:43" x14ac:dyDescent="0.2">
      <c r="A144" s="2" t="s">
        <v>340</v>
      </c>
      <c r="B144" s="1" t="s">
        <v>43</v>
      </c>
      <c r="C144" s="1" t="s">
        <v>341</v>
      </c>
      <c r="D144" t="s">
        <v>342</v>
      </c>
      <c r="E144" t="s">
        <v>217</v>
      </c>
      <c r="F144">
        <v>2</v>
      </c>
      <c r="G144">
        <v>0</v>
      </c>
      <c r="H144">
        <f>F144*AE144</f>
        <v>0</v>
      </c>
      <c r="I144">
        <f>J144-H144</f>
        <v>0</v>
      </c>
      <c r="J144">
        <f>F144*G144</f>
        <v>0</v>
      </c>
      <c r="K144">
        <v>3.0000000000000001E-5</v>
      </c>
      <c r="L144">
        <f>F144*K144</f>
        <v>6.0000000000000002E-5</v>
      </c>
      <c r="M144" t="s">
        <v>52</v>
      </c>
      <c r="N144">
        <v>1</v>
      </c>
      <c r="O144">
        <f>IF(N144=5,I144,0)</f>
        <v>0</v>
      </c>
      <c r="Z144">
        <f>IF(AD144=0,J144,0)</f>
        <v>0</v>
      </c>
      <c r="AA144">
        <f>IF(AD144=15,J144,0)</f>
        <v>0</v>
      </c>
      <c r="AB144">
        <f>IF(AD144=21,J144,0)</f>
        <v>0</v>
      </c>
      <c r="AD144">
        <v>21</v>
      </c>
      <c r="AE144">
        <f>G144*AG144</f>
        <v>0</v>
      </c>
      <c r="AF144">
        <f>G144*(1-AG144)</f>
        <v>0</v>
      </c>
      <c r="AG144">
        <v>3.712306002857115E-3</v>
      </c>
      <c r="AM144">
        <f>F144*AE144</f>
        <v>0</v>
      </c>
      <c r="AN144">
        <f>F144*AF144</f>
        <v>0</v>
      </c>
      <c r="AO144" t="s">
        <v>343</v>
      </c>
      <c r="AP144" t="s">
        <v>344</v>
      </c>
      <c r="AQ144" s="13" t="s">
        <v>55</v>
      </c>
    </row>
    <row r="145" spans="1:43" x14ac:dyDescent="0.2">
      <c r="A145" s="2" t="s">
        <v>345</v>
      </c>
      <c r="B145" s="1" t="s">
        <v>43</v>
      </c>
      <c r="C145" s="1" t="s">
        <v>346</v>
      </c>
      <c r="D145" t="s">
        <v>347</v>
      </c>
      <c r="E145" t="s">
        <v>217</v>
      </c>
      <c r="F145">
        <v>2</v>
      </c>
      <c r="G145">
        <v>0</v>
      </c>
      <c r="H145">
        <f>F145*AE145</f>
        <v>0</v>
      </c>
      <c r="I145">
        <f>J145-H145</f>
        <v>0</v>
      </c>
      <c r="J145">
        <f>F145*G145</f>
        <v>0</v>
      </c>
      <c r="K145">
        <v>3.2000000000000001E-2</v>
      </c>
      <c r="L145">
        <f>F145*K145</f>
        <v>6.4000000000000001E-2</v>
      </c>
      <c r="M145" t="s">
        <v>52</v>
      </c>
      <c r="N145">
        <v>1</v>
      </c>
      <c r="O145">
        <f>IF(N145=5,I145,0)</f>
        <v>0</v>
      </c>
      <c r="Z145">
        <f>IF(AD145=0,J145,0)</f>
        <v>0</v>
      </c>
      <c r="AA145">
        <f>IF(AD145=15,J145,0)</f>
        <v>0</v>
      </c>
      <c r="AB145">
        <f>IF(AD145=21,J145,0)</f>
        <v>0</v>
      </c>
      <c r="AD145">
        <v>21</v>
      </c>
      <c r="AE145">
        <f>G145*AG145</f>
        <v>0</v>
      </c>
      <c r="AF145">
        <f>G145*(1-AG145)</f>
        <v>0</v>
      </c>
      <c r="AG145">
        <v>1</v>
      </c>
      <c r="AM145">
        <f>F145*AE145</f>
        <v>0</v>
      </c>
      <c r="AN145">
        <f>F145*AF145</f>
        <v>0</v>
      </c>
      <c r="AO145" t="s">
        <v>343</v>
      </c>
      <c r="AP145" t="s">
        <v>344</v>
      </c>
      <c r="AQ145" s="13" t="s">
        <v>55</v>
      </c>
    </row>
    <row r="146" spans="1:43" ht="204" customHeight="1" x14ac:dyDescent="0.2">
      <c r="C146" s="17" t="s">
        <v>65</v>
      </c>
      <c r="D146" s="85" t="s">
        <v>348</v>
      </c>
      <c r="E146" s="85"/>
      <c r="F146" s="85"/>
      <c r="G146" s="85"/>
      <c r="H146" s="85"/>
      <c r="I146" s="85"/>
      <c r="J146" s="85"/>
      <c r="K146" s="85"/>
      <c r="L146" s="85"/>
      <c r="M146" s="85"/>
    </row>
    <row r="147" spans="1:43" x14ac:dyDescent="0.2">
      <c r="A147" s="2" t="s">
        <v>349</v>
      </c>
      <c r="B147" s="1" t="s">
        <v>43</v>
      </c>
      <c r="C147" s="1" t="s">
        <v>350</v>
      </c>
      <c r="D147" t="s">
        <v>351</v>
      </c>
      <c r="E147" t="s">
        <v>352</v>
      </c>
      <c r="F147">
        <v>697.08979999999997</v>
      </c>
      <c r="G147">
        <v>0</v>
      </c>
      <c r="H147">
        <f>F147*AE147</f>
        <v>0</v>
      </c>
      <c r="I147">
        <f>J147-H147</f>
        <v>0</v>
      </c>
      <c r="J147">
        <f>F147*G147</f>
        <v>0</v>
      </c>
      <c r="K147">
        <v>0</v>
      </c>
      <c r="L147">
        <f>F147*K147</f>
        <v>0</v>
      </c>
      <c r="M147" t="s">
        <v>52</v>
      </c>
      <c r="N147">
        <v>5</v>
      </c>
      <c r="O147">
        <f>IF(N147=5,I147,0)</f>
        <v>0</v>
      </c>
      <c r="Z147">
        <f>IF(AD147=0,J147,0)</f>
        <v>0</v>
      </c>
      <c r="AA147">
        <f>IF(AD147=15,J147,0)</f>
        <v>0</v>
      </c>
      <c r="AB147">
        <f>IF(AD147=21,J147,0)</f>
        <v>0</v>
      </c>
      <c r="AD147">
        <v>21</v>
      </c>
      <c r="AE147">
        <f>G147*AG147</f>
        <v>0</v>
      </c>
      <c r="AF147">
        <f>G147*(1-AG147)</f>
        <v>0</v>
      </c>
      <c r="AG147">
        <v>0</v>
      </c>
      <c r="AM147">
        <f>F147*AE147</f>
        <v>0</v>
      </c>
      <c r="AN147">
        <f>F147*AF147</f>
        <v>0</v>
      </c>
      <c r="AO147" t="s">
        <v>343</v>
      </c>
      <c r="AP147" t="s">
        <v>344</v>
      </c>
      <c r="AQ147" s="13" t="s">
        <v>55</v>
      </c>
    </row>
    <row r="148" spans="1:43" x14ac:dyDescent="0.2">
      <c r="A148" s="18"/>
      <c r="B148" s="19" t="s">
        <v>353</v>
      </c>
      <c r="C148" s="19"/>
      <c r="D148" s="13" t="s">
        <v>354</v>
      </c>
      <c r="E148" s="13"/>
      <c r="F148" s="13"/>
      <c r="G148" s="13"/>
      <c r="H148" s="13">
        <f>H149+H155+H158+H163+H170+H175+H188+H192+H200+H205+H215+H218+H220+H223+H228+H230+H234+H239+H242+H245+H251+H254+H257+H261+H278+H280+H285+H288+H292+H296+H299+H303+H306+H309+H317+H320+H331+H340+H350+H357+H368+H373+H376+H382</f>
        <v>0</v>
      </c>
      <c r="I148" s="13">
        <f>I149+I155+I158+I163+I170+I175+I188+I192+I200+I205+I215+I218+I220+I223+I228+I230+I234+I239+I242+I245+I251+I254+I257+I261+I278+I280+I285+I288+I292+I296+I299+I303+I306+I309+I317+I320+I331+I340+I350+I357+I368+I373+I376+I382</f>
        <v>0</v>
      </c>
      <c r="J148" s="13">
        <f>H148+I148</f>
        <v>0</v>
      </c>
      <c r="K148" s="13"/>
      <c r="L148" s="13">
        <f>L149+L155+L158+L163+L170+L175+L188+L192+L200+L205+L215+L218+L220+L223+L228+L230+L234+L239+L242+L245+L251+L254+L257+L261+L278+L280+L285+L288+L292+L296+L299+L303+L306+L309+L317+L320+L331+L340+L350+L357+L368+L373+L376+L382</f>
        <v>1320.81227085</v>
      </c>
      <c r="M148" s="13"/>
    </row>
    <row r="149" spans="1:43" x14ac:dyDescent="0.2">
      <c r="A149" s="18"/>
      <c r="B149" s="19" t="s">
        <v>353</v>
      </c>
      <c r="C149" s="19" t="s">
        <v>45</v>
      </c>
      <c r="D149" s="13" t="s">
        <v>46</v>
      </c>
      <c r="E149" s="13"/>
      <c r="F149" s="13"/>
      <c r="G149" s="13"/>
      <c r="H149" s="13">
        <f>SUM(H150:H154)</f>
        <v>0</v>
      </c>
      <c r="I149" s="13">
        <f>SUM(I150:I154)</f>
        <v>0</v>
      </c>
      <c r="J149" s="13">
        <f>H149+I149</f>
        <v>0</v>
      </c>
      <c r="K149" s="13"/>
      <c r="L149" s="13">
        <f>SUM(L150:L154)</f>
        <v>1.08</v>
      </c>
      <c r="M149" s="13"/>
      <c r="P149" s="13">
        <f>IF(Q149="PR",J149,SUM(O150:O154))</f>
        <v>0</v>
      </c>
      <c r="Q149" s="13" t="s">
        <v>47</v>
      </c>
      <c r="R149" s="13">
        <f>IF(Q149="HS",H149,0)</f>
        <v>0</v>
      </c>
      <c r="S149" s="13">
        <f>IF(Q149="HS",I149-P149,0)</f>
        <v>0</v>
      </c>
      <c r="T149" s="13">
        <f>IF(Q149="PS",H149,0)</f>
        <v>0</v>
      </c>
      <c r="U149" s="13">
        <f>IF(Q149="PS",I149-P149,0)</f>
        <v>0</v>
      </c>
      <c r="V149" s="13">
        <f>IF(Q149="MP",H149,0)</f>
        <v>0</v>
      </c>
      <c r="W149" s="13">
        <f>IF(Q149="MP",I149-P149,0)</f>
        <v>0</v>
      </c>
      <c r="X149" s="13">
        <f>IF(Q149="OM",H149,0)</f>
        <v>0</v>
      </c>
      <c r="Y149" s="13">
        <v>11</v>
      </c>
      <c r="AI149">
        <f>SUM(Z150:Z154)</f>
        <v>0</v>
      </c>
      <c r="AJ149">
        <f>SUM(AA150:AA154)</f>
        <v>0</v>
      </c>
      <c r="AK149">
        <f>SUM(AB150:AB154)</f>
        <v>0</v>
      </c>
    </row>
    <row r="150" spans="1:43" x14ac:dyDescent="0.2">
      <c r="A150" s="2" t="s">
        <v>355</v>
      </c>
      <c r="B150" s="1" t="s">
        <v>353</v>
      </c>
      <c r="C150" s="1" t="s">
        <v>356</v>
      </c>
      <c r="D150" t="s">
        <v>357</v>
      </c>
      <c r="E150" t="s">
        <v>51</v>
      </c>
      <c r="F150">
        <v>100</v>
      </c>
      <c r="G150">
        <v>0</v>
      </c>
      <c r="H150">
        <f>F150*AE150</f>
        <v>0</v>
      </c>
      <c r="I150">
        <f>J150-H150</f>
        <v>0</v>
      </c>
      <c r="J150">
        <f>F150*G150</f>
        <v>0</v>
      </c>
      <c r="K150">
        <v>0</v>
      </c>
      <c r="L150">
        <f>F150*K150</f>
        <v>0</v>
      </c>
      <c r="M150" t="s">
        <v>52</v>
      </c>
      <c r="N150">
        <v>1</v>
      </c>
      <c r="O150">
        <f>IF(N150=5,I150,0)</f>
        <v>0</v>
      </c>
      <c r="Z150">
        <f>IF(AD150=0,J150,0)</f>
        <v>0</v>
      </c>
      <c r="AA150">
        <f>IF(AD150=15,J150,0)</f>
        <v>0</v>
      </c>
      <c r="AB150">
        <f>IF(AD150=21,J150,0)</f>
        <v>0</v>
      </c>
      <c r="AD150">
        <v>21</v>
      </c>
      <c r="AE150">
        <f>G150*AG150</f>
        <v>0</v>
      </c>
      <c r="AF150">
        <f>G150*(1-AG150)</f>
        <v>0</v>
      </c>
      <c r="AG150">
        <v>0</v>
      </c>
      <c r="AM150">
        <f>F150*AE150</f>
        <v>0</v>
      </c>
      <c r="AN150">
        <f>F150*AF150</f>
        <v>0</v>
      </c>
      <c r="AO150" t="s">
        <v>53</v>
      </c>
      <c r="AP150" t="s">
        <v>54</v>
      </c>
      <c r="AQ150" s="13" t="s">
        <v>358</v>
      </c>
    </row>
    <row r="151" spans="1:43" ht="25.5" customHeight="1" x14ac:dyDescent="0.2">
      <c r="C151" s="17" t="s">
        <v>65</v>
      </c>
      <c r="D151" s="85" t="s">
        <v>359</v>
      </c>
      <c r="E151" s="85"/>
      <c r="F151" s="85"/>
      <c r="G151" s="85"/>
      <c r="H151" s="85"/>
      <c r="I151" s="85"/>
      <c r="J151" s="85"/>
      <c r="K151" s="85"/>
      <c r="L151" s="85"/>
      <c r="M151" s="85"/>
    </row>
    <row r="152" spans="1:43" x14ac:dyDescent="0.2">
      <c r="A152" s="2" t="s">
        <v>360</v>
      </c>
      <c r="B152" s="1" t="s">
        <v>353</v>
      </c>
      <c r="C152" s="1" t="s">
        <v>361</v>
      </c>
      <c r="D152" t="s">
        <v>362</v>
      </c>
      <c r="E152" t="s">
        <v>363</v>
      </c>
      <c r="F152">
        <v>672</v>
      </c>
      <c r="G152">
        <v>0</v>
      </c>
      <c r="H152">
        <f>F152*AE152</f>
        <v>0</v>
      </c>
      <c r="I152">
        <f>J152-H152</f>
        <v>0</v>
      </c>
      <c r="J152">
        <f>F152*G152</f>
        <v>0</v>
      </c>
      <c r="K152">
        <v>0</v>
      </c>
      <c r="L152">
        <f>F152*K152</f>
        <v>0</v>
      </c>
      <c r="M152" t="s">
        <v>52</v>
      </c>
      <c r="N152">
        <v>1</v>
      </c>
      <c r="O152">
        <f>IF(N152=5,I152,0)</f>
        <v>0</v>
      </c>
      <c r="Z152">
        <f>IF(AD152=0,J152,0)</f>
        <v>0</v>
      </c>
      <c r="AA152">
        <f>IF(AD152=15,J152,0)</f>
        <v>0</v>
      </c>
      <c r="AB152">
        <f>IF(AD152=21,J152,0)</f>
        <v>0</v>
      </c>
      <c r="AD152">
        <v>21</v>
      </c>
      <c r="AE152">
        <f>G152*AG152</f>
        <v>0</v>
      </c>
      <c r="AF152">
        <f>G152*(1-AG152)</f>
        <v>0</v>
      </c>
      <c r="AG152">
        <v>0</v>
      </c>
      <c r="AM152">
        <f>F152*AE152</f>
        <v>0</v>
      </c>
      <c r="AN152">
        <f>F152*AF152</f>
        <v>0</v>
      </c>
      <c r="AO152" t="s">
        <v>53</v>
      </c>
      <c r="AP152" t="s">
        <v>54</v>
      </c>
      <c r="AQ152" s="13" t="s">
        <v>358</v>
      </c>
    </row>
    <row r="153" spans="1:43" ht="25.5" customHeight="1" x14ac:dyDescent="0.2">
      <c r="C153" s="17" t="s">
        <v>65</v>
      </c>
      <c r="D153" s="85" t="s">
        <v>364</v>
      </c>
      <c r="E153" s="85"/>
      <c r="F153" s="85"/>
      <c r="G153" s="85"/>
      <c r="H153" s="85"/>
      <c r="I153" s="85"/>
      <c r="J153" s="85"/>
      <c r="K153" s="85"/>
      <c r="L153" s="85"/>
      <c r="M153" s="85"/>
    </row>
    <row r="154" spans="1:43" x14ac:dyDescent="0.2">
      <c r="A154" s="2" t="s">
        <v>365</v>
      </c>
      <c r="B154" s="1" t="s">
        <v>353</v>
      </c>
      <c r="C154" s="1" t="s">
        <v>366</v>
      </c>
      <c r="D154" t="s">
        <v>367</v>
      </c>
      <c r="E154" t="s">
        <v>217</v>
      </c>
      <c r="F154">
        <v>2</v>
      </c>
      <c r="G154">
        <v>0</v>
      </c>
      <c r="H154">
        <f>F154*AE154</f>
        <v>0</v>
      </c>
      <c r="I154">
        <f>J154-H154</f>
        <v>0</v>
      </c>
      <c r="J154">
        <f>F154*G154</f>
        <v>0</v>
      </c>
      <c r="K154">
        <v>0.54</v>
      </c>
      <c r="L154">
        <f>F154*K154</f>
        <v>1.08</v>
      </c>
      <c r="M154" t="s">
        <v>52</v>
      </c>
      <c r="N154">
        <v>1</v>
      </c>
      <c r="O154">
        <f>IF(N154=5,I154,0)</f>
        <v>0</v>
      </c>
      <c r="Z154">
        <f>IF(AD154=0,J154,0)</f>
        <v>0</v>
      </c>
      <c r="AA154">
        <f>IF(AD154=15,J154,0)</f>
        <v>0</v>
      </c>
      <c r="AB154">
        <f>IF(AD154=21,J154,0)</f>
        <v>0</v>
      </c>
      <c r="AD154">
        <v>21</v>
      </c>
      <c r="AE154">
        <f>G154*AG154</f>
        <v>0</v>
      </c>
      <c r="AF154">
        <f>G154*(1-AG154)</f>
        <v>0</v>
      </c>
      <c r="AG154">
        <v>1</v>
      </c>
      <c r="AM154">
        <f>F154*AE154</f>
        <v>0</v>
      </c>
      <c r="AN154">
        <f>F154*AF154</f>
        <v>0</v>
      </c>
      <c r="AO154" t="s">
        <v>53</v>
      </c>
      <c r="AP154" t="s">
        <v>54</v>
      </c>
      <c r="AQ154" s="13" t="s">
        <v>358</v>
      </c>
    </row>
    <row r="155" spans="1:43" x14ac:dyDescent="0.2">
      <c r="A155" s="18"/>
      <c r="B155" s="19" t="s">
        <v>353</v>
      </c>
      <c r="C155" s="19" t="s">
        <v>71</v>
      </c>
      <c r="D155" s="13" t="s">
        <v>72</v>
      </c>
      <c r="E155" s="13"/>
      <c r="F155" s="13"/>
      <c r="G155" s="13"/>
      <c r="H155" s="13">
        <f>SUM(H156:H156)</f>
        <v>0</v>
      </c>
      <c r="I155" s="13">
        <f>SUM(I156:I156)</f>
        <v>0</v>
      </c>
      <c r="J155" s="13">
        <f>H155+I155</f>
        <v>0</v>
      </c>
      <c r="K155" s="13"/>
      <c r="L155" s="13">
        <f>SUM(L156:L156)</f>
        <v>0</v>
      </c>
      <c r="M155" s="13"/>
      <c r="P155" s="13">
        <f>IF(Q155="PR",J155,SUM(O156:O156))</f>
        <v>0</v>
      </c>
      <c r="Q155" s="13" t="s">
        <v>47</v>
      </c>
      <c r="R155" s="13">
        <f>IF(Q155="HS",H155,0)</f>
        <v>0</v>
      </c>
      <c r="S155" s="13">
        <f>IF(Q155="HS",I155-P155,0)</f>
        <v>0</v>
      </c>
      <c r="T155" s="13">
        <f>IF(Q155="PS",H155,0)</f>
        <v>0</v>
      </c>
      <c r="U155" s="13">
        <f>IF(Q155="PS",I155-P155,0)</f>
        <v>0</v>
      </c>
      <c r="V155" s="13">
        <f>IF(Q155="MP",H155,0)</f>
        <v>0</v>
      </c>
      <c r="W155" s="13">
        <f>IF(Q155="MP",I155-P155,0)</f>
        <v>0</v>
      </c>
      <c r="X155" s="13">
        <f>IF(Q155="OM",H155,0)</f>
        <v>0</v>
      </c>
      <c r="Y155" s="13">
        <v>12</v>
      </c>
      <c r="AI155">
        <f>SUM(Z156:Z156)</f>
        <v>0</v>
      </c>
      <c r="AJ155">
        <f>SUM(AA156:AA156)</f>
        <v>0</v>
      </c>
      <c r="AK155">
        <f>SUM(AB156:AB156)</f>
        <v>0</v>
      </c>
    </row>
    <row r="156" spans="1:43" x14ac:dyDescent="0.2">
      <c r="A156" s="2" t="s">
        <v>368</v>
      </c>
      <c r="B156" s="1" t="s">
        <v>353</v>
      </c>
      <c r="C156" s="1" t="s">
        <v>369</v>
      </c>
      <c r="D156" t="s">
        <v>370</v>
      </c>
      <c r="E156" t="s">
        <v>76</v>
      </c>
      <c r="F156">
        <v>80.400000000000006</v>
      </c>
      <c r="G156">
        <v>0</v>
      </c>
      <c r="H156">
        <f>F156*AE156</f>
        <v>0</v>
      </c>
      <c r="I156">
        <f>J156-H156</f>
        <v>0</v>
      </c>
      <c r="J156">
        <f>F156*G156</f>
        <v>0</v>
      </c>
      <c r="K156">
        <v>0</v>
      </c>
      <c r="L156">
        <f>F156*K156</f>
        <v>0</v>
      </c>
      <c r="M156" t="s">
        <v>52</v>
      </c>
      <c r="N156">
        <v>1</v>
      </c>
      <c r="O156">
        <f>IF(N156=5,I156,0)</f>
        <v>0</v>
      </c>
      <c r="Z156">
        <f>IF(AD156=0,J156,0)</f>
        <v>0</v>
      </c>
      <c r="AA156">
        <f>IF(AD156=15,J156,0)</f>
        <v>0</v>
      </c>
      <c r="AB156">
        <f>IF(AD156=21,J156,0)</f>
        <v>0</v>
      </c>
      <c r="AD156">
        <v>21</v>
      </c>
      <c r="AE156">
        <f>G156*AG156</f>
        <v>0</v>
      </c>
      <c r="AF156">
        <f>G156*(1-AG156)</f>
        <v>0</v>
      </c>
      <c r="AG156">
        <v>0</v>
      </c>
      <c r="AM156">
        <f>F156*AE156</f>
        <v>0</v>
      </c>
      <c r="AN156">
        <f>F156*AF156</f>
        <v>0</v>
      </c>
      <c r="AO156" t="s">
        <v>77</v>
      </c>
      <c r="AP156" t="s">
        <v>54</v>
      </c>
      <c r="AQ156" s="13" t="s">
        <v>358</v>
      </c>
    </row>
    <row r="157" spans="1:43" ht="12.75" customHeight="1" x14ac:dyDescent="0.2">
      <c r="C157" s="17" t="s">
        <v>65</v>
      </c>
      <c r="D157" s="85" t="s">
        <v>371</v>
      </c>
      <c r="E157" s="85"/>
      <c r="F157" s="85"/>
      <c r="G157" s="85"/>
      <c r="H157" s="85"/>
      <c r="I157" s="85"/>
      <c r="J157" s="85"/>
      <c r="K157" s="85"/>
      <c r="L157" s="85"/>
      <c r="M157" s="85"/>
    </row>
    <row r="158" spans="1:43" x14ac:dyDescent="0.2">
      <c r="A158" s="18"/>
      <c r="B158" s="19" t="s">
        <v>353</v>
      </c>
      <c r="C158" s="19" t="s">
        <v>79</v>
      </c>
      <c r="D158" s="13" t="s">
        <v>80</v>
      </c>
      <c r="E158" s="13"/>
      <c r="F158" s="13"/>
      <c r="G158" s="13"/>
      <c r="H158" s="13">
        <f>SUM(H159:H161)</f>
        <v>0</v>
      </c>
      <c r="I158" s="13">
        <f>SUM(I159:I161)</f>
        <v>0</v>
      </c>
      <c r="J158" s="13">
        <f>H158+I158</f>
        <v>0</v>
      </c>
      <c r="K158" s="13"/>
      <c r="L158" s="13">
        <f>SUM(L159:L161)</f>
        <v>0.73956960000000005</v>
      </c>
      <c r="M158" s="13"/>
      <c r="P158" s="13">
        <f>IF(Q158="PR",J158,SUM(O159:O161))</f>
        <v>0</v>
      </c>
      <c r="Q158" s="13" t="s">
        <v>47</v>
      </c>
      <c r="R158" s="13">
        <f>IF(Q158="HS",H158,0)</f>
        <v>0</v>
      </c>
      <c r="S158" s="13">
        <f>IF(Q158="HS",I158-P158,0)</f>
        <v>0</v>
      </c>
      <c r="T158" s="13">
        <f>IF(Q158="PS",H158,0)</f>
        <v>0</v>
      </c>
      <c r="U158" s="13">
        <f>IF(Q158="PS",I158-P158,0)</f>
        <v>0</v>
      </c>
      <c r="V158" s="13">
        <f>IF(Q158="MP",H158,0)</f>
        <v>0</v>
      </c>
      <c r="W158" s="13">
        <f>IF(Q158="MP",I158-P158,0)</f>
        <v>0</v>
      </c>
      <c r="X158" s="13">
        <f>IF(Q158="OM",H158,0)</f>
        <v>0</v>
      </c>
      <c r="Y158" s="13">
        <v>13</v>
      </c>
      <c r="AI158">
        <f>SUM(Z159:Z161)</f>
        <v>0</v>
      </c>
      <c r="AJ158">
        <f>SUM(AA159:AA161)</f>
        <v>0</v>
      </c>
      <c r="AK158">
        <f>SUM(AB159:AB161)</f>
        <v>0</v>
      </c>
    </row>
    <row r="159" spans="1:43" x14ac:dyDescent="0.2">
      <c r="A159" s="2" t="s">
        <v>372</v>
      </c>
      <c r="B159" s="1" t="s">
        <v>353</v>
      </c>
      <c r="C159" s="1" t="s">
        <v>373</v>
      </c>
      <c r="D159" t="s">
        <v>374</v>
      </c>
      <c r="E159" t="s">
        <v>76</v>
      </c>
      <c r="F159">
        <v>1173.92</v>
      </c>
      <c r="G159">
        <v>0</v>
      </c>
      <c r="H159">
        <f>F159*AE159</f>
        <v>0</v>
      </c>
      <c r="I159">
        <f>J159-H159</f>
        <v>0</v>
      </c>
      <c r="J159">
        <f>F159*G159</f>
        <v>0</v>
      </c>
      <c r="K159">
        <v>6.3000000000000003E-4</v>
      </c>
      <c r="L159">
        <f>F159*K159</f>
        <v>0.73956960000000005</v>
      </c>
      <c r="M159" t="s">
        <v>52</v>
      </c>
      <c r="N159">
        <v>1</v>
      </c>
      <c r="O159">
        <f>IF(N159=5,I159,0)</f>
        <v>0</v>
      </c>
      <c r="Z159">
        <f>IF(AD159=0,J159,0)</f>
        <v>0</v>
      </c>
      <c r="AA159">
        <f>IF(AD159=15,J159,0)</f>
        <v>0</v>
      </c>
      <c r="AB159">
        <f>IF(AD159=21,J159,0)</f>
        <v>0</v>
      </c>
      <c r="AD159">
        <v>21</v>
      </c>
      <c r="AE159">
        <f>G159*AG159</f>
        <v>0</v>
      </c>
      <c r="AF159">
        <f>G159*(1-AG159)</f>
        <v>0</v>
      </c>
      <c r="AG159">
        <v>6.2018259372895309E-3</v>
      </c>
      <c r="AM159">
        <f>F159*AE159</f>
        <v>0</v>
      </c>
      <c r="AN159">
        <f>F159*AF159</f>
        <v>0</v>
      </c>
      <c r="AO159" t="s">
        <v>84</v>
      </c>
      <c r="AP159" t="s">
        <v>54</v>
      </c>
      <c r="AQ159" s="13" t="s">
        <v>358</v>
      </c>
    </row>
    <row r="160" spans="1:43" ht="12.75" customHeight="1" x14ac:dyDescent="0.2">
      <c r="C160" s="17" t="s">
        <v>65</v>
      </c>
      <c r="D160" s="85" t="s">
        <v>375</v>
      </c>
      <c r="E160" s="85"/>
      <c r="F160" s="85"/>
      <c r="G160" s="85"/>
      <c r="H160" s="85"/>
      <c r="I160" s="85"/>
      <c r="J160" s="85"/>
      <c r="K160" s="85"/>
      <c r="L160" s="85"/>
      <c r="M160" s="85"/>
    </row>
    <row r="161" spans="1:43" x14ac:dyDescent="0.2">
      <c r="A161" s="2" t="s">
        <v>376</v>
      </c>
      <c r="B161" s="1" t="s">
        <v>353</v>
      </c>
      <c r="C161" s="1" t="s">
        <v>377</v>
      </c>
      <c r="D161" t="s">
        <v>378</v>
      </c>
      <c r="E161" t="s">
        <v>76</v>
      </c>
      <c r="F161">
        <v>29.04</v>
      </c>
      <c r="G161">
        <v>0</v>
      </c>
      <c r="H161">
        <f>F161*AE161</f>
        <v>0</v>
      </c>
      <c r="I161">
        <f>J161-H161</f>
        <v>0</v>
      </c>
      <c r="J161">
        <f>F161*G161</f>
        <v>0</v>
      </c>
      <c r="K161">
        <v>0</v>
      </c>
      <c r="L161">
        <f>F161*K161</f>
        <v>0</v>
      </c>
      <c r="M161" t="s">
        <v>52</v>
      </c>
      <c r="N161">
        <v>1</v>
      </c>
      <c r="O161">
        <f>IF(N161=5,I161,0)</f>
        <v>0</v>
      </c>
      <c r="Z161">
        <f>IF(AD161=0,J161,0)</f>
        <v>0</v>
      </c>
      <c r="AA161">
        <f>IF(AD161=15,J161,0)</f>
        <v>0</v>
      </c>
      <c r="AB161">
        <f>IF(AD161=21,J161,0)</f>
        <v>0</v>
      </c>
      <c r="AD161">
        <v>21</v>
      </c>
      <c r="AE161">
        <f>G161*AG161</f>
        <v>0</v>
      </c>
      <c r="AF161">
        <f>G161*(1-AG161)</f>
        <v>0</v>
      </c>
      <c r="AG161">
        <v>0</v>
      </c>
      <c r="AM161">
        <f>F161*AE161</f>
        <v>0</v>
      </c>
      <c r="AN161">
        <f>F161*AF161</f>
        <v>0</v>
      </c>
      <c r="AO161" t="s">
        <v>84</v>
      </c>
      <c r="AP161" t="s">
        <v>54</v>
      </c>
      <c r="AQ161" s="13" t="s">
        <v>358</v>
      </c>
    </row>
    <row r="162" spans="1:43" ht="12.75" customHeight="1" x14ac:dyDescent="0.2">
      <c r="C162" s="17" t="s">
        <v>65</v>
      </c>
      <c r="D162" s="85" t="s">
        <v>379</v>
      </c>
      <c r="E162" s="85"/>
      <c r="F162" s="85"/>
      <c r="G162" s="85"/>
      <c r="H162" s="85"/>
      <c r="I162" s="85"/>
      <c r="J162" s="85"/>
      <c r="K162" s="85"/>
      <c r="L162" s="85"/>
      <c r="M162" s="85"/>
    </row>
    <row r="163" spans="1:43" x14ac:dyDescent="0.2">
      <c r="A163" s="18"/>
      <c r="B163" s="19" t="s">
        <v>353</v>
      </c>
      <c r="C163" s="19" t="s">
        <v>110</v>
      </c>
      <c r="D163" s="13" t="s">
        <v>119</v>
      </c>
      <c r="E163" s="13"/>
      <c r="F163" s="13"/>
      <c r="G163" s="13"/>
      <c r="H163" s="13">
        <f>SUM(H164:H168)</f>
        <v>0</v>
      </c>
      <c r="I163" s="13">
        <f>SUM(I164:I168)</f>
        <v>0</v>
      </c>
      <c r="J163" s="13">
        <f>H163+I163</f>
        <v>0</v>
      </c>
      <c r="K163" s="13"/>
      <c r="L163" s="13">
        <f>SUM(L164:L168)</f>
        <v>7.0012799999999995</v>
      </c>
      <c r="M163" s="13"/>
      <c r="P163" s="13">
        <f>IF(Q163="PR",J163,SUM(O164:O168))</f>
        <v>0</v>
      </c>
      <c r="Q163" s="13" t="s">
        <v>47</v>
      </c>
      <c r="R163" s="13">
        <f>IF(Q163="HS",H163,0)</f>
        <v>0</v>
      </c>
      <c r="S163" s="13">
        <f>IF(Q163="HS",I163-P163,0)</f>
        <v>0</v>
      </c>
      <c r="T163" s="13">
        <f>IF(Q163="PS",H163,0)</f>
        <v>0</v>
      </c>
      <c r="U163" s="13">
        <f>IF(Q163="PS",I163-P163,0)</f>
        <v>0</v>
      </c>
      <c r="V163" s="13">
        <f>IF(Q163="MP",H163,0)</f>
        <v>0</v>
      </c>
      <c r="W163" s="13">
        <f>IF(Q163="MP",I163-P163,0)</f>
        <v>0</v>
      </c>
      <c r="X163" s="13">
        <f>IF(Q163="OM",H163,0)</f>
        <v>0</v>
      </c>
      <c r="Y163" s="13">
        <v>15</v>
      </c>
      <c r="AI163">
        <f>SUM(Z164:Z168)</f>
        <v>0</v>
      </c>
      <c r="AJ163">
        <f>SUM(AA164:AA168)</f>
        <v>0</v>
      </c>
      <c r="AK163">
        <f>SUM(AB164:AB168)</f>
        <v>0</v>
      </c>
    </row>
    <row r="164" spans="1:43" x14ac:dyDescent="0.2">
      <c r="A164" s="2" t="s">
        <v>380</v>
      </c>
      <c r="B164" s="1" t="s">
        <v>353</v>
      </c>
      <c r="C164" s="1" t="s">
        <v>381</v>
      </c>
      <c r="D164" t="s">
        <v>382</v>
      </c>
      <c r="E164" t="s">
        <v>51</v>
      </c>
      <c r="F164">
        <v>374.4</v>
      </c>
      <c r="G164">
        <v>0</v>
      </c>
      <c r="H164">
        <f>F164*AE164</f>
        <v>0</v>
      </c>
      <c r="I164">
        <f>J164-H164</f>
        <v>0</v>
      </c>
      <c r="J164">
        <f>F164*G164</f>
        <v>0</v>
      </c>
      <c r="K164">
        <v>9.6600000000000002E-3</v>
      </c>
      <c r="L164">
        <f>F164*K164</f>
        <v>3.6167039999999999</v>
      </c>
      <c r="M164" t="s">
        <v>52</v>
      </c>
      <c r="N164">
        <v>1</v>
      </c>
      <c r="O164">
        <f>IF(N164=5,I164,0)</f>
        <v>0</v>
      </c>
      <c r="Z164">
        <f>IF(AD164=0,J164,0)</f>
        <v>0</v>
      </c>
      <c r="AA164">
        <f>IF(AD164=15,J164,0)</f>
        <v>0</v>
      </c>
      <c r="AB164">
        <f>IF(AD164=21,J164,0)</f>
        <v>0</v>
      </c>
      <c r="AD164">
        <v>21</v>
      </c>
      <c r="AE164">
        <f>G164*AG164</f>
        <v>0</v>
      </c>
      <c r="AF164">
        <f>G164*(1-AG164)</f>
        <v>0</v>
      </c>
      <c r="AG164">
        <v>7.1654135338345873E-2</v>
      </c>
      <c r="AM164">
        <f>F164*AE164</f>
        <v>0</v>
      </c>
      <c r="AN164">
        <f>F164*AF164</f>
        <v>0</v>
      </c>
      <c r="AO164" t="s">
        <v>123</v>
      </c>
      <c r="AP164" t="s">
        <v>54</v>
      </c>
      <c r="AQ164" s="13" t="s">
        <v>358</v>
      </c>
    </row>
    <row r="165" spans="1:43" ht="12.75" customHeight="1" x14ac:dyDescent="0.2">
      <c r="C165" s="17" t="s">
        <v>65</v>
      </c>
      <c r="D165" s="85" t="s">
        <v>383</v>
      </c>
      <c r="E165" s="85"/>
      <c r="F165" s="85"/>
      <c r="G165" s="85"/>
      <c r="H165" s="85"/>
      <c r="I165" s="85"/>
      <c r="J165" s="85"/>
      <c r="K165" s="85"/>
      <c r="L165" s="85"/>
      <c r="M165" s="85"/>
    </row>
    <row r="166" spans="1:43" x14ac:dyDescent="0.2">
      <c r="A166" s="2" t="s">
        <v>384</v>
      </c>
      <c r="B166" s="1" t="s">
        <v>353</v>
      </c>
      <c r="C166" s="1" t="s">
        <v>385</v>
      </c>
      <c r="D166" t="s">
        <v>386</v>
      </c>
      <c r="E166" t="s">
        <v>51</v>
      </c>
      <c r="F166">
        <v>374.4</v>
      </c>
      <c r="G166">
        <v>0</v>
      </c>
      <c r="H166">
        <f>F166*AE166</f>
        <v>0</v>
      </c>
      <c r="I166">
        <f>J166-H166</f>
        <v>0</v>
      </c>
      <c r="J166">
        <f>F166*G166</f>
        <v>0</v>
      </c>
      <c r="K166">
        <v>6.2899999999999996E-3</v>
      </c>
      <c r="L166">
        <f>F166*K166</f>
        <v>2.3549759999999997</v>
      </c>
      <c r="M166" t="s">
        <v>52</v>
      </c>
      <c r="N166">
        <v>1</v>
      </c>
      <c r="O166">
        <f>IF(N166=5,I166,0)</f>
        <v>0</v>
      </c>
      <c r="Z166">
        <f>IF(AD166=0,J166,0)</f>
        <v>0</v>
      </c>
      <c r="AA166">
        <f>IF(AD166=15,J166,0)</f>
        <v>0</v>
      </c>
      <c r="AB166">
        <f>IF(AD166=21,J166,0)</f>
        <v>0</v>
      </c>
      <c r="AD166">
        <v>21</v>
      </c>
      <c r="AE166">
        <f>G166*AG166</f>
        <v>0</v>
      </c>
      <c r="AF166">
        <f>G166*(1-AG166)</f>
        <v>0</v>
      </c>
      <c r="AG166">
        <v>0.25998333333333329</v>
      </c>
      <c r="AM166">
        <f>F166*AE166</f>
        <v>0</v>
      </c>
      <c r="AN166">
        <f>F166*AF166</f>
        <v>0</v>
      </c>
      <c r="AO166" t="s">
        <v>123</v>
      </c>
      <c r="AP166" t="s">
        <v>54</v>
      </c>
      <c r="AQ166" s="13" t="s">
        <v>358</v>
      </c>
    </row>
    <row r="167" spans="1:43" ht="12.75" customHeight="1" x14ac:dyDescent="0.2">
      <c r="C167" s="17" t="s">
        <v>65</v>
      </c>
      <c r="D167" s="85" t="s">
        <v>124</v>
      </c>
      <c r="E167" s="85"/>
      <c r="F167" s="85"/>
      <c r="G167" s="85"/>
      <c r="H167" s="85"/>
      <c r="I167" s="85"/>
      <c r="J167" s="85"/>
      <c r="K167" s="85"/>
      <c r="L167" s="85"/>
      <c r="M167" s="85"/>
    </row>
    <row r="168" spans="1:43" x14ac:dyDescent="0.2">
      <c r="A168" s="2" t="s">
        <v>387</v>
      </c>
      <c r="B168" s="1" t="s">
        <v>353</v>
      </c>
      <c r="C168" s="1" t="s">
        <v>388</v>
      </c>
      <c r="D168" t="s">
        <v>389</v>
      </c>
      <c r="E168" t="s">
        <v>76</v>
      </c>
      <c r="F168">
        <v>374.4</v>
      </c>
      <c r="G168">
        <v>0</v>
      </c>
      <c r="H168">
        <f>F168*AE168</f>
        <v>0</v>
      </c>
      <c r="I168">
        <f>J168-H168</f>
        <v>0</v>
      </c>
      <c r="J168">
        <f>F168*G168</f>
        <v>0</v>
      </c>
      <c r="K168">
        <v>2.7499999999999998E-3</v>
      </c>
      <c r="L168">
        <f>F168*K168</f>
        <v>1.0295999999999998</v>
      </c>
      <c r="M168" t="s">
        <v>52</v>
      </c>
      <c r="N168">
        <v>1</v>
      </c>
      <c r="O168">
        <f>IF(N168=5,I168,0)</f>
        <v>0</v>
      </c>
      <c r="Z168">
        <f>IF(AD168=0,J168,0)</f>
        <v>0</v>
      </c>
      <c r="AA168">
        <f>IF(AD168=15,J168,0)</f>
        <v>0</v>
      </c>
      <c r="AB168">
        <f>IF(AD168=21,J168,0)</f>
        <v>0</v>
      </c>
      <c r="AD168">
        <v>21</v>
      </c>
      <c r="AE168">
        <f>G168*AG168</f>
        <v>0</v>
      </c>
      <c r="AF168">
        <f>G168*(1-AG168)</f>
        <v>0</v>
      </c>
      <c r="AG168">
        <v>0.1103372798726495</v>
      </c>
      <c r="AM168">
        <f>F168*AE168</f>
        <v>0</v>
      </c>
      <c r="AN168">
        <f>F168*AF168</f>
        <v>0</v>
      </c>
      <c r="AO168" t="s">
        <v>123</v>
      </c>
      <c r="AP168" t="s">
        <v>54</v>
      </c>
      <c r="AQ168" s="13" t="s">
        <v>358</v>
      </c>
    </row>
    <row r="169" spans="1:43" ht="12.75" customHeight="1" x14ac:dyDescent="0.2">
      <c r="C169" s="17" t="s">
        <v>65</v>
      </c>
      <c r="D169" s="85" t="s">
        <v>390</v>
      </c>
      <c r="E169" s="85"/>
      <c r="F169" s="85"/>
      <c r="G169" s="85"/>
      <c r="H169" s="85"/>
      <c r="I169" s="85"/>
      <c r="J169" s="85"/>
      <c r="K169" s="85"/>
      <c r="L169" s="85"/>
      <c r="M169" s="85"/>
    </row>
    <row r="170" spans="1:43" x14ac:dyDescent="0.2">
      <c r="A170" s="18"/>
      <c r="B170" s="19" t="s">
        <v>353</v>
      </c>
      <c r="C170" s="19" t="s">
        <v>120</v>
      </c>
      <c r="D170" s="13" t="s">
        <v>134</v>
      </c>
      <c r="E170" s="13"/>
      <c r="F170" s="13"/>
      <c r="G170" s="13"/>
      <c r="H170" s="13">
        <f>SUM(H171:H173)</f>
        <v>0</v>
      </c>
      <c r="I170" s="13">
        <f>SUM(I171:I173)</f>
        <v>0</v>
      </c>
      <c r="J170" s="13">
        <f>H170+I170</f>
        <v>0</v>
      </c>
      <c r="K170" s="13"/>
      <c r="L170" s="13">
        <f>SUM(L171:L173)</f>
        <v>0</v>
      </c>
      <c r="M170" s="13"/>
      <c r="P170" s="13">
        <f>IF(Q170="PR",J170,SUM(O171:O173))</f>
        <v>0</v>
      </c>
      <c r="Q170" s="13" t="s">
        <v>47</v>
      </c>
      <c r="R170" s="13">
        <f>IF(Q170="HS",H170,0)</f>
        <v>0</v>
      </c>
      <c r="S170" s="13">
        <f>IF(Q170="HS",I170-P170,0)</f>
        <v>0</v>
      </c>
      <c r="T170" s="13">
        <f>IF(Q170="PS",H170,0)</f>
        <v>0</v>
      </c>
      <c r="U170" s="13">
        <f>IF(Q170="PS",I170-P170,0)</f>
        <v>0</v>
      </c>
      <c r="V170" s="13">
        <f>IF(Q170="MP",H170,0)</f>
        <v>0</v>
      </c>
      <c r="W170" s="13">
        <f>IF(Q170="MP",I170-P170,0)</f>
        <v>0</v>
      </c>
      <c r="X170" s="13">
        <f>IF(Q170="OM",H170,0)</f>
        <v>0</v>
      </c>
      <c r="Y170" s="13">
        <v>17</v>
      </c>
      <c r="AI170">
        <f>SUM(Z171:Z173)</f>
        <v>0</v>
      </c>
      <c r="AJ170">
        <f>SUM(AA171:AA173)</f>
        <v>0</v>
      </c>
      <c r="AK170">
        <f>SUM(AB171:AB173)</f>
        <v>0</v>
      </c>
    </row>
    <row r="171" spans="1:43" x14ac:dyDescent="0.2">
      <c r="A171" s="2" t="s">
        <v>391</v>
      </c>
      <c r="B171" s="1" t="s">
        <v>353</v>
      </c>
      <c r="C171" s="1" t="s">
        <v>392</v>
      </c>
      <c r="D171" t="s">
        <v>393</v>
      </c>
      <c r="E171" t="s">
        <v>76</v>
      </c>
      <c r="F171">
        <v>662.92</v>
      </c>
      <c r="G171">
        <v>0</v>
      </c>
      <c r="H171">
        <f>F171*AE171</f>
        <v>0</v>
      </c>
      <c r="I171">
        <f>J171-H171</f>
        <v>0</v>
      </c>
      <c r="J171">
        <f>F171*G171</f>
        <v>0</v>
      </c>
      <c r="K171">
        <v>0</v>
      </c>
      <c r="L171">
        <f>F171*K171</f>
        <v>0</v>
      </c>
      <c r="M171" t="s">
        <v>52</v>
      </c>
      <c r="N171">
        <v>1</v>
      </c>
      <c r="O171">
        <f>IF(N171=5,I171,0)</f>
        <v>0</v>
      </c>
      <c r="Z171">
        <f>IF(AD171=0,J171,0)</f>
        <v>0</v>
      </c>
      <c r="AA171">
        <f>IF(AD171=15,J171,0)</f>
        <v>0</v>
      </c>
      <c r="AB171">
        <f>IF(AD171=21,J171,0)</f>
        <v>0</v>
      </c>
      <c r="AD171">
        <v>21</v>
      </c>
      <c r="AE171">
        <f>G171*AG171</f>
        <v>0</v>
      </c>
      <c r="AF171">
        <f>G171*(1-AG171)</f>
        <v>0</v>
      </c>
      <c r="AG171">
        <v>0</v>
      </c>
      <c r="AM171">
        <f>F171*AE171</f>
        <v>0</v>
      </c>
      <c r="AN171">
        <f>F171*AF171</f>
        <v>0</v>
      </c>
      <c r="AO171" t="s">
        <v>138</v>
      </c>
      <c r="AP171" t="s">
        <v>54</v>
      </c>
      <c r="AQ171" s="13" t="s">
        <v>358</v>
      </c>
    </row>
    <row r="172" spans="1:43" ht="12.75" customHeight="1" x14ac:dyDescent="0.2">
      <c r="C172" s="17" t="s">
        <v>65</v>
      </c>
      <c r="D172" s="85" t="s">
        <v>394</v>
      </c>
      <c r="E172" s="85"/>
      <c r="F172" s="85"/>
      <c r="G172" s="85"/>
      <c r="H172" s="85"/>
      <c r="I172" s="85"/>
      <c r="J172" s="85"/>
      <c r="K172" s="85"/>
      <c r="L172" s="85"/>
      <c r="M172" s="85"/>
    </row>
    <row r="173" spans="1:43" x14ac:dyDescent="0.2">
      <c r="A173" s="2" t="s">
        <v>395</v>
      </c>
      <c r="B173" s="1" t="s">
        <v>353</v>
      </c>
      <c r="C173" s="1" t="s">
        <v>396</v>
      </c>
      <c r="D173" t="s">
        <v>154</v>
      </c>
      <c r="E173" t="s">
        <v>76</v>
      </c>
      <c r="F173">
        <v>0</v>
      </c>
      <c r="G173">
        <v>0</v>
      </c>
      <c r="H173">
        <f>F173*AE173</f>
        <v>0</v>
      </c>
      <c r="I173">
        <f>J173-H173</f>
        <v>0</v>
      </c>
      <c r="J173">
        <f>F173*G173</f>
        <v>0</v>
      </c>
      <c r="K173">
        <v>1.7</v>
      </c>
      <c r="L173">
        <f>F173*K173</f>
        <v>0</v>
      </c>
      <c r="M173" t="s">
        <v>52</v>
      </c>
      <c r="N173">
        <v>1</v>
      </c>
      <c r="O173">
        <f>IF(N173=5,I173,0)</f>
        <v>0</v>
      </c>
      <c r="Z173">
        <f>IF(AD173=0,J173,0)</f>
        <v>0</v>
      </c>
      <c r="AA173">
        <f>IF(AD173=15,J173,0)</f>
        <v>0</v>
      </c>
      <c r="AB173">
        <f>IF(AD173=21,J173,0)</f>
        <v>0</v>
      </c>
      <c r="AD173">
        <v>21</v>
      </c>
      <c r="AE173">
        <f>G173*AG173</f>
        <v>0</v>
      </c>
      <c r="AF173">
        <f>G173*(1-AG173)</f>
        <v>0</v>
      </c>
      <c r="AG173">
        <v>0</v>
      </c>
      <c r="AM173">
        <f>F173*AE173</f>
        <v>0</v>
      </c>
      <c r="AN173">
        <f>F173*AF173</f>
        <v>0</v>
      </c>
      <c r="AO173" t="s">
        <v>138</v>
      </c>
      <c r="AP173" t="s">
        <v>54</v>
      </c>
      <c r="AQ173" s="13" t="s">
        <v>358</v>
      </c>
    </row>
    <row r="174" spans="1:43" ht="12.75" customHeight="1" x14ac:dyDescent="0.2">
      <c r="C174" s="17" t="s">
        <v>65</v>
      </c>
      <c r="D174" s="85" t="s">
        <v>397</v>
      </c>
      <c r="E174" s="85"/>
      <c r="F174" s="85"/>
      <c r="G174" s="85"/>
      <c r="H174" s="85"/>
      <c r="I174" s="85"/>
      <c r="J174" s="85"/>
      <c r="K174" s="85"/>
      <c r="L174" s="85"/>
      <c r="M174" s="85"/>
    </row>
    <row r="175" spans="1:43" x14ac:dyDescent="0.2">
      <c r="A175" s="18"/>
      <c r="B175" s="19" t="s">
        <v>353</v>
      </c>
      <c r="C175" s="19" t="s">
        <v>125</v>
      </c>
      <c r="D175" s="13" t="s">
        <v>163</v>
      </c>
      <c r="E175" s="13"/>
      <c r="F175" s="13"/>
      <c r="G175" s="13"/>
      <c r="H175" s="13">
        <f>SUM(H176:H187)</f>
        <v>0</v>
      </c>
      <c r="I175" s="13">
        <f>SUM(I176:I187)</f>
        <v>0</v>
      </c>
      <c r="J175" s="13">
        <f>H175+I175</f>
        <v>0</v>
      </c>
      <c r="K175" s="13"/>
      <c r="L175" s="13">
        <f>SUM(L176:L187)</f>
        <v>4.8145E-2</v>
      </c>
      <c r="M175" s="13"/>
      <c r="P175" s="13">
        <f>IF(Q175="PR",J175,SUM(O176:O187))</f>
        <v>0</v>
      </c>
      <c r="Q175" s="13" t="s">
        <v>47</v>
      </c>
      <c r="R175" s="13">
        <f>IF(Q175="HS",H175,0)</f>
        <v>0</v>
      </c>
      <c r="S175" s="13">
        <f>IF(Q175="HS",I175-P175,0)</f>
        <v>0</v>
      </c>
      <c r="T175" s="13">
        <f>IF(Q175="PS",H175,0)</f>
        <v>0</v>
      </c>
      <c r="U175" s="13">
        <f>IF(Q175="PS",I175-P175,0)</f>
        <v>0</v>
      </c>
      <c r="V175" s="13">
        <f>IF(Q175="MP",H175,0)</f>
        <v>0</v>
      </c>
      <c r="W175" s="13">
        <f>IF(Q175="MP",I175-P175,0)</f>
        <v>0</v>
      </c>
      <c r="X175" s="13">
        <f>IF(Q175="OM",H175,0)</f>
        <v>0</v>
      </c>
      <c r="Y175" s="13">
        <v>18</v>
      </c>
      <c r="AI175">
        <f>SUM(Z176:Z187)</f>
        <v>0</v>
      </c>
      <c r="AJ175">
        <f>SUM(AA176:AA187)</f>
        <v>0</v>
      </c>
      <c r="AK175">
        <f>SUM(AB176:AB187)</f>
        <v>0</v>
      </c>
    </row>
    <row r="176" spans="1:43" x14ac:dyDescent="0.2">
      <c r="A176" s="2" t="s">
        <v>398</v>
      </c>
      <c r="B176" s="1" t="s">
        <v>353</v>
      </c>
      <c r="C176" s="1" t="s">
        <v>399</v>
      </c>
      <c r="D176" t="s">
        <v>400</v>
      </c>
      <c r="E176" t="s">
        <v>51</v>
      </c>
      <c r="F176">
        <v>221.5</v>
      </c>
      <c r="G176">
        <v>0</v>
      </c>
      <c r="H176">
        <f>F176*AE176</f>
        <v>0</v>
      </c>
      <c r="I176">
        <f>J176-H176</f>
        <v>0</v>
      </c>
      <c r="J176">
        <f>F176*G176</f>
        <v>0</v>
      </c>
      <c r="K176">
        <v>3.0000000000000001E-5</v>
      </c>
      <c r="L176">
        <f>F176*K176</f>
        <v>6.6449999999999999E-3</v>
      </c>
      <c r="M176" t="s">
        <v>52</v>
      </c>
      <c r="N176">
        <v>1</v>
      </c>
      <c r="O176">
        <f>IF(N176=5,I176,0)</f>
        <v>0</v>
      </c>
      <c r="Z176">
        <f>IF(AD176=0,J176,0)</f>
        <v>0</v>
      </c>
      <c r="AA176">
        <f>IF(AD176=15,J176,0)</f>
        <v>0</v>
      </c>
      <c r="AB176">
        <f>IF(AD176=21,J176,0)</f>
        <v>0</v>
      </c>
      <c r="AD176">
        <v>21</v>
      </c>
      <c r="AE176">
        <f>G176*AG176</f>
        <v>0</v>
      </c>
      <c r="AF176">
        <f>G176*(1-AG176)</f>
        <v>0</v>
      </c>
      <c r="AG176">
        <v>2.2254098360655731E-2</v>
      </c>
      <c r="AM176">
        <f>F176*AE176</f>
        <v>0</v>
      </c>
      <c r="AN176">
        <f>F176*AF176</f>
        <v>0</v>
      </c>
      <c r="AO176" t="s">
        <v>167</v>
      </c>
      <c r="AP176" t="s">
        <v>54</v>
      </c>
      <c r="AQ176" s="13" t="s">
        <v>358</v>
      </c>
    </row>
    <row r="177" spans="1:43" x14ac:dyDescent="0.2">
      <c r="A177" s="2" t="s">
        <v>401</v>
      </c>
      <c r="B177" s="1" t="s">
        <v>353</v>
      </c>
      <c r="C177" s="1" t="s">
        <v>402</v>
      </c>
      <c r="D177" t="s">
        <v>403</v>
      </c>
      <c r="E177" t="s">
        <v>51</v>
      </c>
      <c r="F177">
        <v>15</v>
      </c>
      <c r="G177">
        <v>0</v>
      </c>
      <c r="H177">
        <f>F177*AE177</f>
        <v>0</v>
      </c>
      <c r="I177">
        <f>J177-H177</f>
        <v>0</v>
      </c>
      <c r="J177">
        <f>F177*G177</f>
        <v>0</v>
      </c>
      <c r="K177">
        <v>0</v>
      </c>
      <c r="L177">
        <f>F177*K177</f>
        <v>0</v>
      </c>
      <c r="M177" t="s">
        <v>52</v>
      </c>
      <c r="N177">
        <v>1</v>
      </c>
      <c r="O177">
        <f>IF(N177=5,I177,0)</f>
        <v>0</v>
      </c>
      <c r="Z177">
        <f>IF(AD177=0,J177,0)</f>
        <v>0</v>
      </c>
      <c r="AA177">
        <f>IF(AD177=15,J177,0)</f>
        <v>0</v>
      </c>
      <c r="AB177">
        <f>IF(AD177=21,J177,0)</f>
        <v>0</v>
      </c>
      <c r="AD177">
        <v>21</v>
      </c>
      <c r="AE177">
        <f>G177*AG177</f>
        <v>0</v>
      </c>
      <c r="AF177">
        <f>G177*(1-AG177)</f>
        <v>0</v>
      </c>
      <c r="AG177">
        <v>0</v>
      </c>
      <c r="AM177">
        <f>F177*AE177</f>
        <v>0</v>
      </c>
      <c r="AN177">
        <f>F177*AF177</f>
        <v>0</v>
      </c>
      <c r="AO177" t="s">
        <v>167</v>
      </c>
      <c r="AP177" t="s">
        <v>54</v>
      </c>
      <c r="AQ177" s="13" t="s">
        <v>358</v>
      </c>
    </row>
    <row r="178" spans="1:43" x14ac:dyDescent="0.2">
      <c r="A178" s="2" t="s">
        <v>404</v>
      </c>
      <c r="B178" s="1" t="s">
        <v>353</v>
      </c>
      <c r="C178" s="1" t="s">
        <v>405</v>
      </c>
      <c r="D178" t="s">
        <v>406</v>
      </c>
      <c r="E178" t="s">
        <v>51</v>
      </c>
      <c r="F178">
        <v>221.5</v>
      </c>
      <c r="G178">
        <v>0</v>
      </c>
      <c r="H178">
        <f>F178*AE178</f>
        <v>0</v>
      </c>
      <c r="I178">
        <f>J178-H178</f>
        <v>0</v>
      </c>
      <c r="J178">
        <f>F178*G178</f>
        <v>0</v>
      </c>
      <c r="K178">
        <v>0</v>
      </c>
      <c r="L178">
        <f>F178*K178</f>
        <v>0</v>
      </c>
      <c r="M178" t="s">
        <v>52</v>
      </c>
      <c r="N178">
        <v>1</v>
      </c>
      <c r="O178">
        <f>IF(N178=5,I178,0)</f>
        <v>0</v>
      </c>
      <c r="Z178">
        <f>IF(AD178=0,J178,0)</f>
        <v>0</v>
      </c>
      <c r="AA178">
        <f>IF(AD178=15,J178,0)</f>
        <v>0</v>
      </c>
      <c r="AB178">
        <f>IF(AD178=21,J178,0)</f>
        <v>0</v>
      </c>
      <c r="AD178">
        <v>21</v>
      </c>
      <c r="AE178">
        <f>G178*AG178</f>
        <v>0</v>
      </c>
      <c r="AF178">
        <f>G178*(1-AG178)</f>
        <v>0</v>
      </c>
      <c r="AG178">
        <v>6.6518847006651876E-3</v>
      </c>
      <c r="AM178">
        <f>F178*AE178</f>
        <v>0</v>
      </c>
      <c r="AN178">
        <f>F178*AF178</f>
        <v>0</v>
      </c>
      <c r="AO178" t="s">
        <v>167</v>
      </c>
      <c r="AP178" t="s">
        <v>54</v>
      </c>
      <c r="AQ178" s="13" t="s">
        <v>358</v>
      </c>
    </row>
    <row r="179" spans="1:43" x14ac:dyDescent="0.2">
      <c r="A179" s="2" t="s">
        <v>407</v>
      </c>
      <c r="B179" s="1" t="s">
        <v>353</v>
      </c>
      <c r="C179" s="1" t="s">
        <v>408</v>
      </c>
      <c r="D179" t="s">
        <v>409</v>
      </c>
      <c r="E179" t="s">
        <v>217</v>
      </c>
      <c r="F179">
        <v>7</v>
      </c>
      <c r="G179">
        <v>0</v>
      </c>
      <c r="H179">
        <f>F179*AE179</f>
        <v>0</v>
      </c>
      <c r="I179">
        <f>J179-H179</f>
        <v>0</v>
      </c>
      <c r="J179">
        <f>F179*G179</f>
        <v>0</v>
      </c>
      <c r="K179">
        <v>0</v>
      </c>
      <c r="L179">
        <f>F179*K179</f>
        <v>0</v>
      </c>
      <c r="M179" t="s">
        <v>52</v>
      </c>
      <c r="N179">
        <v>1</v>
      </c>
      <c r="O179">
        <f>IF(N179=5,I179,0)</f>
        <v>0</v>
      </c>
      <c r="Z179">
        <f>IF(AD179=0,J179,0)</f>
        <v>0</v>
      </c>
      <c r="AA179">
        <f>IF(AD179=15,J179,0)</f>
        <v>0</v>
      </c>
      <c r="AB179">
        <f>IF(AD179=21,J179,0)</f>
        <v>0</v>
      </c>
      <c r="AD179">
        <v>21</v>
      </c>
      <c r="AE179">
        <f>G179*AG179</f>
        <v>0</v>
      </c>
      <c r="AF179">
        <f>G179*(1-AG179)</f>
        <v>0</v>
      </c>
      <c r="AG179">
        <v>0</v>
      </c>
      <c r="AM179">
        <f>F179*AE179</f>
        <v>0</v>
      </c>
      <c r="AN179">
        <f>F179*AF179</f>
        <v>0</v>
      </c>
      <c r="AO179" t="s">
        <v>167</v>
      </c>
      <c r="AP179" t="s">
        <v>54</v>
      </c>
      <c r="AQ179" s="13" t="s">
        <v>358</v>
      </c>
    </row>
    <row r="180" spans="1:43" ht="12.75" customHeight="1" x14ac:dyDescent="0.2">
      <c r="C180" s="17" t="s">
        <v>65</v>
      </c>
      <c r="D180" s="85" t="s">
        <v>410</v>
      </c>
      <c r="E180" s="85"/>
      <c r="F180" s="85"/>
      <c r="G180" s="85"/>
      <c r="H180" s="85"/>
      <c r="I180" s="85"/>
      <c r="J180" s="85"/>
      <c r="K180" s="85"/>
      <c r="L180" s="85"/>
      <c r="M180" s="85"/>
    </row>
    <row r="181" spans="1:43" x14ac:dyDescent="0.2">
      <c r="A181" s="2" t="s">
        <v>411</v>
      </c>
      <c r="B181" s="1" t="s">
        <v>353</v>
      </c>
      <c r="C181" s="1" t="s">
        <v>412</v>
      </c>
      <c r="D181" t="s">
        <v>413</v>
      </c>
      <c r="E181" t="s">
        <v>217</v>
      </c>
      <c r="F181">
        <v>2</v>
      </c>
      <c r="G181">
        <v>0</v>
      </c>
      <c r="H181">
        <f>F181*AE181</f>
        <v>0</v>
      </c>
      <c r="I181">
        <f>J181-H181</f>
        <v>0</v>
      </c>
      <c r="J181">
        <f>F181*G181</f>
        <v>0</v>
      </c>
      <c r="K181">
        <v>1.2E-2</v>
      </c>
      <c r="L181">
        <f>F181*K181</f>
        <v>2.4E-2</v>
      </c>
      <c r="M181" t="s">
        <v>52</v>
      </c>
      <c r="N181">
        <v>1</v>
      </c>
      <c r="O181">
        <f>IF(N181=5,I181,0)</f>
        <v>0</v>
      </c>
      <c r="Z181">
        <f>IF(AD181=0,J181,0)</f>
        <v>0</v>
      </c>
      <c r="AA181">
        <f>IF(AD181=15,J181,0)</f>
        <v>0</v>
      </c>
      <c r="AB181">
        <f>IF(AD181=21,J181,0)</f>
        <v>0</v>
      </c>
      <c r="AD181">
        <v>21</v>
      </c>
      <c r="AE181">
        <f>G181*AG181</f>
        <v>0</v>
      </c>
      <c r="AF181">
        <f>G181*(1-AG181)</f>
        <v>0</v>
      </c>
      <c r="AG181">
        <v>1</v>
      </c>
      <c r="AM181">
        <f>F181*AE181</f>
        <v>0</v>
      </c>
      <c r="AN181">
        <f>F181*AF181</f>
        <v>0</v>
      </c>
      <c r="AO181" t="s">
        <v>167</v>
      </c>
      <c r="AP181" t="s">
        <v>54</v>
      </c>
      <c r="AQ181" s="13" t="s">
        <v>358</v>
      </c>
    </row>
    <row r="182" spans="1:43" ht="12.75" customHeight="1" x14ac:dyDescent="0.2">
      <c r="C182" s="17" t="s">
        <v>65</v>
      </c>
      <c r="D182" s="85" t="s">
        <v>414</v>
      </c>
      <c r="E182" s="85"/>
      <c r="F182" s="85"/>
      <c r="G182" s="85"/>
      <c r="H182" s="85"/>
      <c r="I182" s="85"/>
      <c r="J182" s="85"/>
      <c r="K182" s="85"/>
      <c r="L182" s="85"/>
      <c r="M182" s="85"/>
    </row>
    <row r="183" spans="1:43" x14ac:dyDescent="0.2">
      <c r="A183" s="2" t="s">
        <v>212</v>
      </c>
      <c r="B183" s="1" t="s">
        <v>353</v>
      </c>
      <c r="C183" s="1" t="s">
        <v>415</v>
      </c>
      <c r="D183" t="s">
        <v>416</v>
      </c>
      <c r="E183" t="s">
        <v>217</v>
      </c>
      <c r="F183">
        <v>5</v>
      </c>
      <c r="G183">
        <v>0</v>
      </c>
      <c r="H183">
        <f>F183*AE183</f>
        <v>0</v>
      </c>
      <c r="I183">
        <f>J183-H183</f>
        <v>0</v>
      </c>
      <c r="J183">
        <f>F183*G183</f>
        <v>0</v>
      </c>
      <c r="K183">
        <v>3.5000000000000001E-3</v>
      </c>
      <c r="L183">
        <f>F183*K183</f>
        <v>1.7500000000000002E-2</v>
      </c>
      <c r="M183" t="s">
        <v>52</v>
      </c>
      <c r="N183">
        <v>1</v>
      </c>
      <c r="O183">
        <f>IF(N183=5,I183,0)</f>
        <v>0</v>
      </c>
      <c r="Z183">
        <f>IF(AD183=0,J183,0)</f>
        <v>0</v>
      </c>
      <c r="AA183">
        <f>IF(AD183=15,J183,0)</f>
        <v>0</v>
      </c>
      <c r="AB183">
        <f>IF(AD183=21,J183,0)</f>
        <v>0</v>
      </c>
      <c r="AD183">
        <v>21</v>
      </c>
      <c r="AE183">
        <f>G183*AG183</f>
        <v>0</v>
      </c>
      <c r="AF183">
        <f>G183*(1-AG183)</f>
        <v>0</v>
      </c>
      <c r="AG183">
        <v>1</v>
      </c>
      <c r="AM183">
        <f>F183*AE183</f>
        <v>0</v>
      </c>
      <c r="AN183">
        <f>F183*AF183</f>
        <v>0</v>
      </c>
      <c r="AO183" t="s">
        <v>167</v>
      </c>
      <c r="AP183" t="s">
        <v>54</v>
      </c>
      <c r="AQ183" s="13" t="s">
        <v>358</v>
      </c>
    </row>
    <row r="184" spans="1:43" ht="12.75" customHeight="1" x14ac:dyDescent="0.2">
      <c r="C184" s="17" t="s">
        <v>65</v>
      </c>
      <c r="D184" s="85" t="s">
        <v>417</v>
      </c>
      <c r="E184" s="85"/>
      <c r="F184" s="85"/>
      <c r="G184" s="85"/>
      <c r="H184" s="85"/>
      <c r="I184" s="85"/>
      <c r="J184" s="85"/>
      <c r="K184" s="85"/>
      <c r="L184" s="85"/>
      <c r="M184" s="85"/>
    </row>
    <row r="185" spans="1:43" x14ac:dyDescent="0.2">
      <c r="A185" s="2" t="s">
        <v>418</v>
      </c>
      <c r="B185" s="1" t="s">
        <v>353</v>
      </c>
      <c r="C185" s="1" t="s">
        <v>419</v>
      </c>
      <c r="D185" t="s">
        <v>420</v>
      </c>
      <c r="E185" t="s">
        <v>51</v>
      </c>
      <c r="F185">
        <v>221.5</v>
      </c>
      <c r="G185">
        <v>0</v>
      </c>
      <c r="H185">
        <f>F185*AE185</f>
        <v>0</v>
      </c>
      <c r="I185">
        <f>J185-H185</f>
        <v>0</v>
      </c>
      <c r="J185">
        <f>F185*G185</f>
        <v>0</v>
      </c>
      <c r="K185">
        <v>0</v>
      </c>
      <c r="L185">
        <f>F185*K185</f>
        <v>0</v>
      </c>
      <c r="M185" t="s">
        <v>52</v>
      </c>
      <c r="N185">
        <v>1</v>
      </c>
      <c r="O185">
        <f>IF(N185=5,I185,0)</f>
        <v>0</v>
      </c>
      <c r="Z185">
        <f>IF(AD185=0,J185,0)</f>
        <v>0</v>
      </c>
      <c r="AA185">
        <f>IF(AD185=15,J185,0)</f>
        <v>0</v>
      </c>
      <c r="AB185">
        <f>IF(AD185=21,J185,0)</f>
        <v>0</v>
      </c>
      <c r="AD185">
        <v>21</v>
      </c>
      <c r="AE185">
        <f>G185*AG185</f>
        <v>0</v>
      </c>
      <c r="AF185">
        <f>G185*(1-AG185)</f>
        <v>0</v>
      </c>
      <c r="AG185">
        <v>6.9230769230769221E-2</v>
      </c>
      <c r="AM185">
        <f>F185*AE185</f>
        <v>0</v>
      </c>
      <c r="AN185">
        <f>F185*AF185</f>
        <v>0</v>
      </c>
      <c r="AO185" t="s">
        <v>167</v>
      </c>
      <c r="AP185" t="s">
        <v>54</v>
      </c>
      <c r="AQ185" s="13" t="s">
        <v>358</v>
      </c>
    </row>
    <row r="186" spans="1:43" ht="12.75" customHeight="1" x14ac:dyDescent="0.2">
      <c r="C186" s="17" t="s">
        <v>65</v>
      </c>
      <c r="D186" s="85" t="s">
        <v>421</v>
      </c>
      <c r="E186" s="85"/>
      <c r="F186" s="85"/>
      <c r="G186" s="85"/>
      <c r="H186" s="85"/>
      <c r="I186" s="85"/>
      <c r="J186" s="85"/>
      <c r="K186" s="85"/>
      <c r="L186" s="85"/>
      <c r="M186" s="85"/>
    </row>
    <row r="187" spans="1:43" x14ac:dyDescent="0.2">
      <c r="A187" s="2" t="s">
        <v>221</v>
      </c>
      <c r="B187" s="1" t="s">
        <v>353</v>
      </c>
      <c r="C187" s="1" t="s">
        <v>422</v>
      </c>
      <c r="D187" t="s">
        <v>423</v>
      </c>
      <c r="E187" t="s">
        <v>76</v>
      </c>
      <c r="F187">
        <v>50</v>
      </c>
      <c r="G187">
        <v>0</v>
      </c>
      <c r="H187">
        <f>F187*AE187</f>
        <v>0</v>
      </c>
      <c r="I187">
        <f>J187-H187</f>
        <v>0</v>
      </c>
      <c r="J187">
        <f>F187*G187</f>
        <v>0</v>
      </c>
      <c r="K187">
        <v>0</v>
      </c>
      <c r="L187">
        <f>F187*K187</f>
        <v>0</v>
      </c>
      <c r="M187" t="s">
        <v>52</v>
      </c>
      <c r="N187">
        <v>1</v>
      </c>
      <c r="O187">
        <f>IF(N187=5,I187,0)</f>
        <v>0</v>
      </c>
      <c r="Z187">
        <f>IF(AD187=0,J187,0)</f>
        <v>0</v>
      </c>
      <c r="AA187">
        <f>IF(AD187=15,J187,0)</f>
        <v>0</v>
      </c>
      <c r="AB187">
        <f>IF(AD187=21,J187,0)</f>
        <v>0</v>
      </c>
      <c r="AD187">
        <v>21</v>
      </c>
      <c r="AE187">
        <f>G187*AG187</f>
        <v>0</v>
      </c>
      <c r="AF187">
        <f>G187*(1-AG187)</f>
        <v>0</v>
      </c>
      <c r="AG187">
        <v>0</v>
      </c>
      <c r="AM187">
        <f>F187*AE187</f>
        <v>0</v>
      </c>
      <c r="AN187">
        <f>F187*AF187</f>
        <v>0</v>
      </c>
      <c r="AO187" t="s">
        <v>167</v>
      </c>
      <c r="AP187" t="s">
        <v>54</v>
      </c>
      <c r="AQ187" s="13" t="s">
        <v>358</v>
      </c>
    </row>
    <row r="188" spans="1:43" x14ac:dyDescent="0.2">
      <c r="A188" s="18"/>
      <c r="B188" s="19" t="s">
        <v>353</v>
      </c>
      <c r="C188" s="19" t="s">
        <v>164</v>
      </c>
      <c r="D188" s="13" t="s">
        <v>424</v>
      </c>
      <c r="E188" s="13"/>
      <c r="F188" s="13"/>
      <c r="G188" s="13"/>
      <c r="H188" s="13">
        <f>SUM(H189:H190)</f>
        <v>0</v>
      </c>
      <c r="I188" s="13">
        <f>SUM(I189:I190)</f>
        <v>0</v>
      </c>
      <c r="J188" s="13">
        <f>H188+I188</f>
        <v>0</v>
      </c>
      <c r="K188" s="13"/>
      <c r="L188" s="13">
        <f>SUM(L189:L190)</f>
        <v>97.407772499999993</v>
      </c>
      <c r="M188" s="13"/>
      <c r="P188" s="13">
        <f>IF(Q188="PR",J188,SUM(O189:O190))</f>
        <v>0</v>
      </c>
      <c r="Q188" s="13" t="s">
        <v>47</v>
      </c>
      <c r="R188" s="13">
        <f>IF(Q188="HS",H188,0)</f>
        <v>0</v>
      </c>
      <c r="S188" s="13">
        <f>IF(Q188="HS",I188-P188,0)</f>
        <v>0</v>
      </c>
      <c r="T188" s="13">
        <f>IF(Q188="PS",H188,0)</f>
        <v>0</v>
      </c>
      <c r="U188" s="13">
        <f>IF(Q188="PS",I188-P188,0)</f>
        <v>0</v>
      </c>
      <c r="V188" s="13">
        <f>IF(Q188="MP",H188,0)</f>
        <v>0</v>
      </c>
      <c r="W188" s="13">
        <f>IF(Q188="MP",I188-P188,0)</f>
        <v>0</v>
      </c>
      <c r="X188" s="13">
        <f>IF(Q188="OM",H188,0)</f>
        <v>0</v>
      </c>
      <c r="Y188" s="13">
        <v>27</v>
      </c>
      <c r="AI188">
        <f>SUM(Z189:Z190)</f>
        <v>0</v>
      </c>
      <c r="AJ188">
        <f>SUM(AA189:AA190)</f>
        <v>0</v>
      </c>
      <c r="AK188">
        <f>SUM(AB189:AB190)</f>
        <v>0</v>
      </c>
    </row>
    <row r="189" spans="1:43" x14ac:dyDescent="0.2">
      <c r="A189" s="2" t="s">
        <v>425</v>
      </c>
      <c r="B189" s="1" t="s">
        <v>353</v>
      </c>
      <c r="C189" s="1" t="s">
        <v>426</v>
      </c>
      <c r="D189" t="s">
        <v>427</v>
      </c>
      <c r="E189" t="s">
        <v>76</v>
      </c>
      <c r="F189">
        <v>28.460999999999999</v>
      </c>
      <c r="G189">
        <v>0</v>
      </c>
      <c r="H189">
        <f>F189*AE189</f>
        <v>0</v>
      </c>
      <c r="I189">
        <f>J189-H189</f>
        <v>0</v>
      </c>
      <c r="J189">
        <f>F189*G189</f>
        <v>0</v>
      </c>
      <c r="K189">
        <v>2.16</v>
      </c>
      <c r="L189">
        <f>F189*K189</f>
        <v>61.475760000000001</v>
      </c>
      <c r="M189" t="s">
        <v>52</v>
      </c>
      <c r="N189">
        <v>1</v>
      </c>
      <c r="O189">
        <f>IF(N189=5,I189,0)</f>
        <v>0</v>
      </c>
      <c r="Z189">
        <f>IF(AD189=0,J189,0)</f>
        <v>0</v>
      </c>
      <c r="AA189">
        <f>IF(AD189=15,J189,0)</f>
        <v>0</v>
      </c>
      <c r="AB189">
        <f>IF(AD189=21,J189,0)</f>
        <v>0</v>
      </c>
      <c r="AD189">
        <v>21</v>
      </c>
      <c r="AE189">
        <f>G189*AG189</f>
        <v>0</v>
      </c>
      <c r="AF189">
        <f>G189*(1-AG189)</f>
        <v>0</v>
      </c>
      <c r="AG189">
        <v>0.63338047889466165</v>
      </c>
      <c r="AM189">
        <f>F189*AE189</f>
        <v>0</v>
      </c>
      <c r="AN189">
        <f>F189*AF189</f>
        <v>0</v>
      </c>
      <c r="AO189" t="s">
        <v>428</v>
      </c>
      <c r="AP189" t="s">
        <v>429</v>
      </c>
      <c r="AQ189" s="13" t="s">
        <v>358</v>
      </c>
    </row>
    <row r="190" spans="1:43" x14ac:dyDescent="0.2">
      <c r="A190" s="2" t="s">
        <v>261</v>
      </c>
      <c r="B190" s="1" t="s">
        <v>353</v>
      </c>
      <c r="C190" s="1" t="s">
        <v>430</v>
      </c>
      <c r="D190" t="s">
        <v>431</v>
      </c>
      <c r="E190" t="s">
        <v>76</v>
      </c>
      <c r="F190">
        <v>14.230499999999999</v>
      </c>
      <c r="G190">
        <v>0</v>
      </c>
      <c r="H190">
        <f>F190*AE190</f>
        <v>0</v>
      </c>
      <c r="I190">
        <f>J190-H190</f>
        <v>0</v>
      </c>
      <c r="J190">
        <f>F190*G190</f>
        <v>0</v>
      </c>
      <c r="K190">
        <v>2.5249999999999999</v>
      </c>
      <c r="L190">
        <f>F190*K190</f>
        <v>35.932012499999999</v>
      </c>
      <c r="M190" t="s">
        <v>52</v>
      </c>
      <c r="N190">
        <v>1</v>
      </c>
      <c r="O190">
        <f>IF(N190=5,I190,0)</f>
        <v>0</v>
      </c>
      <c r="Z190">
        <f>IF(AD190=0,J190,0)</f>
        <v>0</v>
      </c>
      <c r="AA190">
        <f>IF(AD190=15,J190,0)</f>
        <v>0</v>
      </c>
      <c r="AB190">
        <f>IF(AD190=21,J190,0)</f>
        <v>0</v>
      </c>
      <c r="AD190">
        <v>21</v>
      </c>
      <c r="AE190">
        <f>G190*AG190</f>
        <v>0</v>
      </c>
      <c r="AF190">
        <f>G190*(1-AG190)</f>
        <v>0</v>
      </c>
      <c r="AG190">
        <v>0.88595416888317058</v>
      </c>
      <c r="AM190">
        <f>F190*AE190</f>
        <v>0</v>
      </c>
      <c r="AN190">
        <f>F190*AF190</f>
        <v>0</v>
      </c>
      <c r="AO190" t="s">
        <v>428</v>
      </c>
      <c r="AP190" t="s">
        <v>429</v>
      </c>
      <c r="AQ190" s="13" t="s">
        <v>358</v>
      </c>
    </row>
    <row r="191" spans="1:43" ht="12.75" customHeight="1" x14ac:dyDescent="0.2">
      <c r="C191" s="17" t="s">
        <v>65</v>
      </c>
      <c r="D191" s="85" t="s">
        <v>432</v>
      </c>
      <c r="E191" s="85"/>
      <c r="F191" s="85"/>
      <c r="G191" s="85"/>
      <c r="H191" s="85"/>
      <c r="I191" s="85"/>
      <c r="J191" s="85"/>
      <c r="K191" s="85"/>
      <c r="L191" s="85"/>
      <c r="M191" s="85"/>
    </row>
    <row r="192" spans="1:43" x14ac:dyDescent="0.2">
      <c r="A192" s="18"/>
      <c r="B192" s="19" t="s">
        <v>353</v>
      </c>
      <c r="C192" s="19" t="s">
        <v>189</v>
      </c>
      <c r="D192" s="13" t="s">
        <v>433</v>
      </c>
      <c r="E192" s="13"/>
      <c r="F192" s="13"/>
      <c r="G192" s="13"/>
      <c r="H192" s="13">
        <f>SUM(H193:H198)</f>
        <v>0</v>
      </c>
      <c r="I192" s="13">
        <f>SUM(I193:I198)</f>
        <v>0</v>
      </c>
      <c r="J192" s="13">
        <f>H192+I192</f>
        <v>0</v>
      </c>
      <c r="K192" s="13"/>
      <c r="L192" s="13">
        <f>SUM(L193:L198)</f>
        <v>18.368802599999995</v>
      </c>
      <c r="M192" s="13"/>
      <c r="P192" s="13">
        <f>IF(Q192="PR",J192,SUM(O193:O198))</f>
        <v>0</v>
      </c>
      <c r="Q192" s="13" t="s">
        <v>47</v>
      </c>
      <c r="R192" s="13">
        <f>IF(Q192="HS",H192,0)</f>
        <v>0</v>
      </c>
      <c r="S192" s="13">
        <f>IF(Q192="HS",I192-P192,0)</f>
        <v>0</v>
      </c>
      <c r="T192" s="13">
        <f>IF(Q192="PS",H192,0)</f>
        <v>0</v>
      </c>
      <c r="U192" s="13">
        <f>IF(Q192="PS",I192-P192,0)</f>
        <v>0</v>
      </c>
      <c r="V192" s="13">
        <f>IF(Q192="MP",H192,0)</f>
        <v>0</v>
      </c>
      <c r="W192" s="13">
        <f>IF(Q192="MP",I192-P192,0)</f>
        <v>0</v>
      </c>
      <c r="X192" s="13">
        <f>IF(Q192="OM",H192,0)</f>
        <v>0</v>
      </c>
      <c r="Y192" s="13">
        <v>31</v>
      </c>
      <c r="AI192">
        <f>SUM(Z193:Z198)</f>
        <v>0</v>
      </c>
      <c r="AJ192">
        <f>SUM(AA193:AA198)</f>
        <v>0</v>
      </c>
      <c r="AK192">
        <f>SUM(AB193:AB198)</f>
        <v>0</v>
      </c>
    </row>
    <row r="193" spans="1:43" x14ac:dyDescent="0.2">
      <c r="A193" s="2" t="s">
        <v>434</v>
      </c>
      <c r="B193" s="1" t="s">
        <v>353</v>
      </c>
      <c r="C193" s="1" t="s">
        <v>435</v>
      </c>
      <c r="D193" t="s">
        <v>436</v>
      </c>
      <c r="E193" t="s">
        <v>51</v>
      </c>
      <c r="F193">
        <v>92.74</v>
      </c>
      <c r="G193">
        <v>0</v>
      </c>
      <c r="H193">
        <f>F193*AE193</f>
        <v>0</v>
      </c>
      <c r="I193">
        <f>J193-H193</f>
        <v>0</v>
      </c>
      <c r="J193">
        <f>F193*G193</f>
        <v>0</v>
      </c>
      <c r="K193">
        <v>0.17454</v>
      </c>
      <c r="L193">
        <f>F193*K193</f>
        <v>16.186839599999999</v>
      </c>
      <c r="M193" t="s">
        <v>52</v>
      </c>
      <c r="N193">
        <v>1</v>
      </c>
      <c r="O193">
        <f>IF(N193=5,I193,0)</f>
        <v>0</v>
      </c>
      <c r="Z193">
        <f>IF(AD193=0,J193,0)</f>
        <v>0</v>
      </c>
      <c r="AA193">
        <f>IF(AD193=15,J193,0)</f>
        <v>0</v>
      </c>
      <c r="AB193">
        <f>IF(AD193=21,J193,0)</f>
        <v>0</v>
      </c>
      <c r="AD193">
        <v>21</v>
      </c>
      <c r="AE193">
        <f>G193*AG193</f>
        <v>0</v>
      </c>
      <c r="AF193">
        <f>G193*(1-AG193)</f>
        <v>0</v>
      </c>
      <c r="AG193">
        <v>0.77393842206542651</v>
      </c>
      <c r="AM193">
        <f>F193*AE193</f>
        <v>0</v>
      </c>
      <c r="AN193">
        <f>F193*AF193</f>
        <v>0</v>
      </c>
      <c r="AO193" t="s">
        <v>437</v>
      </c>
      <c r="AP193" t="s">
        <v>438</v>
      </c>
      <c r="AQ193" s="13" t="s">
        <v>358</v>
      </c>
    </row>
    <row r="194" spans="1:43" ht="25.5" customHeight="1" x14ac:dyDescent="0.2">
      <c r="C194" s="17" t="s">
        <v>65</v>
      </c>
      <c r="D194" s="85" t="s">
        <v>439</v>
      </c>
      <c r="E194" s="85"/>
      <c r="F194" s="85"/>
      <c r="G194" s="85"/>
      <c r="H194" s="85"/>
      <c r="I194" s="85"/>
      <c r="J194" s="85"/>
      <c r="K194" s="85"/>
      <c r="L194" s="85"/>
      <c r="M194" s="85"/>
    </row>
    <row r="195" spans="1:43" x14ac:dyDescent="0.2">
      <c r="A195" s="2" t="s">
        <v>313</v>
      </c>
      <c r="B195" s="1" t="s">
        <v>353</v>
      </c>
      <c r="C195" s="1" t="s">
        <v>440</v>
      </c>
      <c r="D195" t="s">
        <v>441</v>
      </c>
      <c r="E195" t="s">
        <v>217</v>
      </c>
      <c r="F195">
        <v>8</v>
      </c>
      <c r="G195">
        <v>0</v>
      </c>
      <c r="H195">
        <f>F195*AE195</f>
        <v>0</v>
      </c>
      <c r="I195">
        <f>J195-H195</f>
        <v>0</v>
      </c>
      <c r="J195">
        <f>F195*G195</f>
        <v>0</v>
      </c>
      <c r="K195">
        <v>8.1000000000000003E-2</v>
      </c>
      <c r="L195">
        <f>F195*K195</f>
        <v>0.64800000000000002</v>
      </c>
      <c r="M195" t="s">
        <v>442</v>
      </c>
      <c r="N195">
        <v>1</v>
      </c>
      <c r="O195">
        <f>IF(N195=5,I195,0)</f>
        <v>0</v>
      </c>
      <c r="Z195">
        <f>IF(AD195=0,J195,0)</f>
        <v>0</v>
      </c>
      <c r="AA195">
        <f>IF(AD195=15,J195,0)</f>
        <v>0</v>
      </c>
      <c r="AB195">
        <f>IF(AD195=21,J195,0)</f>
        <v>0</v>
      </c>
      <c r="AD195">
        <v>21</v>
      </c>
      <c r="AE195">
        <f>G195*AG195</f>
        <v>0</v>
      </c>
      <c r="AF195">
        <f>G195*(1-AG195)</f>
        <v>0</v>
      </c>
      <c r="AG195">
        <v>1</v>
      </c>
      <c r="AM195">
        <f>F195*AE195</f>
        <v>0</v>
      </c>
      <c r="AN195">
        <f>F195*AF195</f>
        <v>0</v>
      </c>
      <c r="AO195" t="s">
        <v>437</v>
      </c>
      <c r="AP195" t="s">
        <v>438</v>
      </c>
      <c r="AQ195" s="13" t="s">
        <v>358</v>
      </c>
    </row>
    <row r="196" spans="1:43" x14ac:dyDescent="0.2">
      <c r="A196" s="2" t="s">
        <v>443</v>
      </c>
      <c r="B196" s="1" t="s">
        <v>353</v>
      </c>
      <c r="C196" s="1" t="s">
        <v>444</v>
      </c>
      <c r="D196" t="s">
        <v>445</v>
      </c>
      <c r="E196" t="s">
        <v>217</v>
      </c>
      <c r="F196">
        <v>5</v>
      </c>
      <c r="G196">
        <v>0</v>
      </c>
      <c r="H196">
        <f>F196*AE196</f>
        <v>0</v>
      </c>
      <c r="I196">
        <f>J196-H196</f>
        <v>0</v>
      </c>
      <c r="J196">
        <f>F196*G196</f>
        <v>0</v>
      </c>
      <c r="K196">
        <v>0.125</v>
      </c>
      <c r="L196">
        <f>F196*K196</f>
        <v>0.625</v>
      </c>
      <c r="M196" t="s">
        <v>52</v>
      </c>
      <c r="N196">
        <v>1</v>
      </c>
      <c r="O196">
        <f>IF(N196=5,I196,0)</f>
        <v>0</v>
      </c>
      <c r="Z196">
        <f>IF(AD196=0,J196,0)</f>
        <v>0</v>
      </c>
      <c r="AA196">
        <f>IF(AD196=15,J196,0)</f>
        <v>0</v>
      </c>
      <c r="AB196">
        <f>IF(AD196=21,J196,0)</f>
        <v>0</v>
      </c>
      <c r="AD196">
        <v>21</v>
      </c>
      <c r="AE196">
        <f>G196*AG196</f>
        <v>0</v>
      </c>
      <c r="AF196">
        <f>G196*(1-AG196)</f>
        <v>0</v>
      </c>
      <c r="AG196">
        <v>1</v>
      </c>
      <c r="AM196">
        <f>F196*AE196</f>
        <v>0</v>
      </c>
      <c r="AN196">
        <f>F196*AF196</f>
        <v>0</v>
      </c>
      <c r="AO196" t="s">
        <v>437</v>
      </c>
      <c r="AP196" t="s">
        <v>438</v>
      </c>
      <c r="AQ196" s="13" t="s">
        <v>358</v>
      </c>
    </row>
    <row r="197" spans="1:43" x14ac:dyDescent="0.2">
      <c r="A197" s="2" t="s">
        <v>446</v>
      </c>
      <c r="B197" s="1" t="s">
        <v>353</v>
      </c>
      <c r="C197" s="1" t="s">
        <v>447</v>
      </c>
      <c r="D197" t="s">
        <v>448</v>
      </c>
      <c r="E197" t="s">
        <v>217</v>
      </c>
      <c r="F197">
        <v>1</v>
      </c>
      <c r="G197">
        <v>0</v>
      </c>
      <c r="H197">
        <f>F197*AE197</f>
        <v>0</v>
      </c>
      <c r="I197">
        <f>J197-H197</f>
        <v>0</v>
      </c>
      <c r="J197">
        <f>F197*G197</f>
        <v>0</v>
      </c>
      <c r="K197">
        <v>0.14099999999999999</v>
      </c>
      <c r="L197">
        <f>F197*K197</f>
        <v>0.14099999999999999</v>
      </c>
      <c r="M197" t="s">
        <v>52</v>
      </c>
      <c r="N197">
        <v>1</v>
      </c>
      <c r="O197">
        <f>IF(N197=5,I197,0)</f>
        <v>0</v>
      </c>
      <c r="Z197">
        <f>IF(AD197=0,J197,0)</f>
        <v>0</v>
      </c>
      <c r="AA197">
        <f>IF(AD197=15,J197,0)</f>
        <v>0</v>
      </c>
      <c r="AB197">
        <f>IF(AD197=21,J197,0)</f>
        <v>0</v>
      </c>
      <c r="AD197">
        <v>21</v>
      </c>
      <c r="AE197">
        <f>G197*AG197</f>
        <v>0</v>
      </c>
      <c r="AF197">
        <f>G197*(1-AG197)</f>
        <v>0</v>
      </c>
      <c r="AG197">
        <v>1</v>
      </c>
      <c r="AM197">
        <f>F197*AE197</f>
        <v>0</v>
      </c>
      <c r="AN197">
        <f>F197*AF197</f>
        <v>0</v>
      </c>
      <c r="AO197" t="s">
        <v>437</v>
      </c>
      <c r="AP197" t="s">
        <v>438</v>
      </c>
      <c r="AQ197" s="13" t="s">
        <v>358</v>
      </c>
    </row>
    <row r="198" spans="1:43" x14ac:dyDescent="0.2">
      <c r="A198" s="2" t="s">
        <v>449</v>
      </c>
      <c r="B198" s="1" t="s">
        <v>353</v>
      </c>
      <c r="C198" s="1" t="s">
        <v>450</v>
      </c>
      <c r="D198" t="s">
        <v>451</v>
      </c>
      <c r="E198" t="s">
        <v>147</v>
      </c>
      <c r="F198">
        <v>0.7</v>
      </c>
      <c r="G198">
        <v>0</v>
      </c>
      <c r="H198">
        <f>F198*AE198</f>
        <v>0</v>
      </c>
      <c r="I198">
        <f>J198-H198</f>
        <v>0</v>
      </c>
      <c r="J198">
        <f>F198*G198</f>
        <v>0</v>
      </c>
      <c r="K198">
        <v>1.0970899999999999</v>
      </c>
      <c r="L198">
        <f>F198*K198</f>
        <v>0.76796299999999984</v>
      </c>
      <c r="M198" t="s">
        <v>52</v>
      </c>
      <c r="N198">
        <v>1</v>
      </c>
      <c r="O198">
        <f>IF(N198=5,I198,0)</f>
        <v>0</v>
      </c>
      <c r="Z198">
        <f>IF(AD198=0,J198,0)</f>
        <v>0</v>
      </c>
      <c r="AA198">
        <f>IF(AD198=15,J198,0)</f>
        <v>0</v>
      </c>
      <c r="AB198">
        <f>IF(AD198=21,J198,0)</f>
        <v>0</v>
      </c>
      <c r="AD198">
        <v>21</v>
      </c>
      <c r="AE198">
        <f>G198*AG198</f>
        <v>0</v>
      </c>
      <c r="AF198">
        <f>G198*(1-AG198)</f>
        <v>0</v>
      </c>
      <c r="AG198">
        <v>0.73558627238198593</v>
      </c>
      <c r="AM198">
        <f>F198*AE198</f>
        <v>0</v>
      </c>
      <c r="AN198">
        <f>F198*AF198</f>
        <v>0</v>
      </c>
      <c r="AO198" t="s">
        <v>437</v>
      </c>
      <c r="AP198" t="s">
        <v>438</v>
      </c>
      <c r="AQ198" s="13" t="s">
        <v>358</v>
      </c>
    </row>
    <row r="199" spans="1:43" ht="25.5" customHeight="1" x14ac:dyDescent="0.2">
      <c r="C199" s="17" t="s">
        <v>65</v>
      </c>
      <c r="D199" s="85" t="s">
        <v>452</v>
      </c>
      <c r="E199" s="85"/>
      <c r="F199" s="85"/>
      <c r="G199" s="85"/>
      <c r="H199" s="85"/>
      <c r="I199" s="85"/>
      <c r="J199" s="85"/>
      <c r="K199" s="85"/>
      <c r="L199" s="85"/>
      <c r="M199" s="85"/>
    </row>
    <row r="200" spans="1:43" x14ac:dyDescent="0.2">
      <c r="A200" s="18"/>
      <c r="B200" s="19" t="s">
        <v>353</v>
      </c>
      <c r="C200" s="19" t="s">
        <v>195</v>
      </c>
      <c r="D200" s="13" t="s">
        <v>453</v>
      </c>
      <c r="E200" s="13"/>
      <c r="F200" s="13"/>
      <c r="G200" s="13"/>
      <c r="H200" s="13">
        <f>SUM(H201:H203)</f>
        <v>0</v>
      </c>
      <c r="I200" s="13">
        <f>SUM(I201:I203)</f>
        <v>0</v>
      </c>
      <c r="J200" s="13">
        <f>H200+I200</f>
        <v>0</v>
      </c>
      <c r="K200" s="13"/>
      <c r="L200" s="13">
        <f>SUM(L201:L203)</f>
        <v>4.3635840000000004</v>
      </c>
      <c r="M200" s="13"/>
      <c r="P200" s="13">
        <f>IF(Q200="PR",J200,SUM(O201:O203))</f>
        <v>0</v>
      </c>
      <c r="Q200" s="13" t="s">
        <v>47</v>
      </c>
      <c r="R200" s="13">
        <f>IF(Q200="HS",H200,0)</f>
        <v>0</v>
      </c>
      <c r="S200" s="13">
        <f>IF(Q200="HS",I200-P200,0)</f>
        <v>0</v>
      </c>
      <c r="T200" s="13">
        <f>IF(Q200="PS",H200,0)</f>
        <v>0</v>
      </c>
      <c r="U200" s="13">
        <f>IF(Q200="PS",I200-P200,0)</f>
        <v>0</v>
      </c>
      <c r="V200" s="13">
        <f>IF(Q200="MP",H200,0)</f>
        <v>0</v>
      </c>
      <c r="W200" s="13">
        <f>IF(Q200="MP",I200-P200,0)</f>
        <v>0</v>
      </c>
      <c r="X200" s="13">
        <f>IF(Q200="OM",H200,0)</f>
        <v>0</v>
      </c>
      <c r="Y200" s="13">
        <v>33</v>
      </c>
      <c r="AI200">
        <f>SUM(Z201:Z203)</f>
        <v>0</v>
      </c>
      <c r="AJ200">
        <f>SUM(AA201:AA203)</f>
        <v>0</v>
      </c>
      <c r="AK200">
        <f>SUM(AB201:AB203)</f>
        <v>0</v>
      </c>
    </row>
    <row r="201" spans="1:43" x14ac:dyDescent="0.2">
      <c r="A201" s="2" t="s">
        <v>454</v>
      </c>
      <c r="B201" s="1" t="s">
        <v>353</v>
      </c>
      <c r="C201" s="1" t="s">
        <v>455</v>
      </c>
      <c r="D201" t="s">
        <v>456</v>
      </c>
      <c r="E201" t="s">
        <v>217</v>
      </c>
      <c r="F201">
        <v>32</v>
      </c>
      <c r="G201">
        <v>0</v>
      </c>
      <c r="H201">
        <f>F201*AE201</f>
        <v>0</v>
      </c>
      <c r="I201">
        <f>J201-H201</f>
        <v>0</v>
      </c>
      <c r="J201">
        <f>F201*G201</f>
        <v>0</v>
      </c>
      <c r="K201">
        <v>0.125</v>
      </c>
      <c r="L201">
        <f>F201*K201</f>
        <v>4</v>
      </c>
      <c r="M201" t="s">
        <v>52</v>
      </c>
      <c r="N201">
        <v>1</v>
      </c>
      <c r="O201">
        <f>IF(N201=5,I201,0)</f>
        <v>0</v>
      </c>
      <c r="Z201">
        <f>IF(AD201=0,J201,0)</f>
        <v>0</v>
      </c>
      <c r="AA201">
        <f>IF(AD201=15,J201,0)</f>
        <v>0</v>
      </c>
      <c r="AB201">
        <f>IF(AD201=21,J201,0)</f>
        <v>0</v>
      </c>
      <c r="AD201">
        <v>21</v>
      </c>
      <c r="AE201">
        <f>G201*AG201</f>
        <v>0</v>
      </c>
      <c r="AF201">
        <f>G201*(1-AG201)</f>
        <v>0</v>
      </c>
      <c r="AG201">
        <v>0.37965367965367969</v>
      </c>
      <c r="AM201">
        <f>F201*AE201</f>
        <v>0</v>
      </c>
      <c r="AN201">
        <f>F201*AF201</f>
        <v>0</v>
      </c>
      <c r="AO201" t="s">
        <v>457</v>
      </c>
      <c r="AP201" t="s">
        <v>438</v>
      </c>
      <c r="AQ201" s="13" t="s">
        <v>358</v>
      </c>
    </row>
    <row r="202" spans="1:43" ht="12.75" customHeight="1" x14ac:dyDescent="0.2">
      <c r="C202" s="17" t="s">
        <v>65</v>
      </c>
      <c r="D202" s="85" t="s">
        <v>458</v>
      </c>
      <c r="E202" s="85"/>
      <c r="F202" s="85"/>
      <c r="G202" s="85"/>
      <c r="H202" s="85"/>
      <c r="I202" s="85"/>
      <c r="J202" s="85"/>
      <c r="K202" s="85"/>
      <c r="L202" s="85"/>
      <c r="M202" s="85"/>
    </row>
    <row r="203" spans="1:43" x14ac:dyDescent="0.2">
      <c r="A203" s="2" t="s">
        <v>459</v>
      </c>
      <c r="B203" s="1" t="s">
        <v>353</v>
      </c>
      <c r="C203" s="1" t="s">
        <v>460</v>
      </c>
      <c r="D203" t="s">
        <v>461</v>
      </c>
      <c r="E203" t="s">
        <v>64</v>
      </c>
      <c r="F203">
        <v>83.2</v>
      </c>
      <c r="G203">
        <v>0</v>
      </c>
      <c r="H203">
        <f>F203*AE203</f>
        <v>0</v>
      </c>
      <c r="I203">
        <f>J203-H203</f>
        <v>0</v>
      </c>
      <c r="J203">
        <f>F203*G203</f>
        <v>0</v>
      </c>
      <c r="K203">
        <v>4.3699999999999998E-3</v>
      </c>
      <c r="L203">
        <f>F203*K203</f>
        <v>0.36358400000000002</v>
      </c>
      <c r="M203" t="s">
        <v>52</v>
      </c>
      <c r="N203">
        <v>1</v>
      </c>
      <c r="O203">
        <f>IF(N203=5,I203,0)</f>
        <v>0</v>
      </c>
      <c r="Z203">
        <f>IF(AD203=0,J203,0)</f>
        <v>0</v>
      </c>
      <c r="AA203">
        <f>IF(AD203=15,J203,0)</f>
        <v>0</v>
      </c>
      <c r="AB203">
        <f>IF(AD203=21,J203,0)</f>
        <v>0</v>
      </c>
      <c r="AD203">
        <v>21</v>
      </c>
      <c r="AE203">
        <f>G203*AG203</f>
        <v>0</v>
      </c>
      <c r="AF203">
        <f>G203*(1-AG203)</f>
        <v>0</v>
      </c>
      <c r="AG203">
        <v>1</v>
      </c>
      <c r="AM203">
        <f>F203*AE203</f>
        <v>0</v>
      </c>
      <c r="AN203">
        <f>F203*AF203</f>
        <v>0</v>
      </c>
      <c r="AO203" t="s">
        <v>457</v>
      </c>
      <c r="AP203" t="s">
        <v>438</v>
      </c>
      <c r="AQ203" s="13" t="s">
        <v>358</v>
      </c>
    </row>
    <row r="204" spans="1:43" ht="12.75" customHeight="1" x14ac:dyDescent="0.2">
      <c r="C204" s="17" t="s">
        <v>65</v>
      </c>
      <c r="D204" s="85" t="s">
        <v>462</v>
      </c>
      <c r="E204" s="85"/>
      <c r="F204" s="85"/>
      <c r="G204" s="85"/>
      <c r="H204" s="85"/>
      <c r="I204" s="85"/>
      <c r="J204" s="85"/>
      <c r="K204" s="85"/>
      <c r="L204" s="85"/>
      <c r="M204" s="85"/>
    </row>
    <row r="205" spans="1:43" x14ac:dyDescent="0.2">
      <c r="A205" s="18"/>
      <c r="B205" s="19" t="s">
        <v>353</v>
      </c>
      <c r="C205" s="19" t="s">
        <v>198</v>
      </c>
      <c r="D205" s="13" t="s">
        <v>463</v>
      </c>
      <c r="E205" s="13"/>
      <c r="F205" s="13"/>
      <c r="G205" s="13"/>
      <c r="H205" s="13">
        <f>SUM(H206:H213)</f>
        <v>0</v>
      </c>
      <c r="I205" s="13">
        <f>SUM(I206:I213)</f>
        <v>0</v>
      </c>
      <c r="J205" s="13">
        <f>H205+I205</f>
        <v>0</v>
      </c>
      <c r="K205" s="13"/>
      <c r="L205" s="13">
        <f>SUM(L206:L213)</f>
        <v>2.3421990000000004</v>
      </c>
      <c r="M205" s="13"/>
      <c r="P205" s="13">
        <f>IF(Q205="PR",J205,SUM(O206:O213))</f>
        <v>0</v>
      </c>
      <c r="Q205" s="13" t="s">
        <v>47</v>
      </c>
      <c r="R205" s="13">
        <f>IF(Q205="HS",H205,0)</f>
        <v>0</v>
      </c>
      <c r="S205" s="13">
        <f>IF(Q205="HS",I205-P205,0)</f>
        <v>0</v>
      </c>
      <c r="T205" s="13">
        <f>IF(Q205="PS",H205,0)</f>
        <v>0</v>
      </c>
      <c r="U205" s="13">
        <f>IF(Q205="PS",I205-P205,0)</f>
        <v>0</v>
      </c>
      <c r="V205" s="13">
        <f>IF(Q205="MP",H205,0)</f>
        <v>0</v>
      </c>
      <c r="W205" s="13">
        <f>IF(Q205="MP",I205-P205,0)</f>
        <v>0</v>
      </c>
      <c r="X205" s="13">
        <f>IF(Q205="OM",H205,0)</f>
        <v>0</v>
      </c>
      <c r="Y205" s="13">
        <v>34</v>
      </c>
      <c r="AI205">
        <f>SUM(Z206:Z213)</f>
        <v>0</v>
      </c>
      <c r="AJ205">
        <f>SUM(AA206:AA213)</f>
        <v>0</v>
      </c>
      <c r="AK205">
        <f>SUM(AB206:AB213)</f>
        <v>0</v>
      </c>
    </row>
    <row r="206" spans="1:43" x14ac:dyDescent="0.2">
      <c r="A206" s="2" t="s">
        <v>464</v>
      </c>
      <c r="B206" s="1" t="s">
        <v>353</v>
      </c>
      <c r="C206" s="1" t="s">
        <v>465</v>
      </c>
      <c r="D206" t="s">
        <v>466</v>
      </c>
      <c r="E206" t="s">
        <v>51</v>
      </c>
      <c r="F206">
        <v>19.100000000000001</v>
      </c>
      <c r="G206">
        <v>0</v>
      </c>
      <c r="H206">
        <f>F206*AE206</f>
        <v>0</v>
      </c>
      <c r="I206">
        <f>J206-H206</f>
        <v>0</v>
      </c>
      <c r="J206">
        <f>F206*G206</f>
        <v>0</v>
      </c>
      <c r="K206">
        <v>0.11219</v>
      </c>
      <c r="L206">
        <f>F206*K206</f>
        <v>2.1428290000000003</v>
      </c>
      <c r="M206" t="s">
        <v>52</v>
      </c>
      <c r="N206">
        <v>1</v>
      </c>
      <c r="O206">
        <f>IF(N206=5,I206,0)</f>
        <v>0</v>
      </c>
      <c r="Z206">
        <f>IF(AD206=0,J206,0)</f>
        <v>0</v>
      </c>
      <c r="AA206">
        <f>IF(AD206=15,J206,0)</f>
        <v>0</v>
      </c>
      <c r="AB206">
        <f>IF(AD206=21,J206,0)</f>
        <v>0</v>
      </c>
      <c r="AD206">
        <v>21</v>
      </c>
      <c r="AE206">
        <f>G206*AG206</f>
        <v>0</v>
      </c>
      <c r="AF206">
        <f>G206*(1-AG206)</f>
        <v>0</v>
      </c>
      <c r="AG206">
        <v>0.71407917591188841</v>
      </c>
      <c r="AM206">
        <f>F206*AE206</f>
        <v>0</v>
      </c>
      <c r="AN206">
        <f>F206*AF206</f>
        <v>0</v>
      </c>
      <c r="AO206" t="s">
        <v>467</v>
      </c>
      <c r="AP206" t="s">
        <v>438</v>
      </c>
      <c r="AQ206" s="13" t="s">
        <v>358</v>
      </c>
    </row>
    <row r="207" spans="1:43" x14ac:dyDescent="0.2">
      <c r="A207" s="2" t="s">
        <v>468</v>
      </c>
      <c r="B207" s="1" t="s">
        <v>353</v>
      </c>
      <c r="C207" s="1" t="s">
        <v>469</v>
      </c>
      <c r="D207" t="s">
        <v>470</v>
      </c>
      <c r="E207" t="s">
        <v>217</v>
      </c>
      <c r="F207">
        <v>2</v>
      </c>
      <c r="G207">
        <v>0</v>
      </c>
      <c r="H207">
        <f>F207*AE207</f>
        <v>0</v>
      </c>
      <c r="I207">
        <f>J207-H207</f>
        <v>0</v>
      </c>
      <c r="J207">
        <f>F207*G207</f>
        <v>0</v>
      </c>
      <c r="K207">
        <v>1.7999999999999999E-2</v>
      </c>
      <c r="L207">
        <f>F207*K207</f>
        <v>3.5999999999999997E-2</v>
      </c>
      <c r="M207" t="s">
        <v>442</v>
      </c>
      <c r="N207">
        <v>1</v>
      </c>
      <c r="O207">
        <f>IF(N207=5,I207,0)</f>
        <v>0</v>
      </c>
      <c r="Z207">
        <f>IF(AD207=0,J207,0)</f>
        <v>0</v>
      </c>
      <c r="AA207">
        <f>IF(AD207=15,J207,0)</f>
        <v>0</v>
      </c>
      <c r="AB207">
        <f>IF(AD207=21,J207,0)</f>
        <v>0</v>
      </c>
      <c r="AD207">
        <v>21</v>
      </c>
      <c r="AE207">
        <f>G207*AG207</f>
        <v>0</v>
      </c>
      <c r="AF207">
        <f>G207*(1-AG207)</f>
        <v>0</v>
      </c>
      <c r="AG207">
        <v>1</v>
      </c>
      <c r="AM207">
        <f>F207*AE207</f>
        <v>0</v>
      </c>
      <c r="AN207">
        <f>F207*AF207</f>
        <v>0</v>
      </c>
      <c r="AO207" t="s">
        <v>467</v>
      </c>
      <c r="AP207" t="s">
        <v>438</v>
      </c>
      <c r="AQ207" s="13" t="s">
        <v>358</v>
      </c>
    </row>
    <row r="208" spans="1:43" ht="12.75" customHeight="1" x14ac:dyDescent="0.2">
      <c r="C208" s="17" t="s">
        <v>65</v>
      </c>
      <c r="D208" s="85" t="s">
        <v>471</v>
      </c>
      <c r="E208" s="85"/>
      <c r="F208" s="85"/>
      <c r="G208" s="85"/>
      <c r="H208" s="85"/>
      <c r="I208" s="85"/>
      <c r="J208" s="85"/>
      <c r="K208" s="85"/>
      <c r="L208" s="85"/>
      <c r="M208" s="85"/>
    </row>
    <row r="209" spans="1:43" x14ac:dyDescent="0.2">
      <c r="A209" s="2" t="s">
        <v>472</v>
      </c>
      <c r="B209" s="1" t="s">
        <v>353</v>
      </c>
      <c r="C209" s="1" t="s">
        <v>473</v>
      </c>
      <c r="D209" t="s">
        <v>474</v>
      </c>
      <c r="E209" t="s">
        <v>217</v>
      </c>
      <c r="F209">
        <v>1</v>
      </c>
      <c r="G209">
        <v>0</v>
      </c>
      <c r="H209">
        <f>F209*AE209</f>
        <v>0</v>
      </c>
      <c r="I209">
        <f>J209-H209</f>
        <v>0</v>
      </c>
      <c r="J209">
        <f>F209*G209</f>
        <v>0</v>
      </c>
      <c r="K209">
        <v>0.02</v>
      </c>
      <c r="L209">
        <f>F209*K209</f>
        <v>0.02</v>
      </c>
      <c r="M209" t="s">
        <v>442</v>
      </c>
      <c r="N209">
        <v>1</v>
      </c>
      <c r="O209">
        <f>IF(N209=5,I209,0)</f>
        <v>0</v>
      </c>
      <c r="Z209">
        <f>IF(AD209=0,J209,0)</f>
        <v>0</v>
      </c>
      <c r="AA209">
        <f>IF(AD209=15,J209,0)</f>
        <v>0</v>
      </c>
      <c r="AB209">
        <f>IF(AD209=21,J209,0)</f>
        <v>0</v>
      </c>
      <c r="AD209">
        <v>21</v>
      </c>
      <c r="AE209">
        <f>G209*AG209</f>
        <v>0</v>
      </c>
      <c r="AF209">
        <f>G209*(1-AG209)</f>
        <v>0</v>
      </c>
      <c r="AG209">
        <v>1</v>
      </c>
      <c r="AM209">
        <f>F209*AE209</f>
        <v>0</v>
      </c>
      <c r="AN209">
        <f>F209*AF209</f>
        <v>0</v>
      </c>
      <c r="AO209" t="s">
        <v>467</v>
      </c>
      <c r="AP209" t="s">
        <v>438</v>
      </c>
      <c r="AQ209" s="13" t="s">
        <v>358</v>
      </c>
    </row>
    <row r="210" spans="1:43" ht="12.75" customHeight="1" x14ac:dyDescent="0.2">
      <c r="C210" s="17" t="s">
        <v>65</v>
      </c>
      <c r="D210" s="85" t="s">
        <v>471</v>
      </c>
      <c r="E210" s="85"/>
      <c r="F210" s="85"/>
      <c r="G210" s="85"/>
      <c r="H210" s="85"/>
      <c r="I210" s="85"/>
      <c r="J210" s="85"/>
      <c r="K210" s="85"/>
      <c r="L210" s="85"/>
      <c r="M210" s="85"/>
    </row>
    <row r="211" spans="1:43" x14ac:dyDescent="0.2">
      <c r="A211" s="2" t="s">
        <v>475</v>
      </c>
      <c r="B211" s="1" t="s">
        <v>353</v>
      </c>
      <c r="C211" s="1" t="s">
        <v>476</v>
      </c>
      <c r="D211" t="s">
        <v>477</v>
      </c>
      <c r="E211" t="s">
        <v>51</v>
      </c>
      <c r="F211">
        <v>11.8</v>
      </c>
      <c r="G211">
        <v>0</v>
      </c>
      <c r="H211">
        <f>F211*AE211</f>
        <v>0</v>
      </c>
      <c r="I211">
        <f>J211-H211</f>
        <v>0</v>
      </c>
      <c r="J211">
        <f>F211*G211</f>
        <v>0</v>
      </c>
      <c r="K211">
        <v>1.2149999999999999E-2</v>
      </c>
      <c r="L211">
        <f>F211*K211</f>
        <v>0.14337</v>
      </c>
      <c r="M211" t="s">
        <v>52</v>
      </c>
      <c r="N211">
        <v>1</v>
      </c>
      <c r="O211">
        <f>IF(N211=5,I211,0)</f>
        <v>0</v>
      </c>
      <c r="Z211">
        <f>IF(AD211=0,J211,0)</f>
        <v>0</v>
      </c>
      <c r="AA211">
        <f>IF(AD211=15,J211,0)</f>
        <v>0</v>
      </c>
      <c r="AB211">
        <f>IF(AD211=21,J211,0)</f>
        <v>0</v>
      </c>
      <c r="AD211">
        <v>21</v>
      </c>
      <c r="AE211">
        <f>G211*AG211</f>
        <v>0</v>
      </c>
      <c r="AF211">
        <f>G211*(1-AG211)</f>
        <v>0</v>
      </c>
      <c r="AG211">
        <v>0.3153892809065223</v>
      </c>
      <c r="AM211">
        <f>F211*AE211</f>
        <v>0</v>
      </c>
      <c r="AN211">
        <f>F211*AF211</f>
        <v>0</v>
      </c>
      <c r="AO211" t="s">
        <v>467</v>
      </c>
      <c r="AP211" t="s">
        <v>438</v>
      </c>
      <c r="AQ211" s="13" t="s">
        <v>358</v>
      </c>
    </row>
    <row r="212" spans="1:43" ht="51" customHeight="1" x14ac:dyDescent="0.2">
      <c r="C212" s="17" t="s">
        <v>65</v>
      </c>
      <c r="D212" s="85" t="s">
        <v>478</v>
      </c>
      <c r="E212" s="85"/>
      <c r="F212" s="85"/>
      <c r="G212" s="85"/>
      <c r="H212" s="85"/>
      <c r="I212" s="85"/>
      <c r="J212" s="85"/>
      <c r="K212" s="85"/>
      <c r="L212" s="85"/>
      <c r="M212" s="85"/>
    </row>
    <row r="213" spans="1:43" x14ac:dyDescent="0.2">
      <c r="A213" s="2" t="s">
        <v>479</v>
      </c>
      <c r="B213" s="1" t="s">
        <v>353</v>
      </c>
      <c r="C213" s="1" t="s">
        <v>480</v>
      </c>
      <c r="D213" t="s">
        <v>481</v>
      </c>
      <c r="E213" t="s">
        <v>51</v>
      </c>
      <c r="F213">
        <v>11.8</v>
      </c>
      <c r="G213">
        <v>0</v>
      </c>
      <c r="H213">
        <f>F213*AE213</f>
        <v>0</v>
      </c>
      <c r="I213">
        <f>J213-H213</f>
        <v>0</v>
      </c>
      <c r="J213">
        <f>F213*G213</f>
        <v>0</v>
      </c>
      <c r="K213">
        <v>0</v>
      </c>
      <c r="L213">
        <f>F213*K213</f>
        <v>0</v>
      </c>
      <c r="M213" t="s">
        <v>52</v>
      </c>
      <c r="N213">
        <v>1</v>
      </c>
      <c r="O213">
        <f>IF(N213=5,I213,0)</f>
        <v>0</v>
      </c>
      <c r="Z213">
        <f>IF(AD213=0,J213,0)</f>
        <v>0</v>
      </c>
      <c r="AA213">
        <f>IF(AD213=15,J213,0)</f>
        <v>0</v>
      </c>
      <c r="AB213">
        <f>IF(AD213=21,J213,0)</f>
        <v>0</v>
      </c>
      <c r="AD213">
        <v>21</v>
      </c>
      <c r="AE213">
        <f>G213*AG213</f>
        <v>0</v>
      </c>
      <c r="AF213">
        <f>G213*(1-AG213)</f>
        <v>0</v>
      </c>
      <c r="AG213">
        <v>0</v>
      </c>
      <c r="AM213">
        <f>F213*AE213</f>
        <v>0</v>
      </c>
      <c r="AN213">
        <f>F213*AF213</f>
        <v>0</v>
      </c>
      <c r="AO213" t="s">
        <v>467</v>
      </c>
      <c r="AP213" t="s">
        <v>438</v>
      </c>
      <c r="AQ213" s="13" t="s">
        <v>358</v>
      </c>
    </row>
    <row r="214" spans="1:43" ht="25.5" customHeight="1" x14ac:dyDescent="0.2">
      <c r="C214" s="17" t="s">
        <v>65</v>
      </c>
      <c r="D214" s="85" t="s">
        <v>482</v>
      </c>
      <c r="E214" s="85"/>
      <c r="F214" s="85"/>
      <c r="G214" s="85"/>
      <c r="H214" s="85"/>
      <c r="I214" s="85"/>
      <c r="J214" s="85"/>
      <c r="K214" s="85"/>
      <c r="L214" s="85"/>
      <c r="M214" s="85"/>
    </row>
    <row r="215" spans="1:43" x14ac:dyDescent="0.2">
      <c r="A215" s="18"/>
      <c r="B215" s="19" t="s">
        <v>353</v>
      </c>
      <c r="C215" s="19" t="s">
        <v>223</v>
      </c>
      <c r="D215" s="13" t="s">
        <v>483</v>
      </c>
      <c r="E215" s="13"/>
      <c r="F215" s="13"/>
      <c r="G215" s="13"/>
      <c r="H215" s="13">
        <f>SUM(H216:H217)</f>
        <v>0</v>
      </c>
      <c r="I215" s="13">
        <f>SUM(I216:I217)</f>
        <v>0</v>
      </c>
      <c r="J215" s="13">
        <f>H215+I215</f>
        <v>0</v>
      </c>
      <c r="K215" s="13"/>
      <c r="L215" s="13">
        <f>SUM(L216:L217)</f>
        <v>464.24283500000001</v>
      </c>
      <c r="M215" s="13"/>
      <c r="P215" s="13">
        <f>IF(Q215="PR",J215,SUM(O216:O217))</f>
        <v>0</v>
      </c>
      <c r="Q215" s="13" t="s">
        <v>47</v>
      </c>
      <c r="R215" s="13">
        <f>IF(Q215="HS",H215,0)</f>
        <v>0</v>
      </c>
      <c r="S215" s="13">
        <f>IF(Q215="HS",I215-P215,0)</f>
        <v>0</v>
      </c>
      <c r="T215" s="13">
        <f>IF(Q215="PS",H215,0)</f>
        <v>0</v>
      </c>
      <c r="U215" s="13">
        <f>IF(Q215="PS",I215-P215,0)</f>
        <v>0</v>
      </c>
      <c r="V215" s="13">
        <f>IF(Q215="MP",H215,0)</f>
        <v>0</v>
      </c>
      <c r="W215" s="13">
        <f>IF(Q215="MP",I215-P215,0)</f>
        <v>0</v>
      </c>
      <c r="X215" s="13">
        <f>IF(Q215="OM",H215,0)</f>
        <v>0</v>
      </c>
      <c r="Y215" s="13">
        <v>38</v>
      </c>
      <c r="AI215">
        <f>SUM(Z216:Z217)</f>
        <v>0</v>
      </c>
      <c r="AJ215">
        <f>SUM(AA216:AA217)</f>
        <v>0</v>
      </c>
      <c r="AK215">
        <f>SUM(AB216:AB217)</f>
        <v>0</v>
      </c>
    </row>
    <row r="216" spans="1:43" x14ac:dyDescent="0.2">
      <c r="A216" s="2" t="s">
        <v>484</v>
      </c>
      <c r="B216" s="1" t="s">
        <v>353</v>
      </c>
      <c r="C216" s="1" t="s">
        <v>485</v>
      </c>
      <c r="D216" t="s">
        <v>486</v>
      </c>
      <c r="E216" t="s">
        <v>76</v>
      </c>
      <c r="F216">
        <v>150.5</v>
      </c>
      <c r="G216">
        <v>0</v>
      </c>
      <c r="H216">
        <f>F216*AE216</f>
        <v>0</v>
      </c>
      <c r="I216">
        <f>J216-H216</f>
        <v>0</v>
      </c>
      <c r="J216">
        <f>F216*G216</f>
        <v>0</v>
      </c>
      <c r="K216">
        <v>3.08467</v>
      </c>
      <c r="L216">
        <f>F216*K216</f>
        <v>464.24283500000001</v>
      </c>
      <c r="M216" t="s">
        <v>52</v>
      </c>
      <c r="N216">
        <v>1</v>
      </c>
      <c r="O216">
        <f>IF(N216=5,I216,0)</f>
        <v>0</v>
      </c>
      <c r="Z216">
        <f>IF(AD216=0,J216,0)</f>
        <v>0</v>
      </c>
      <c r="AA216">
        <f>IF(AD216=15,J216,0)</f>
        <v>0</v>
      </c>
      <c r="AB216">
        <f>IF(AD216=21,J216,0)</f>
        <v>0</v>
      </c>
      <c r="AD216">
        <v>21</v>
      </c>
      <c r="AE216">
        <f>G216*AG216</f>
        <v>0</v>
      </c>
      <c r="AF216">
        <f>G216*(1-AG216)</f>
        <v>0</v>
      </c>
      <c r="AG216">
        <v>0.44771211267605637</v>
      </c>
      <c r="AM216">
        <f>F216*AE216</f>
        <v>0</v>
      </c>
      <c r="AN216">
        <f>F216*AF216</f>
        <v>0</v>
      </c>
      <c r="AO216" t="s">
        <v>487</v>
      </c>
      <c r="AP216" t="s">
        <v>438</v>
      </c>
      <c r="AQ216" s="13" t="s">
        <v>358</v>
      </c>
    </row>
    <row r="217" spans="1:43" x14ac:dyDescent="0.2">
      <c r="A217" s="2" t="s">
        <v>488</v>
      </c>
      <c r="B217" s="1" t="s">
        <v>353</v>
      </c>
      <c r="C217" s="1" t="s">
        <v>489</v>
      </c>
      <c r="D217" t="s">
        <v>490</v>
      </c>
      <c r="E217" t="s">
        <v>147</v>
      </c>
      <c r="F217">
        <v>376</v>
      </c>
      <c r="G217">
        <v>0</v>
      </c>
      <c r="H217">
        <f>F217*AE217</f>
        <v>0</v>
      </c>
      <c r="I217">
        <f>J217-H217</f>
        <v>0</v>
      </c>
      <c r="J217">
        <f>F217*G217</f>
        <v>0</v>
      </c>
      <c r="K217">
        <v>0</v>
      </c>
      <c r="L217">
        <f>F217*K217</f>
        <v>0</v>
      </c>
      <c r="M217" t="s">
        <v>52</v>
      </c>
      <c r="N217">
        <v>5</v>
      </c>
      <c r="O217">
        <f>IF(N217=5,I217,0)</f>
        <v>0</v>
      </c>
      <c r="Z217">
        <f>IF(AD217=0,J217,0)</f>
        <v>0</v>
      </c>
      <c r="AA217">
        <f>IF(AD217=15,J217,0)</f>
        <v>0</v>
      </c>
      <c r="AB217">
        <f>IF(AD217=21,J217,0)</f>
        <v>0</v>
      </c>
      <c r="AD217">
        <v>21</v>
      </c>
      <c r="AE217">
        <f>G217*AG217</f>
        <v>0</v>
      </c>
      <c r="AF217">
        <f>G217*(1-AG217)</f>
        <v>0</v>
      </c>
      <c r="AG217">
        <v>0</v>
      </c>
      <c r="AM217">
        <f>F217*AE217</f>
        <v>0</v>
      </c>
      <c r="AN217">
        <f>F217*AF217</f>
        <v>0</v>
      </c>
      <c r="AO217" t="s">
        <v>487</v>
      </c>
      <c r="AP217" t="s">
        <v>438</v>
      </c>
      <c r="AQ217" s="13" t="s">
        <v>358</v>
      </c>
    </row>
    <row r="218" spans="1:43" x14ac:dyDescent="0.2">
      <c r="A218" s="18"/>
      <c r="B218" s="19" t="s">
        <v>353</v>
      </c>
      <c r="C218" s="19" t="s">
        <v>236</v>
      </c>
      <c r="D218" s="13" t="s">
        <v>491</v>
      </c>
      <c r="E218" s="13"/>
      <c r="F218" s="13"/>
      <c r="G218" s="13"/>
      <c r="H218" s="13">
        <f>SUM(H219:H219)</f>
        <v>0</v>
      </c>
      <c r="I218" s="13">
        <f>SUM(I219:I219)</f>
        <v>0</v>
      </c>
      <c r="J218" s="13">
        <f>H218+I218</f>
        <v>0</v>
      </c>
      <c r="K218" s="13"/>
      <c r="L218" s="13">
        <f>SUM(L219:L219)</f>
        <v>6.6136896000000007</v>
      </c>
      <c r="M218" s="13"/>
      <c r="P218" s="13">
        <f>IF(Q218="PR",J218,SUM(O219:O219))</f>
        <v>0</v>
      </c>
      <c r="Q218" s="13" t="s">
        <v>47</v>
      </c>
      <c r="R218" s="13">
        <f>IF(Q218="HS",H218,0)</f>
        <v>0</v>
      </c>
      <c r="S218" s="13">
        <f>IF(Q218="HS",I218-P218,0)</f>
        <v>0</v>
      </c>
      <c r="T218" s="13">
        <f>IF(Q218="PS",H218,0)</f>
        <v>0</v>
      </c>
      <c r="U218" s="13">
        <f>IF(Q218="PS",I218-P218,0)</f>
        <v>0</v>
      </c>
      <c r="V218" s="13">
        <f>IF(Q218="MP",H218,0)</f>
        <v>0</v>
      </c>
      <c r="W218" s="13">
        <f>IF(Q218="MP",I218-P218,0)</f>
        <v>0</v>
      </c>
      <c r="X218" s="13">
        <f>IF(Q218="OM",H218,0)</f>
        <v>0</v>
      </c>
      <c r="Y218" s="13">
        <v>41</v>
      </c>
      <c r="AI218">
        <f>SUM(Z219:Z219)</f>
        <v>0</v>
      </c>
      <c r="AJ218">
        <f>SUM(AA219:AA219)</f>
        <v>0</v>
      </c>
      <c r="AK218">
        <f>SUM(AB219:AB219)</f>
        <v>0</v>
      </c>
    </row>
    <row r="219" spans="1:43" x14ac:dyDescent="0.2">
      <c r="A219" s="2" t="s">
        <v>492</v>
      </c>
      <c r="B219" s="1" t="s">
        <v>353</v>
      </c>
      <c r="C219" s="1" t="s">
        <v>493</v>
      </c>
      <c r="D219" t="s">
        <v>494</v>
      </c>
      <c r="E219" t="s">
        <v>64</v>
      </c>
      <c r="F219">
        <v>40.32</v>
      </c>
      <c r="G219">
        <v>0</v>
      </c>
      <c r="H219">
        <f>F219*AE219</f>
        <v>0</v>
      </c>
      <c r="I219">
        <f>J219-H219</f>
        <v>0</v>
      </c>
      <c r="J219">
        <f>F219*G219</f>
        <v>0</v>
      </c>
      <c r="K219">
        <v>0.16403000000000001</v>
      </c>
      <c r="L219">
        <f>F219*K219</f>
        <v>6.6136896000000007</v>
      </c>
      <c r="M219" t="s">
        <v>52</v>
      </c>
      <c r="N219">
        <v>1</v>
      </c>
      <c r="O219">
        <f>IF(N219=5,I219,0)</f>
        <v>0</v>
      </c>
      <c r="Z219">
        <f>IF(AD219=0,J219,0)</f>
        <v>0</v>
      </c>
      <c r="AA219">
        <f>IF(AD219=15,J219,0)</f>
        <v>0</v>
      </c>
      <c r="AB219">
        <f>IF(AD219=21,J219,0)</f>
        <v>0</v>
      </c>
      <c r="AD219">
        <v>21</v>
      </c>
      <c r="AE219">
        <f>G219*AG219</f>
        <v>0</v>
      </c>
      <c r="AF219">
        <f>G219*(1-AG219)</f>
        <v>0</v>
      </c>
      <c r="AG219">
        <v>0.40535568958405338</v>
      </c>
      <c r="AM219">
        <f>F219*AE219</f>
        <v>0</v>
      </c>
      <c r="AN219">
        <f>F219*AF219</f>
        <v>0</v>
      </c>
      <c r="AO219" t="s">
        <v>495</v>
      </c>
      <c r="AP219" t="s">
        <v>180</v>
      </c>
      <c r="AQ219" s="13" t="s">
        <v>358</v>
      </c>
    </row>
    <row r="220" spans="1:43" x14ac:dyDescent="0.2">
      <c r="A220" s="18"/>
      <c r="B220" s="19" t="s">
        <v>353</v>
      </c>
      <c r="C220" s="19" t="s">
        <v>243</v>
      </c>
      <c r="D220" s="13" t="s">
        <v>496</v>
      </c>
      <c r="E220" s="13"/>
      <c r="F220" s="13"/>
      <c r="G220" s="13"/>
      <c r="H220" s="13">
        <f>SUM(H221:H221)</f>
        <v>0</v>
      </c>
      <c r="I220" s="13">
        <f>SUM(I221:I221)</f>
        <v>0</v>
      </c>
      <c r="J220" s="13">
        <f>H220+I220</f>
        <v>0</v>
      </c>
      <c r="K220" s="13"/>
      <c r="L220" s="13">
        <f>SUM(L221:L221)</f>
        <v>1.095736</v>
      </c>
      <c r="M220" s="13"/>
      <c r="P220" s="13">
        <f>IF(Q220="PR",J220,SUM(O221:O221))</f>
        <v>0</v>
      </c>
      <c r="Q220" s="13" t="s">
        <v>47</v>
      </c>
      <c r="R220" s="13">
        <f>IF(Q220="HS",H220,0)</f>
        <v>0</v>
      </c>
      <c r="S220" s="13">
        <f>IF(Q220="HS",I220-P220,0)</f>
        <v>0</v>
      </c>
      <c r="T220" s="13">
        <f>IF(Q220="PS",H220,0)</f>
        <v>0</v>
      </c>
      <c r="U220" s="13">
        <f>IF(Q220="PS",I220-P220,0)</f>
        <v>0</v>
      </c>
      <c r="V220" s="13">
        <f>IF(Q220="MP",H220,0)</f>
        <v>0</v>
      </c>
      <c r="W220" s="13">
        <f>IF(Q220="MP",I220-P220,0)</f>
        <v>0</v>
      </c>
      <c r="X220" s="13">
        <f>IF(Q220="OM",H220,0)</f>
        <v>0</v>
      </c>
      <c r="Y220" s="13">
        <v>43</v>
      </c>
      <c r="AI220">
        <f>SUM(Z221:Z221)</f>
        <v>0</v>
      </c>
      <c r="AJ220">
        <f>SUM(AA221:AA221)</f>
        <v>0</v>
      </c>
      <c r="AK220">
        <f>SUM(AB221:AB221)</f>
        <v>0</v>
      </c>
    </row>
    <row r="221" spans="1:43" x14ac:dyDescent="0.2">
      <c r="A221" s="2" t="s">
        <v>497</v>
      </c>
      <c r="B221" s="1" t="s">
        <v>353</v>
      </c>
      <c r="C221" s="1" t="s">
        <v>498</v>
      </c>
      <c r="D221" t="s">
        <v>499</v>
      </c>
      <c r="E221" t="s">
        <v>500</v>
      </c>
      <c r="F221">
        <v>1.45</v>
      </c>
      <c r="G221">
        <v>0</v>
      </c>
      <c r="H221">
        <f>F221*AE221</f>
        <v>0</v>
      </c>
      <c r="I221">
        <f>J221-H221</f>
        <v>0</v>
      </c>
      <c r="J221">
        <f>F221*G221</f>
        <v>0</v>
      </c>
      <c r="K221">
        <v>0.75568000000000002</v>
      </c>
      <c r="L221">
        <f>F221*K221</f>
        <v>1.095736</v>
      </c>
      <c r="M221" t="s">
        <v>52</v>
      </c>
      <c r="N221">
        <v>1</v>
      </c>
      <c r="O221">
        <f>IF(N221=5,I221,0)</f>
        <v>0</v>
      </c>
      <c r="Z221">
        <f>IF(AD221=0,J221,0)</f>
        <v>0</v>
      </c>
      <c r="AA221">
        <f>IF(AD221=15,J221,0)</f>
        <v>0</v>
      </c>
      <c r="AB221">
        <f>IF(AD221=21,J221,0)</f>
        <v>0</v>
      </c>
      <c r="AD221">
        <v>21</v>
      </c>
      <c r="AE221">
        <f>G221*AG221</f>
        <v>0</v>
      </c>
      <c r="AF221">
        <f>G221*(1-AG221)</f>
        <v>0</v>
      </c>
      <c r="AG221">
        <v>0.51782917517088167</v>
      </c>
      <c r="AM221">
        <f>F221*AE221</f>
        <v>0</v>
      </c>
      <c r="AN221">
        <f>F221*AF221</f>
        <v>0</v>
      </c>
      <c r="AO221" t="s">
        <v>501</v>
      </c>
      <c r="AP221" t="s">
        <v>180</v>
      </c>
      <c r="AQ221" s="13" t="s">
        <v>358</v>
      </c>
    </row>
    <row r="222" spans="1:43" ht="12.75" customHeight="1" x14ac:dyDescent="0.2">
      <c r="C222" s="17" t="s">
        <v>65</v>
      </c>
      <c r="D222" s="85" t="s">
        <v>502</v>
      </c>
      <c r="E222" s="85"/>
      <c r="F222" s="85"/>
      <c r="G222" s="85"/>
      <c r="H222" s="85"/>
      <c r="I222" s="85"/>
      <c r="J222" s="85"/>
      <c r="K222" s="85"/>
      <c r="L222" s="85"/>
      <c r="M222" s="85"/>
    </row>
    <row r="223" spans="1:43" x14ac:dyDescent="0.2">
      <c r="A223" s="18"/>
      <c r="B223" s="19" t="s">
        <v>353</v>
      </c>
      <c r="C223" s="19" t="s">
        <v>174</v>
      </c>
      <c r="D223" s="13" t="s">
        <v>175</v>
      </c>
      <c r="E223" s="13"/>
      <c r="F223" s="13"/>
      <c r="G223" s="13"/>
      <c r="H223" s="13">
        <f>SUM(H224:H226)</f>
        <v>0</v>
      </c>
      <c r="I223" s="13">
        <f>SUM(I224:I226)</f>
        <v>0</v>
      </c>
      <c r="J223" s="13">
        <f>H223+I223</f>
        <v>0</v>
      </c>
      <c r="K223" s="13"/>
      <c r="L223" s="13">
        <f>SUM(L224:L226)</f>
        <v>18.828611599999999</v>
      </c>
      <c r="M223" s="13"/>
      <c r="P223" s="13">
        <f>IF(Q223="PR",J223,SUM(O224:O226))</f>
        <v>0</v>
      </c>
      <c r="Q223" s="13" t="s">
        <v>47</v>
      </c>
      <c r="R223" s="13">
        <f>IF(Q223="HS",H223,0)</f>
        <v>0</v>
      </c>
      <c r="S223" s="13">
        <f>IF(Q223="HS",I223-P223,0)</f>
        <v>0</v>
      </c>
      <c r="T223" s="13">
        <f>IF(Q223="PS",H223,0)</f>
        <v>0</v>
      </c>
      <c r="U223" s="13">
        <f>IF(Q223="PS",I223-P223,0)</f>
        <v>0</v>
      </c>
      <c r="V223" s="13">
        <f>IF(Q223="MP",H223,0)</f>
        <v>0</v>
      </c>
      <c r="W223" s="13">
        <f>IF(Q223="MP",I223-P223,0)</f>
        <v>0</v>
      </c>
      <c r="X223" s="13">
        <f>IF(Q223="OM",H223,0)</f>
        <v>0</v>
      </c>
      <c r="Y223" s="13">
        <v>45</v>
      </c>
      <c r="AI223">
        <f>SUM(Z224:Z226)</f>
        <v>0</v>
      </c>
      <c r="AJ223">
        <f>SUM(AA224:AA226)</f>
        <v>0</v>
      </c>
      <c r="AK223">
        <f>SUM(AB224:AB226)</f>
        <v>0</v>
      </c>
    </row>
    <row r="224" spans="1:43" x14ac:dyDescent="0.2">
      <c r="A224" s="2" t="s">
        <v>503</v>
      </c>
      <c r="B224" s="1" t="s">
        <v>353</v>
      </c>
      <c r="C224" s="1" t="s">
        <v>504</v>
      </c>
      <c r="D224" t="s">
        <v>505</v>
      </c>
      <c r="E224" t="s">
        <v>51</v>
      </c>
      <c r="F224">
        <v>12.6</v>
      </c>
      <c r="G224">
        <v>0</v>
      </c>
      <c r="H224">
        <f>F224*AE224</f>
        <v>0</v>
      </c>
      <c r="I224">
        <f>J224-H224</f>
        <v>0</v>
      </c>
      <c r="J224">
        <f>F224*G224</f>
        <v>0</v>
      </c>
      <c r="K224">
        <v>0.505</v>
      </c>
      <c r="L224">
        <f>F224*K224</f>
        <v>6.3629999999999995</v>
      </c>
      <c r="M224" t="s">
        <v>52</v>
      </c>
      <c r="N224">
        <v>1</v>
      </c>
      <c r="O224">
        <f>IF(N224=5,I224,0)</f>
        <v>0</v>
      </c>
      <c r="Z224">
        <f>IF(AD224=0,J224,0)</f>
        <v>0</v>
      </c>
      <c r="AA224">
        <f>IF(AD224=15,J224,0)</f>
        <v>0</v>
      </c>
      <c r="AB224">
        <f>IF(AD224=21,J224,0)</f>
        <v>0</v>
      </c>
      <c r="AD224">
        <v>21</v>
      </c>
      <c r="AE224">
        <f>G224*AG224</f>
        <v>0</v>
      </c>
      <c r="AF224">
        <f>G224*(1-AG224)</f>
        <v>0</v>
      </c>
      <c r="AG224">
        <v>0.75997187060478189</v>
      </c>
      <c r="AM224">
        <f>F224*AE224</f>
        <v>0</v>
      </c>
      <c r="AN224">
        <f>F224*AF224</f>
        <v>0</v>
      </c>
      <c r="AO224" t="s">
        <v>179</v>
      </c>
      <c r="AP224" t="s">
        <v>180</v>
      </c>
      <c r="AQ224" s="13" t="s">
        <v>358</v>
      </c>
    </row>
    <row r="225" spans="1:43" x14ac:dyDescent="0.2">
      <c r="A225" s="2" t="s">
        <v>506</v>
      </c>
      <c r="B225" s="1" t="s">
        <v>353</v>
      </c>
      <c r="C225" s="1" t="s">
        <v>507</v>
      </c>
      <c r="D225" t="s">
        <v>508</v>
      </c>
      <c r="E225" t="s">
        <v>76</v>
      </c>
      <c r="F225">
        <v>2.98</v>
      </c>
      <c r="G225">
        <v>0</v>
      </c>
      <c r="H225">
        <f>F225*AE225</f>
        <v>0</v>
      </c>
      <c r="I225">
        <f>J225-H225</f>
        <v>0</v>
      </c>
      <c r="J225">
        <f>F225*G225</f>
        <v>0</v>
      </c>
      <c r="K225">
        <v>2.52542</v>
      </c>
      <c r="L225">
        <f>F225*K225</f>
        <v>7.5257515999999995</v>
      </c>
      <c r="M225" t="s">
        <v>52</v>
      </c>
      <c r="N225">
        <v>1</v>
      </c>
      <c r="O225">
        <f>IF(N225=5,I225,0)</f>
        <v>0</v>
      </c>
      <c r="Z225">
        <f>IF(AD225=0,J225,0)</f>
        <v>0</v>
      </c>
      <c r="AA225">
        <f>IF(AD225=15,J225,0)</f>
        <v>0</v>
      </c>
      <c r="AB225">
        <f>IF(AD225=21,J225,0)</f>
        <v>0</v>
      </c>
      <c r="AD225">
        <v>21</v>
      </c>
      <c r="AE225">
        <f>G225*AG225</f>
        <v>0</v>
      </c>
      <c r="AF225">
        <f>G225*(1-AG225)</f>
        <v>0</v>
      </c>
      <c r="AG225">
        <v>0.65752242287935181</v>
      </c>
      <c r="AM225">
        <f>F225*AE225</f>
        <v>0</v>
      </c>
      <c r="AN225">
        <f>F225*AF225</f>
        <v>0</v>
      </c>
      <c r="AO225" t="s">
        <v>179</v>
      </c>
      <c r="AP225" t="s">
        <v>180</v>
      </c>
      <c r="AQ225" s="13" t="s">
        <v>358</v>
      </c>
    </row>
    <row r="226" spans="1:43" x14ac:dyDescent="0.2">
      <c r="A226" s="2" t="s">
        <v>509</v>
      </c>
      <c r="B226" s="1" t="s">
        <v>353</v>
      </c>
      <c r="C226" s="1" t="s">
        <v>510</v>
      </c>
      <c r="D226" t="s">
        <v>511</v>
      </c>
      <c r="E226" t="s">
        <v>76</v>
      </c>
      <c r="F226">
        <v>2.9</v>
      </c>
      <c r="G226">
        <v>0</v>
      </c>
      <c r="H226">
        <f>F226*AE226</f>
        <v>0</v>
      </c>
      <c r="I226">
        <f>J226-H226</f>
        <v>0</v>
      </c>
      <c r="J226">
        <f>F226*G226</f>
        <v>0</v>
      </c>
      <c r="K226">
        <v>1.7034</v>
      </c>
      <c r="L226">
        <f>F226*K226</f>
        <v>4.9398600000000004</v>
      </c>
      <c r="M226" t="s">
        <v>52</v>
      </c>
      <c r="N226">
        <v>1</v>
      </c>
      <c r="O226">
        <f>IF(N226=5,I226,0)</f>
        <v>0</v>
      </c>
      <c r="Z226">
        <f>IF(AD226=0,J226,0)</f>
        <v>0</v>
      </c>
      <c r="AA226">
        <f>IF(AD226=15,J226,0)</f>
        <v>0</v>
      </c>
      <c r="AB226">
        <f>IF(AD226=21,J226,0)</f>
        <v>0</v>
      </c>
      <c r="AD226">
        <v>21</v>
      </c>
      <c r="AE226">
        <f>G226*AG226</f>
        <v>0</v>
      </c>
      <c r="AF226">
        <f>G226*(1-AG226)</f>
        <v>0</v>
      </c>
      <c r="AG226">
        <v>0.59385888501742168</v>
      </c>
      <c r="AM226">
        <f>F226*AE226</f>
        <v>0</v>
      </c>
      <c r="AN226">
        <f>F226*AF226</f>
        <v>0</v>
      </c>
      <c r="AO226" t="s">
        <v>179</v>
      </c>
      <c r="AP226" t="s">
        <v>180</v>
      </c>
      <c r="AQ226" s="13" t="s">
        <v>358</v>
      </c>
    </row>
    <row r="227" spans="1:43" ht="12.75" customHeight="1" x14ac:dyDescent="0.2">
      <c r="C227" s="17" t="s">
        <v>65</v>
      </c>
      <c r="D227" s="85" t="s">
        <v>512</v>
      </c>
      <c r="E227" s="85"/>
      <c r="F227" s="85"/>
      <c r="G227" s="85"/>
      <c r="H227" s="85"/>
      <c r="I227" s="85"/>
      <c r="J227" s="85"/>
      <c r="K227" s="85"/>
      <c r="L227" s="85"/>
      <c r="M227" s="85"/>
    </row>
    <row r="228" spans="1:43" x14ac:dyDescent="0.2">
      <c r="A228" s="18"/>
      <c r="B228" s="19" t="s">
        <v>353</v>
      </c>
      <c r="C228" s="19" t="s">
        <v>253</v>
      </c>
      <c r="D228" s="13" t="s">
        <v>513</v>
      </c>
      <c r="E228" s="13"/>
      <c r="F228" s="13"/>
      <c r="G228" s="13"/>
      <c r="H228" s="13">
        <f>SUM(H229:H229)</f>
        <v>0</v>
      </c>
      <c r="I228" s="13">
        <f>SUM(I229:I229)</f>
        <v>0</v>
      </c>
      <c r="J228" s="13">
        <f>H228+I228</f>
        <v>0</v>
      </c>
      <c r="K228" s="13"/>
      <c r="L228" s="13">
        <f>SUM(L229:L229)</f>
        <v>14.000490000000001</v>
      </c>
      <c r="M228" s="13"/>
      <c r="P228" s="13">
        <f>IF(Q228="PR",J228,SUM(O229:O229))</f>
        <v>0</v>
      </c>
      <c r="Q228" s="13" t="s">
        <v>47</v>
      </c>
      <c r="R228" s="13">
        <f>IF(Q228="HS",H228,0)</f>
        <v>0</v>
      </c>
      <c r="S228" s="13">
        <f>IF(Q228="HS",I228-P228,0)</f>
        <v>0</v>
      </c>
      <c r="T228" s="13">
        <f>IF(Q228="PS",H228,0)</f>
        <v>0</v>
      </c>
      <c r="U228" s="13">
        <f>IF(Q228="PS",I228-P228,0)</f>
        <v>0</v>
      </c>
      <c r="V228" s="13">
        <f>IF(Q228="MP",H228,0)</f>
        <v>0</v>
      </c>
      <c r="W228" s="13">
        <f>IF(Q228="MP",I228-P228,0)</f>
        <v>0</v>
      </c>
      <c r="X228" s="13">
        <f>IF(Q228="OM",H228,0)</f>
        <v>0</v>
      </c>
      <c r="Y228" s="13">
        <v>46</v>
      </c>
      <c r="AI228">
        <f>SUM(Z229:Z229)</f>
        <v>0</v>
      </c>
      <c r="AJ228">
        <f>SUM(AA229:AA229)</f>
        <v>0</v>
      </c>
      <c r="AK228">
        <f>SUM(AB229:AB229)</f>
        <v>0</v>
      </c>
    </row>
    <row r="229" spans="1:43" x14ac:dyDescent="0.2">
      <c r="A229" s="2" t="s">
        <v>514</v>
      </c>
      <c r="B229" s="1" t="s">
        <v>353</v>
      </c>
      <c r="C229" s="1" t="s">
        <v>515</v>
      </c>
      <c r="D229" t="s">
        <v>516</v>
      </c>
      <c r="E229" t="s">
        <v>51</v>
      </c>
      <c r="F229">
        <v>12.6</v>
      </c>
      <c r="G229">
        <v>0</v>
      </c>
      <c r="H229">
        <f>F229*AE229</f>
        <v>0</v>
      </c>
      <c r="I229">
        <f>J229-H229</f>
        <v>0</v>
      </c>
      <c r="J229">
        <f>F229*G229</f>
        <v>0</v>
      </c>
      <c r="K229">
        <v>1.1111500000000001</v>
      </c>
      <c r="L229">
        <f>F229*K229</f>
        <v>14.000490000000001</v>
      </c>
      <c r="M229" t="s">
        <v>52</v>
      </c>
      <c r="N229">
        <v>1</v>
      </c>
      <c r="O229">
        <f>IF(N229=5,I229,0)</f>
        <v>0</v>
      </c>
      <c r="Z229">
        <f>IF(AD229=0,J229,0)</f>
        <v>0</v>
      </c>
      <c r="AA229">
        <f>IF(AD229=15,J229,0)</f>
        <v>0</v>
      </c>
      <c r="AB229">
        <f>IF(AD229=21,J229,0)</f>
        <v>0</v>
      </c>
      <c r="AD229">
        <v>21</v>
      </c>
      <c r="AE229">
        <f>G229*AG229</f>
        <v>0</v>
      </c>
      <c r="AF229">
        <f>G229*(1-AG229)</f>
        <v>0</v>
      </c>
      <c r="AG229">
        <v>0.56876283367556468</v>
      </c>
      <c r="AM229">
        <f>F229*AE229</f>
        <v>0</v>
      </c>
      <c r="AN229">
        <f>F229*AF229</f>
        <v>0</v>
      </c>
      <c r="AO229" t="s">
        <v>517</v>
      </c>
      <c r="AP229" t="s">
        <v>180</v>
      </c>
      <c r="AQ229" s="13" t="s">
        <v>358</v>
      </c>
    </row>
    <row r="230" spans="1:43" x14ac:dyDescent="0.2">
      <c r="A230" s="18"/>
      <c r="B230" s="19" t="s">
        <v>353</v>
      </c>
      <c r="C230" s="19" t="s">
        <v>182</v>
      </c>
      <c r="D230" s="13" t="s">
        <v>183</v>
      </c>
      <c r="E230" s="13"/>
      <c r="F230" s="13"/>
      <c r="G230" s="13"/>
      <c r="H230" s="13">
        <f>SUM(H231:H232)</f>
        <v>0</v>
      </c>
      <c r="I230" s="13">
        <f>SUM(I231:I232)</f>
        <v>0</v>
      </c>
      <c r="J230" s="13">
        <f>H230+I230</f>
        <v>0</v>
      </c>
      <c r="K230" s="13"/>
      <c r="L230" s="13">
        <f>SUM(L231:L232)</f>
        <v>14.220359999999999</v>
      </c>
      <c r="M230" s="13"/>
      <c r="P230" s="13">
        <f>IF(Q230="PR",J230,SUM(O231:O232))</f>
        <v>0</v>
      </c>
      <c r="Q230" s="13" t="s">
        <v>47</v>
      </c>
      <c r="R230" s="13">
        <f>IF(Q230="HS",H230,0)</f>
        <v>0</v>
      </c>
      <c r="S230" s="13">
        <f>IF(Q230="HS",I230-P230,0)</f>
        <v>0</v>
      </c>
      <c r="T230" s="13">
        <f>IF(Q230="PS",H230,0)</f>
        <v>0</v>
      </c>
      <c r="U230" s="13">
        <f>IF(Q230="PS",I230-P230,0)</f>
        <v>0</v>
      </c>
      <c r="V230" s="13">
        <f>IF(Q230="MP",H230,0)</f>
        <v>0</v>
      </c>
      <c r="W230" s="13">
        <f>IF(Q230="MP",I230-P230,0)</f>
        <v>0</v>
      </c>
      <c r="X230" s="13">
        <f>IF(Q230="OM",H230,0)</f>
        <v>0</v>
      </c>
      <c r="Y230" s="13">
        <v>56</v>
      </c>
      <c r="AI230">
        <f>SUM(Z231:Z232)</f>
        <v>0</v>
      </c>
      <c r="AJ230">
        <f>SUM(AA231:AA232)</f>
        <v>0</v>
      </c>
      <c r="AK230">
        <f>SUM(AB231:AB232)</f>
        <v>0</v>
      </c>
    </row>
    <row r="231" spans="1:43" x14ac:dyDescent="0.2">
      <c r="A231" s="2" t="s">
        <v>518</v>
      </c>
      <c r="B231" s="1" t="s">
        <v>353</v>
      </c>
      <c r="C231" s="1" t="s">
        <v>519</v>
      </c>
      <c r="D231" t="s">
        <v>520</v>
      </c>
      <c r="E231" t="s">
        <v>51</v>
      </c>
      <c r="F231">
        <v>49.92</v>
      </c>
      <c r="G231">
        <v>0</v>
      </c>
      <c r="H231">
        <f>F231*AE231</f>
        <v>0</v>
      </c>
      <c r="I231">
        <f>J231-H231</f>
        <v>0</v>
      </c>
      <c r="J231">
        <f>F231*G231</f>
        <v>0</v>
      </c>
      <c r="K231">
        <v>0</v>
      </c>
      <c r="L231">
        <f>F231*K231</f>
        <v>0</v>
      </c>
      <c r="M231" t="s">
        <v>52</v>
      </c>
      <c r="N231">
        <v>1</v>
      </c>
      <c r="O231">
        <f>IF(N231=5,I231,0)</f>
        <v>0</v>
      </c>
      <c r="Z231">
        <f>IF(AD231=0,J231,0)</f>
        <v>0</v>
      </c>
      <c r="AA231">
        <f>IF(AD231=15,J231,0)</f>
        <v>0</v>
      </c>
      <c r="AB231">
        <f>IF(AD231=21,J231,0)</f>
        <v>0</v>
      </c>
      <c r="AD231">
        <v>21</v>
      </c>
      <c r="AE231">
        <f>G231*AG231</f>
        <v>0</v>
      </c>
      <c r="AF231">
        <f>G231*(1-AG231)</f>
        <v>0</v>
      </c>
      <c r="AG231">
        <v>5.7338025253570693E-2</v>
      </c>
      <c r="AM231">
        <f>F231*AE231</f>
        <v>0</v>
      </c>
      <c r="AN231">
        <f>F231*AF231</f>
        <v>0</v>
      </c>
      <c r="AO231" t="s">
        <v>187</v>
      </c>
      <c r="AP231" t="s">
        <v>188</v>
      </c>
      <c r="AQ231" s="13" t="s">
        <v>358</v>
      </c>
    </row>
    <row r="232" spans="1:43" x14ac:dyDescent="0.2">
      <c r="A232" s="2" t="s">
        <v>521</v>
      </c>
      <c r="B232" s="1" t="s">
        <v>353</v>
      </c>
      <c r="C232" s="1" t="s">
        <v>522</v>
      </c>
      <c r="D232" t="s">
        <v>523</v>
      </c>
      <c r="E232" t="s">
        <v>51</v>
      </c>
      <c r="F232">
        <v>37.619999999999997</v>
      </c>
      <c r="G232">
        <v>0</v>
      </c>
      <c r="H232">
        <f>F232*AE232</f>
        <v>0</v>
      </c>
      <c r="I232">
        <f>J232-H232</f>
        <v>0</v>
      </c>
      <c r="J232">
        <f>F232*G232</f>
        <v>0</v>
      </c>
      <c r="K232">
        <v>0.378</v>
      </c>
      <c r="L232">
        <f>F232*K232</f>
        <v>14.220359999999999</v>
      </c>
      <c r="M232" t="s">
        <v>52</v>
      </c>
      <c r="N232">
        <v>1</v>
      </c>
      <c r="O232">
        <f>IF(N232=5,I232,0)</f>
        <v>0</v>
      </c>
      <c r="Z232">
        <f>IF(AD232=0,J232,0)</f>
        <v>0</v>
      </c>
      <c r="AA232">
        <f>IF(AD232=15,J232,0)</f>
        <v>0</v>
      </c>
      <c r="AB232">
        <f>IF(AD232=21,J232,0)</f>
        <v>0</v>
      </c>
      <c r="AD232">
        <v>21</v>
      </c>
      <c r="AE232">
        <f>G232*AG232</f>
        <v>0</v>
      </c>
      <c r="AF232">
        <f>G232*(1-AG232)</f>
        <v>0</v>
      </c>
      <c r="AG232">
        <v>0.86328840970350407</v>
      </c>
      <c r="AM232">
        <f>F232*AE232</f>
        <v>0</v>
      </c>
      <c r="AN232">
        <f>F232*AF232</f>
        <v>0</v>
      </c>
      <c r="AO232" t="s">
        <v>187</v>
      </c>
      <c r="AP232" t="s">
        <v>188</v>
      </c>
      <c r="AQ232" s="13" t="s">
        <v>358</v>
      </c>
    </row>
    <row r="233" spans="1:43" ht="12.75" customHeight="1" x14ac:dyDescent="0.2">
      <c r="C233" s="17" t="s">
        <v>65</v>
      </c>
      <c r="D233" s="85" t="s">
        <v>524</v>
      </c>
      <c r="E233" s="85"/>
      <c r="F233" s="85"/>
      <c r="G233" s="85"/>
      <c r="H233" s="85"/>
      <c r="I233" s="85"/>
      <c r="J233" s="85"/>
      <c r="K233" s="85"/>
      <c r="L233" s="85"/>
      <c r="M233" s="85"/>
    </row>
    <row r="234" spans="1:43" x14ac:dyDescent="0.2">
      <c r="A234" s="18"/>
      <c r="B234" s="19" t="s">
        <v>353</v>
      </c>
      <c r="C234" s="19" t="s">
        <v>299</v>
      </c>
      <c r="D234" s="13" t="s">
        <v>525</v>
      </c>
      <c r="E234" s="13"/>
      <c r="F234" s="13"/>
      <c r="G234" s="13"/>
      <c r="H234" s="13">
        <f>SUM(H235:H237)</f>
        <v>0</v>
      </c>
      <c r="I234" s="13">
        <f>SUM(I235:I237)</f>
        <v>0</v>
      </c>
      <c r="J234" s="13">
        <f>H234+I234</f>
        <v>0</v>
      </c>
      <c r="K234" s="13"/>
      <c r="L234" s="13">
        <f>SUM(L235:L237)</f>
        <v>8.4949380000000012</v>
      </c>
      <c r="M234" s="13"/>
      <c r="P234" s="13">
        <f>IF(Q234="PR",J234,SUM(O235:O237))</f>
        <v>0</v>
      </c>
      <c r="Q234" s="13" t="s">
        <v>47</v>
      </c>
      <c r="R234" s="13">
        <f>IF(Q234="HS",H234,0)</f>
        <v>0</v>
      </c>
      <c r="S234" s="13">
        <f>IF(Q234="HS",I234-P234,0)</f>
        <v>0</v>
      </c>
      <c r="T234" s="13">
        <f>IF(Q234="PS",H234,0)</f>
        <v>0</v>
      </c>
      <c r="U234" s="13">
        <f>IF(Q234="PS",I234-P234,0)</f>
        <v>0</v>
      </c>
      <c r="V234" s="13">
        <f>IF(Q234="MP",H234,0)</f>
        <v>0</v>
      </c>
      <c r="W234" s="13">
        <f>IF(Q234="MP",I234-P234,0)</f>
        <v>0</v>
      </c>
      <c r="X234" s="13">
        <f>IF(Q234="OM",H234,0)</f>
        <v>0</v>
      </c>
      <c r="Y234" s="13">
        <v>57</v>
      </c>
      <c r="AI234">
        <f>SUM(Z235:Z237)</f>
        <v>0</v>
      </c>
      <c r="AJ234">
        <f>SUM(AA235:AA237)</f>
        <v>0</v>
      </c>
      <c r="AK234">
        <f>SUM(AB235:AB237)</f>
        <v>0</v>
      </c>
    </row>
    <row r="235" spans="1:43" x14ac:dyDescent="0.2">
      <c r="A235" s="2" t="s">
        <v>526</v>
      </c>
      <c r="B235" s="1" t="s">
        <v>353</v>
      </c>
      <c r="C235" s="1" t="s">
        <v>527</v>
      </c>
      <c r="D235" t="s">
        <v>528</v>
      </c>
      <c r="E235" t="s">
        <v>51</v>
      </c>
      <c r="F235">
        <v>34.200000000000003</v>
      </c>
      <c r="G235">
        <v>0</v>
      </c>
      <c r="H235">
        <f>F235*AE235</f>
        <v>0</v>
      </c>
      <c r="I235">
        <f>J235-H235</f>
        <v>0</v>
      </c>
      <c r="J235">
        <f>F235*G235</f>
        <v>0</v>
      </c>
      <c r="K235">
        <v>0.15559000000000001</v>
      </c>
      <c r="L235">
        <f>F235*K235</f>
        <v>5.3211780000000006</v>
      </c>
      <c r="M235" t="s">
        <v>52</v>
      </c>
      <c r="N235">
        <v>1</v>
      </c>
      <c r="O235">
        <f>IF(N235=5,I235,0)</f>
        <v>0</v>
      </c>
      <c r="Z235">
        <f>IF(AD235=0,J235,0)</f>
        <v>0</v>
      </c>
      <c r="AA235">
        <f>IF(AD235=15,J235,0)</f>
        <v>0</v>
      </c>
      <c r="AB235">
        <f>IF(AD235=21,J235,0)</f>
        <v>0</v>
      </c>
      <c r="AD235">
        <v>21</v>
      </c>
      <c r="AE235">
        <f>G235*AG235</f>
        <v>0</v>
      </c>
      <c r="AF235">
        <f>G235*(1-AG235)</f>
        <v>0</v>
      </c>
      <c r="AG235">
        <v>0.65485061511423559</v>
      </c>
      <c r="AM235">
        <f>F235*AE235</f>
        <v>0</v>
      </c>
      <c r="AN235">
        <f>F235*AF235</f>
        <v>0</v>
      </c>
      <c r="AO235" t="s">
        <v>529</v>
      </c>
      <c r="AP235" t="s">
        <v>188</v>
      </c>
      <c r="AQ235" s="13" t="s">
        <v>358</v>
      </c>
    </row>
    <row r="236" spans="1:43" ht="12.75" customHeight="1" x14ac:dyDescent="0.2">
      <c r="C236" s="17" t="s">
        <v>65</v>
      </c>
      <c r="D236" s="85" t="s">
        <v>524</v>
      </c>
      <c r="E236" s="85"/>
      <c r="F236" s="85"/>
      <c r="G236" s="85"/>
      <c r="H236" s="85"/>
      <c r="I236" s="85"/>
      <c r="J236" s="85"/>
      <c r="K236" s="85"/>
      <c r="L236" s="85"/>
      <c r="M236" s="85"/>
    </row>
    <row r="237" spans="1:43" x14ac:dyDescent="0.2">
      <c r="A237" s="2" t="s">
        <v>530</v>
      </c>
      <c r="B237" s="1" t="s">
        <v>353</v>
      </c>
      <c r="C237" s="1" t="s">
        <v>531</v>
      </c>
      <c r="D237" t="s">
        <v>532</v>
      </c>
      <c r="E237" t="s">
        <v>51</v>
      </c>
      <c r="F237">
        <v>34.200000000000003</v>
      </c>
      <c r="G237">
        <v>0</v>
      </c>
      <c r="H237">
        <f>F237*AE237</f>
        <v>0</v>
      </c>
      <c r="I237">
        <f>J237-H237</f>
        <v>0</v>
      </c>
      <c r="J237">
        <f>F237*G237</f>
        <v>0</v>
      </c>
      <c r="K237">
        <v>9.2799999999999994E-2</v>
      </c>
      <c r="L237">
        <f>F237*K237</f>
        <v>3.1737600000000001</v>
      </c>
      <c r="M237" t="s">
        <v>52</v>
      </c>
      <c r="N237">
        <v>1</v>
      </c>
      <c r="O237">
        <f>IF(N237=5,I237,0)</f>
        <v>0</v>
      </c>
      <c r="Z237">
        <f>IF(AD237=0,J237,0)</f>
        <v>0</v>
      </c>
      <c r="AA237">
        <f>IF(AD237=15,J237,0)</f>
        <v>0</v>
      </c>
      <c r="AB237">
        <f>IF(AD237=21,J237,0)</f>
        <v>0</v>
      </c>
      <c r="AD237">
        <v>21</v>
      </c>
      <c r="AE237">
        <f>G237*AG237</f>
        <v>0</v>
      </c>
      <c r="AF237">
        <f>G237*(1-AG237)</f>
        <v>0</v>
      </c>
      <c r="AG237">
        <v>0.93314049586776859</v>
      </c>
      <c r="AM237">
        <f>F237*AE237</f>
        <v>0</v>
      </c>
      <c r="AN237">
        <f>F237*AF237</f>
        <v>0</v>
      </c>
      <c r="AO237" t="s">
        <v>529</v>
      </c>
      <c r="AP237" t="s">
        <v>188</v>
      </c>
      <c r="AQ237" s="13" t="s">
        <v>358</v>
      </c>
    </row>
    <row r="238" spans="1:43" ht="12.75" customHeight="1" x14ac:dyDescent="0.2">
      <c r="C238" s="17" t="s">
        <v>65</v>
      </c>
      <c r="D238" s="85" t="s">
        <v>524</v>
      </c>
      <c r="E238" s="85"/>
      <c r="F238" s="85"/>
      <c r="G238" s="85"/>
      <c r="H238" s="85"/>
      <c r="I238" s="85"/>
      <c r="J238" s="85"/>
      <c r="K238" s="85"/>
      <c r="L238" s="85"/>
      <c r="M238" s="85"/>
    </row>
    <row r="239" spans="1:43" x14ac:dyDescent="0.2">
      <c r="A239" s="18"/>
      <c r="B239" s="19" t="s">
        <v>353</v>
      </c>
      <c r="C239" s="19" t="s">
        <v>201</v>
      </c>
      <c r="D239" s="13" t="s">
        <v>202</v>
      </c>
      <c r="E239" s="13"/>
      <c r="F239" s="13"/>
      <c r="G239" s="13"/>
      <c r="H239" s="13">
        <f>SUM(H240:H240)</f>
        <v>0</v>
      </c>
      <c r="I239" s="13">
        <f>SUM(I240:I240)</f>
        <v>0</v>
      </c>
      <c r="J239" s="13">
        <f>H239+I239</f>
        <v>0</v>
      </c>
      <c r="K239" s="13"/>
      <c r="L239" s="13">
        <f>SUM(L240:L240)</f>
        <v>2.227284</v>
      </c>
      <c r="M239" s="13"/>
      <c r="P239" s="13">
        <f>IF(Q239="PR",J239,SUM(O240:O240))</f>
        <v>0</v>
      </c>
      <c r="Q239" s="13" t="s">
        <v>47</v>
      </c>
      <c r="R239" s="13">
        <f>IF(Q239="HS",H239,0)</f>
        <v>0</v>
      </c>
      <c r="S239" s="13">
        <f>IF(Q239="HS",I239-P239,0)</f>
        <v>0</v>
      </c>
      <c r="T239" s="13">
        <f>IF(Q239="PS",H239,0)</f>
        <v>0</v>
      </c>
      <c r="U239" s="13">
        <f>IF(Q239="PS",I239-P239,0)</f>
        <v>0</v>
      </c>
      <c r="V239" s="13">
        <f>IF(Q239="MP",H239,0)</f>
        <v>0</v>
      </c>
      <c r="W239" s="13">
        <f>IF(Q239="MP",I239-P239,0)</f>
        <v>0</v>
      </c>
      <c r="X239" s="13">
        <f>IF(Q239="OM",H239,0)</f>
        <v>0</v>
      </c>
      <c r="Y239" s="13">
        <v>59</v>
      </c>
      <c r="AI239">
        <f>SUM(Z240:Z240)</f>
        <v>0</v>
      </c>
      <c r="AJ239">
        <f>SUM(AA240:AA240)</f>
        <v>0</v>
      </c>
      <c r="AK239">
        <f>SUM(AB240:AB240)</f>
        <v>0</v>
      </c>
    </row>
    <row r="240" spans="1:43" x14ac:dyDescent="0.2">
      <c r="A240" s="2" t="s">
        <v>533</v>
      </c>
      <c r="B240" s="1" t="s">
        <v>353</v>
      </c>
      <c r="C240" s="1" t="s">
        <v>534</v>
      </c>
      <c r="D240" t="s">
        <v>535</v>
      </c>
      <c r="E240" t="s">
        <v>51</v>
      </c>
      <c r="F240">
        <v>12.3</v>
      </c>
      <c r="G240">
        <v>0</v>
      </c>
      <c r="H240">
        <f>F240*AE240</f>
        <v>0</v>
      </c>
      <c r="I240">
        <f>J240-H240</f>
        <v>0</v>
      </c>
      <c r="J240">
        <f>F240*G240</f>
        <v>0</v>
      </c>
      <c r="K240">
        <v>0.18107999999999999</v>
      </c>
      <c r="L240">
        <f>F240*K240</f>
        <v>2.227284</v>
      </c>
      <c r="M240" t="s">
        <v>52</v>
      </c>
      <c r="N240">
        <v>1</v>
      </c>
      <c r="O240">
        <f>IF(N240=5,I240,0)</f>
        <v>0</v>
      </c>
      <c r="Z240">
        <f>IF(AD240=0,J240,0)</f>
        <v>0</v>
      </c>
      <c r="AA240">
        <f>IF(AD240=15,J240,0)</f>
        <v>0</v>
      </c>
      <c r="AB240">
        <f>IF(AD240=21,J240,0)</f>
        <v>0</v>
      </c>
      <c r="AD240">
        <v>21</v>
      </c>
      <c r="AE240">
        <f>G240*AG240</f>
        <v>0</v>
      </c>
      <c r="AF240">
        <f>G240*(1-AG240)</f>
        <v>0</v>
      </c>
      <c r="AG240">
        <v>0.70685212879047221</v>
      </c>
      <c r="AM240">
        <f>F240*AE240</f>
        <v>0</v>
      </c>
      <c r="AN240">
        <f>F240*AF240</f>
        <v>0</v>
      </c>
      <c r="AO240" t="s">
        <v>206</v>
      </c>
      <c r="AP240" t="s">
        <v>188</v>
      </c>
      <c r="AQ240" s="13" t="s">
        <v>358</v>
      </c>
    </row>
    <row r="241" spans="1:43" ht="12.75" customHeight="1" x14ac:dyDescent="0.2">
      <c r="C241" s="17" t="s">
        <v>65</v>
      </c>
      <c r="D241" s="85" t="s">
        <v>524</v>
      </c>
      <c r="E241" s="85"/>
      <c r="F241" s="85"/>
      <c r="G241" s="85"/>
      <c r="H241" s="85"/>
      <c r="I241" s="85"/>
      <c r="J241" s="85"/>
      <c r="K241" s="85"/>
      <c r="L241" s="85"/>
      <c r="M241" s="85"/>
    </row>
    <row r="242" spans="1:43" x14ac:dyDescent="0.2">
      <c r="A242" s="18"/>
      <c r="B242" s="19" t="s">
        <v>353</v>
      </c>
      <c r="C242" s="19" t="s">
        <v>315</v>
      </c>
      <c r="D242" s="13" t="s">
        <v>536</v>
      </c>
      <c r="E242" s="13"/>
      <c r="F242" s="13"/>
      <c r="G242" s="13"/>
      <c r="H242" s="13">
        <f>SUM(H243:H243)</f>
        <v>0</v>
      </c>
      <c r="I242" s="13">
        <f>SUM(I243:I243)</f>
        <v>0</v>
      </c>
      <c r="J242" s="13">
        <f>H242+I242</f>
        <v>0</v>
      </c>
      <c r="K242" s="13"/>
      <c r="L242" s="13">
        <f>SUM(L243:L243)</f>
        <v>7.8400699999999999</v>
      </c>
      <c r="M242" s="13"/>
      <c r="P242" s="13">
        <f>IF(Q242="PR",J242,SUM(O243:O243))</f>
        <v>0</v>
      </c>
      <c r="Q242" s="13" t="s">
        <v>47</v>
      </c>
      <c r="R242" s="13">
        <f>IF(Q242="HS",H242,0)</f>
        <v>0</v>
      </c>
      <c r="S242" s="13">
        <f>IF(Q242="HS",I242-P242,0)</f>
        <v>0</v>
      </c>
      <c r="T242" s="13">
        <f>IF(Q242="PS",H242,0)</f>
        <v>0</v>
      </c>
      <c r="U242" s="13">
        <f>IF(Q242="PS",I242-P242,0)</f>
        <v>0</v>
      </c>
      <c r="V242" s="13">
        <f>IF(Q242="MP",H242,0)</f>
        <v>0</v>
      </c>
      <c r="W242" s="13">
        <f>IF(Q242="MP",I242-P242,0)</f>
        <v>0</v>
      </c>
      <c r="X242" s="13">
        <f>IF(Q242="OM",H242,0)</f>
        <v>0</v>
      </c>
      <c r="Y242" s="13">
        <v>61</v>
      </c>
      <c r="AI242">
        <f>SUM(Z243:Z243)</f>
        <v>0</v>
      </c>
      <c r="AJ242">
        <f>SUM(AA243:AA243)</f>
        <v>0</v>
      </c>
      <c r="AK242">
        <f>SUM(AB243:AB243)</f>
        <v>0</v>
      </c>
    </row>
    <row r="243" spans="1:43" x14ac:dyDescent="0.2">
      <c r="A243" s="2" t="s">
        <v>537</v>
      </c>
      <c r="B243" s="1" t="s">
        <v>353</v>
      </c>
      <c r="C243" s="1" t="s">
        <v>538</v>
      </c>
      <c r="D243" t="s">
        <v>539</v>
      </c>
      <c r="E243" t="s">
        <v>51</v>
      </c>
      <c r="F243">
        <v>164.5</v>
      </c>
      <c r="G243">
        <v>0</v>
      </c>
      <c r="H243">
        <f>F243*AE243</f>
        <v>0</v>
      </c>
      <c r="I243">
        <f>J243-H243</f>
        <v>0</v>
      </c>
      <c r="J243">
        <f>F243*G243</f>
        <v>0</v>
      </c>
      <c r="K243">
        <v>4.7660000000000001E-2</v>
      </c>
      <c r="L243">
        <f>F243*K243</f>
        <v>7.8400699999999999</v>
      </c>
      <c r="M243" t="s">
        <v>52</v>
      </c>
      <c r="N243">
        <v>1</v>
      </c>
      <c r="O243">
        <f>IF(N243=5,I243,0)</f>
        <v>0</v>
      </c>
      <c r="Z243">
        <f>IF(AD243=0,J243,0)</f>
        <v>0</v>
      </c>
      <c r="AA243">
        <f>IF(AD243=15,J243,0)</f>
        <v>0</v>
      </c>
      <c r="AB243">
        <f>IF(AD243=21,J243,0)</f>
        <v>0</v>
      </c>
      <c r="AD243">
        <v>21</v>
      </c>
      <c r="AE243">
        <f>G243*AG243</f>
        <v>0</v>
      </c>
      <c r="AF243">
        <f>G243*(1-AG243)</f>
        <v>0</v>
      </c>
      <c r="AG243">
        <v>0.1058309243460481</v>
      </c>
      <c r="AM243">
        <f>F243*AE243</f>
        <v>0</v>
      </c>
      <c r="AN243">
        <f>F243*AF243</f>
        <v>0</v>
      </c>
      <c r="AO243" t="s">
        <v>540</v>
      </c>
      <c r="AP243" t="s">
        <v>541</v>
      </c>
      <c r="AQ243" s="13" t="s">
        <v>358</v>
      </c>
    </row>
    <row r="244" spans="1:43" ht="12.75" customHeight="1" x14ac:dyDescent="0.2">
      <c r="C244" s="17" t="s">
        <v>65</v>
      </c>
      <c r="D244" s="85" t="s">
        <v>542</v>
      </c>
      <c r="E244" s="85"/>
      <c r="F244" s="85"/>
      <c r="G244" s="85"/>
      <c r="H244" s="85"/>
      <c r="I244" s="85"/>
      <c r="J244" s="85"/>
      <c r="K244" s="85"/>
      <c r="L244" s="85"/>
      <c r="M244" s="85"/>
    </row>
    <row r="245" spans="1:43" x14ac:dyDescent="0.2">
      <c r="A245" s="18"/>
      <c r="B245" s="19" t="s">
        <v>353</v>
      </c>
      <c r="C245" s="19" t="s">
        <v>320</v>
      </c>
      <c r="D245" s="13" t="s">
        <v>543</v>
      </c>
      <c r="E245" s="13"/>
      <c r="F245" s="13"/>
      <c r="G245" s="13"/>
      <c r="H245" s="13">
        <f>SUM(H246:H249)</f>
        <v>0</v>
      </c>
      <c r="I245" s="13">
        <f>SUM(I246:I249)</f>
        <v>0</v>
      </c>
      <c r="J245" s="13">
        <f>H245+I245</f>
        <v>0</v>
      </c>
      <c r="K245" s="13"/>
      <c r="L245" s="13">
        <f>SUM(L246:L249)</f>
        <v>5.6260991999999996</v>
      </c>
      <c r="M245" s="13"/>
      <c r="P245" s="13">
        <f>IF(Q245="PR",J245,SUM(O246:O249))</f>
        <v>0</v>
      </c>
      <c r="Q245" s="13" t="s">
        <v>47</v>
      </c>
      <c r="R245" s="13">
        <f>IF(Q245="HS",H245,0)</f>
        <v>0</v>
      </c>
      <c r="S245" s="13">
        <f>IF(Q245="HS",I245-P245,0)</f>
        <v>0</v>
      </c>
      <c r="T245" s="13">
        <f>IF(Q245="PS",H245,0)</f>
        <v>0</v>
      </c>
      <c r="U245" s="13">
        <f>IF(Q245="PS",I245-P245,0)</f>
        <v>0</v>
      </c>
      <c r="V245" s="13">
        <f>IF(Q245="MP",H245,0)</f>
        <v>0</v>
      </c>
      <c r="W245" s="13">
        <f>IF(Q245="MP",I245-P245,0)</f>
        <v>0</v>
      </c>
      <c r="X245" s="13">
        <f>IF(Q245="OM",H245,0)</f>
        <v>0</v>
      </c>
      <c r="Y245" s="13">
        <v>62</v>
      </c>
      <c r="AI245">
        <f>SUM(Z246:Z249)</f>
        <v>0</v>
      </c>
      <c r="AJ245">
        <f>SUM(AA246:AA249)</f>
        <v>0</v>
      </c>
      <c r="AK245">
        <f>SUM(AB246:AB249)</f>
        <v>0</v>
      </c>
    </row>
    <row r="246" spans="1:43" x14ac:dyDescent="0.2">
      <c r="A246" s="2" t="s">
        <v>544</v>
      </c>
      <c r="B246" s="1" t="s">
        <v>353</v>
      </c>
      <c r="C246" s="1" t="s">
        <v>545</v>
      </c>
      <c r="D246" t="s">
        <v>546</v>
      </c>
      <c r="E246" t="s">
        <v>51</v>
      </c>
      <c r="F246">
        <v>96</v>
      </c>
      <c r="G246">
        <v>0</v>
      </c>
      <c r="H246">
        <f>F246*AE246</f>
        <v>0</v>
      </c>
      <c r="I246">
        <f>J246-H246</f>
        <v>0</v>
      </c>
      <c r="J246">
        <f>F246*G246</f>
        <v>0</v>
      </c>
      <c r="K246">
        <v>4.8169999999999998E-2</v>
      </c>
      <c r="L246">
        <f>F246*K246</f>
        <v>4.62432</v>
      </c>
      <c r="M246" t="s">
        <v>52</v>
      </c>
      <c r="N246">
        <v>1</v>
      </c>
      <c r="O246">
        <f>IF(N246=5,I246,0)</f>
        <v>0</v>
      </c>
      <c r="Z246">
        <f>IF(AD246=0,J246,0)</f>
        <v>0</v>
      </c>
      <c r="AA246">
        <f>IF(AD246=15,J246,0)</f>
        <v>0</v>
      </c>
      <c r="AB246">
        <f>IF(AD246=21,J246,0)</f>
        <v>0</v>
      </c>
      <c r="AD246">
        <v>21</v>
      </c>
      <c r="AE246">
        <f>G246*AG246</f>
        <v>0</v>
      </c>
      <c r="AF246">
        <f>G246*(1-AG246)</f>
        <v>0</v>
      </c>
      <c r="AG246">
        <v>0.118241469816273</v>
      </c>
      <c r="AM246">
        <f>F246*AE246</f>
        <v>0</v>
      </c>
      <c r="AN246">
        <f>F246*AF246</f>
        <v>0</v>
      </c>
      <c r="AO246" t="s">
        <v>547</v>
      </c>
      <c r="AP246" t="s">
        <v>541</v>
      </c>
      <c r="AQ246" s="13" t="s">
        <v>358</v>
      </c>
    </row>
    <row r="247" spans="1:43" x14ac:dyDescent="0.2">
      <c r="A247" s="2" t="s">
        <v>548</v>
      </c>
      <c r="B247" s="1" t="s">
        <v>353</v>
      </c>
      <c r="C247" s="1" t="s">
        <v>549</v>
      </c>
      <c r="D247" t="s">
        <v>550</v>
      </c>
      <c r="E247" t="s">
        <v>51</v>
      </c>
      <c r="F247">
        <v>30.72</v>
      </c>
      <c r="G247">
        <v>0</v>
      </c>
      <c r="H247">
        <f>F247*AE247</f>
        <v>0</v>
      </c>
      <c r="I247">
        <f>J247-H247</f>
        <v>0</v>
      </c>
      <c r="J247">
        <f>F247*G247</f>
        <v>0</v>
      </c>
      <c r="K247">
        <v>6.1799999999999997E-3</v>
      </c>
      <c r="L247">
        <f>F247*K247</f>
        <v>0.18984959999999998</v>
      </c>
      <c r="M247" t="s">
        <v>52</v>
      </c>
      <c r="N247">
        <v>1</v>
      </c>
      <c r="O247">
        <f>IF(N247=5,I247,0)</f>
        <v>0</v>
      </c>
      <c r="Z247">
        <f>IF(AD247=0,J247,0)</f>
        <v>0</v>
      </c>
      <c r="AA247">
        <f>IF(AD247=15,J247,0)</f>
        <v>0</v>
      </c>
      <c r="AB247">
        <f>IF(AD247=21,J247,0)</f>
        <v>0</v>
      </c>
      <c r="AD247">
        <v>21</v>
      </c>
      <c r="AE247">
        <f>G247*AG247</f>
        <v>0</v>
      </c>
      <c r="AF247">
        <f>G247*(1-AG247)</f>
        <v>0</v>
      </c>
      <c r="AG247">
        <v>0.66142857142857148</v>
      </c>
      <c r="AM247">
        <f>F247*AE247</f>
        <v>0</v>
      </c>
      <c r="AN247">
        <f>F247*AF247</f>
        <v>0</v>
      </c>
      <c r="AO247" t="s">
        <v>547</v>
      </c>
      <c r="AP247" t="s">
        <v>541</v>
      </c>
      <c r="AQ247" s="13" t="s">
        <v>358</v>
      </c>
    </row>
    <row r="248" spans="1:43" ht="25.5" customHeight="1" x14ac:dyDescent="0.2">
      <c r="C248" s="17" t="s">
        <v>65</v>
      </c>
      <c r="D248" s="85" t="s">
        <v>551</v>
      </c>
      <c r="E248" s="85"/>
      <c r="F248" s="85"/>
      <c r="G248" s="85"/>
      <c r="H248" s="85"/>
      <c r="I248" s="85"/>
      <c r="J248" s="85"/>
      <c r="K248" s="85"/>
      <c r="L248" s="85"/>
      <c r="M248" s="85"/>
    </row>
    <row r="249" spans="1:43" x14ac:dyDescent="0.2">
      <c r="A249" s="2" t="s">
        <v>552</v>
      </c>
      <c r="B249" s="1" t="s">
        <v>353</v>
      </c>
      <c r="C249" s="1" t="s">
        <v>553</v>
      </c>
      <c r="D249" t="s">
        <v>554</v>
      </c>
      <c r="E249" t="s">
        <v>51</v>
      </c>
      <c r="F249">
        <v>30.72</v>
      </c>
      <c r="G249">
        <v>0</v>
      </c>
      <c r="H249">
        <f>F249*AE249</f>
        <v>0</v>
      </c>
      <c r="I249">
        <f>J249-H249</f>
        <v>0</v>
      </c>
      <c r="J249">
        <f>F249*G249</f>
        <v>0</v>
      </c>
      <c r="K249">
        <v>2.6429999999999999E-2</v>
      </c>
      <c r="L249">
        <f>F249*K249</f>
        <v>0.81192959999999992</v>
      </c>
      <c r="M249" t="s">
        <v>52</v>
      </c>
      <c r="N249">
        <v>1</v>
      </c>
      <c r="O249">
        <f>IF(N249=5,I249,0)</f>
        <v>0</v>
      </c>
      <c r="Z249">
        <f>IF(AD249=0,J249,0)</f>
        <v>0</v>
      </c>
      <c r="AA249">
        <f>IF(AD249=15,J249,0)</f>
        <v>0</v>
      </c>
      <c r="AB249">
        <f>IF(AD249=21,J249,0)</f>
        <v>0</v>
      </c>
      <c r="AD249">
        <v>21</v>
      </c>
      <c r="AE249">
        <f>G249*AG249</f>
        <v>0</v>
      </c>
      <c r="AF249">
        <f>G249*(1-AG249)</f>
        <v>0</v>
      </c>
      <c r="AG249">
        <v>0.36251760693898732</v>
      </c>
      <c r="AM249">
        <f>F249*AE249</f>
        <v>0</v>
      </c>
      <c r="AN249">
        <f>F249*AF249</f>
        <v>0</v>
      </c>
      <c r="AO249" t="s">
        <v>547</v>
      </c>
      <c r="AP249" t="s">
        <v>541</v>
      </c>
      <c r="AQ249" s="13" t="s">
        <v>358</v>
      </c>
    </row>
    <row r="250" spans="1:43" ht="38.25" customHeight="1" x14ac:dyDescent="0.2">
      <c r="C250" s="17" t="s">
        <v>65</v>
      </c>
      <c r="D250" s="85" t="s">
        <v>555</v>
      </c>
      <c r="E250" s="85"/>
      <c r="F250" s="85"/>
      <c r="G250" s="85"/>
      <c r="H250" s="85"/>
      <c r="I250" s="85"/>
      <c r="J250" s="85"/>
      <c r="K250" s="85"/>
      <c r="L250" s="85"/>
      <c r="M250" s="85"/>
    </row>
    <row r="251" spans="1:43" x14ac:dyDescent="0.2">
      <c r="A251" s="18"/>
      <c r="B251" s="19" t="s">
        <v>353</v>
      </c>
      <c r="C251" s="19" t="s">
        <v>326</v>
      </c>
      <c r="D251" s="13" t="s">
        <v>556</v>
      </c>
      <c r="E251" s="13"/>
      <c r="F251" s="13"/>
      <c r="G251" s="13"/>
      <c r="H251" s="13">
        <f>SUM(H252:H253)</f>
        <v>0</v>
      </c>
      <c r="I251" s="13">
        <f>SUM(I252:I253)</f>
        <v>0</v>
      </c>
      <c r="J251" s="13">
        <f>H251+I251</f>
        <v>0</v>
      </c>
      <c r="K251" s="13"/>
      <c r="L251" s="13">
        <f>SUM(L252:L253)</f>
        <v>75.307017750000014</v>
      </c>
      <c r="M251" s="13"/>
      <c r="P251" s="13">
        <f>IF(Q251="PR",J251,SUM(O252:O253))</f>
        <v>0</v>
      </c>
      <c r="Q251" s="13" t="s">
        <v>47</v>
      </c>
      <c r="R251" s="13">
        <f>IF(Q251="HS",H251,0)</f>
        <v>0</v>
      </c>
      <c r="S251" s="13">
        <f>IF(Q251="HS",I251-P251,0)</f>
        <v>0</v>
      </c>
      <c r="T251" s="13">
        <f>IF(Q251="PS",H251,0)</f>
        <v>0</v>
      </c>
      <c r="U251" s="13">
        <f>IF(Q251="PS",I251-P251,0)</f>
        <v>0</v>
      </c>
      <c r="V251" s="13">
        <f>IF(Q251="MP",H251,0)</f>
        <v>0</v>
      </c>
      <c r="W251" s="13">
        <f>IF(Q251="MP",I251-P251,0)</f>
        <v>0</v>
      </c>
      <c r="X251" s="13">
        <f>IF(Q251="OM",H251,0)</f>
        <v>0</v>
      </c>
      <c r="Y251" s="13">
        <v>63</v>
      </c>
      <c r="AI251">
        <f>SUM(Z252:Z253)</f>
        <v>0</v>
      </c>
      <c r="AJ251">
        <f>SUM(AA252:AA253)</f>
        <v>0</v>
      </c>
      <c r="AK251">
        <f>SUM(AB252:AB253)</f>
        <v>0</v>
      </c>
    </row>
    <row r="252" spans="1:43" x14ac:dyDescent="0.2">
      <c r="A252" s="2" t="s">
        <v>557</v>
      </c>
      <c r="B252" s="1" t="s">
        <v>353</v>
      </c>
      <c r="C252" s="1" t="s">
        <v>558</v>
      </c>
      <c r="D252" t="s">
        <v>559</v>
      </c>
      <c r="E252" t="s">
        <v>51</v>
      </c>
      <c r="F252">
        <v>142.30500000000001</v>
      </c>
      <c r="G252">
        <v>0</v>
      </c>
      <c r="H252">
        <f>F252*AE252</f>
        <v>0</v>
      </c>
      <c r="I252">
        <f>J252-H252</f>
        <v>0</v>
      </c>
      <c r="J252">
        <f>F252*G252</f>
        <v>0</v>
      </c>
      <c r="K252">
        <v>0.52805000000000002</v>
      </c>
      <c r="L252">
        <f>F252*K252</f>
        <v>75.144155250000011</v>
      </c>
      <c r="M252" t="s">
        <v>52</v>
      </c>
      <c r="N252">
        <v>1</v>
      </c>
      <c r="O252">
        <f>IF(N252=5,I252,0)</f>
        <v>0</v>
      </c>
      <c r="Z252">
        <f>IF(AD252=0,J252,0)</f>
        <v>0</v>
      </c>
      <c r="AA252">
        <f>IF(AD252=15,J252,0)</f>
        <v>0</v>
      </c>
      <c r="AB252">
        <f>IF(AD252=21,J252,0)</f>
        <v>0</v>
      </c>
      <c r="AD252">
        <v>21</v>
      </c>
      <c r="AE252">
        <f>G252*AG252</f>
        <v>0</v>
      </c>
      <c r="AF252">
        <f>G252*(1-AG252)</f>
        <v>0</v>
      </c>
      <c r="AG252">
        <v>0.43605551540537751</v>
      </c>
      <c r="AM252">
        <f>F252*AE252</f>
        <v>0</v>
      </c>
      <c r="AN252">
        <f>F252*AF252</f>
        <v>0</v>
      </c>
      <c r="AO252" t="s">
        <v>560</v>
      </c>
      <c r="AP252" t="s">
        <v>541</v>
      </c>
      <c r="AQ252" s="13" t="s">
        <v>358</v>
      </c>
    </row>
    <row r="253" spans="1:43" x14ac:dyDescent="0.2">
      <c r="A253" s="2" t="s">
        <v>561</v>
      </c>
      <c r="B253" s="1" t="s">
        <v>353</v>
      </c>
      <c r="C253" s="1" t="s">
        <v>562</v>
      </c>
      <c r="D253" t="s">
        <v>563</v>
      </c>
      <c r="E253" t="s">
        <v>51</v>
      </c>
      <c r="F253">
        <v>1.29</v>
      </c>
      <c r="G253">
        <v>0</v>
      </c>
      <c r="H253">
        <f>F253*AE253</f>
        <v>0</v>
      </c>
      <c r="I253">
        <f>J253-H253</f>
        <v>0</v>
      </c>
      <c r="J253">
        <f>F253*G253</f>
        <v>0</v>
      </c>
      <c r="K253">
        <v>0.12625</v>
      </c>
      <c r="L253">
        <f>F253*K253</f>
        <v>0.16286249999999999</v>
      </c>
      <c r="M253" t="s">
        <v>52</v>
      </c>
      <c r="N253">
        <v>1</v>
      </c>
      <c r="O253">
        <f>IF(N253=5,I253,0)</f>
        <v>0</v>
      </c>
      <c r="Z253">
        <f>IF(AD253=0,J253,0)</f>
        <v>0</v>
      </c>
      <c r="AA253">
        <f>IF(AD253=15,J253,0)</f>
        <v>0</v>
      </c>
      <c r="AB253">
        <f>IF(AD253=21,J253,0)</f>
        <v>0</v>
      </c>
      <c r="AD253">
        <v>21</v>
      </c>
      <c r="AE253">
        <f>G253*AG253</f>
        <v>0</v>
      </c>
      <c r="AF253">
        <f>G253*(1-AG253)</f>
        <v>0</v>
      </c>
      <c r="AG253">
        <v>0.53551569506726449</v>
      </c>
      <c r="AM253">
        <f>F253*AE253</f>
        <v>0</v>
      </c>
      <c r="AN253">
        <f>F253*AF253</f>
        <v>0</v>
      </c>
      <c r="AO253" t="s">
        <v>560</v>
      </c>
      <c r="AP253" t="s">
        <v>541</v>
      </c>
      <c r="AQ253" s="13" t="s">
        <v>358</v>
      </c>
    </row>
    <row r="254" spans="1:43" x14ac:dyDescent="0.2">
      <c r="A254" s="18"/>
      <c r="B254" s="19" t="s">
        <v>353</v>
      </c>
      <c r="C254" s="19" t="s">
        <v>407</v>
      </c>
      <c r="D254" s="13" t="s">
        <v>564</v>
      </c>
      <c r="E254" s="13"/>
      <c r="F254" s="13"/>
      <c r="G254" s="13"/>
      <c r="H254" s="13">
        <f>SUM(H255:H255)</f>
        <v>0</v>
      </c>
      <c r="I254" s="13">
        <f>SUM(I255:I255)</f>
        <v>0</v>
      </c>
      <c r="J254" s="13">
        <f>H254+I254</f>
        <v>0</v>
      </c>
      <c r="K254" s="13"/>
      <c r="L254" s="13">
        <f>SUM(L255:L255)</f>
        <v>4.8711600000000006</v>
      </c>
      <c r="M254" s="13"/>
      <c r="P254" s="13">
        <f>IF(Q254="PR",J254,SUM(O255:O255))</f>
        <v>0</v>
      </c>
      <c r="Q254" s="13" t="s">
        <v>47</v>
      </c>
      <c r="R254" s="13">
        <f>IF(Q254="HS",H254,0)</f>
        <v>0</v>
      </c>
      <c r="S254" s="13">
        <f>IF(Q254="HS",I254-P254,0)</f>
        <v>0</v>
      </c>
      <c r="T254" s="13">
        <f>IF(Q254="PS",H254,0)</f>
        <v>0</v>
      </c>
      <c r="U254" s="13">
        <f>IF(Q254="PS",I254-P254,0)</f>
        <v>0</v>
      </c>
      <c r="V254" s="13">
        <f>IF(Q254="MP",H254,0)</f>
        <v>0</v>
      </c>
      <c r="W254" s="13">
        <f>IF(Q254="MP",I254-P254,0)</f>
        <v>0</v>
      </c>
      <c r="X254" s="13">
        <f>IF(Q254="OM",H254,0)</f>
        <v>0</v>
      </c>
      <c r="Y254" s="13">
        <v>83</v>
      </c>
      <c r="AI254">
        <f>SUM(Z255:Z255)</f>
        <v>0</v>
      </c>
      <c r="AJ254">
        <f>SUM(AA255:AA255)</f>
        <v>0</v>
      </c>
      <c r="AK254">
        <f>SUM(AB255:AB255)</f>
        <v>0</v>
      </c>
    </row>
    <row r="255" spans="1:43" x14ac:dyDescent="0.2">
      <c r="A255" s="2" t="s">
        <v>565</v>
      </c>
      <c r="B255" s="1" t="s">
        <v>353</v>
      </c>
      <c r="C255" s="1" t="s">
        <v>566</v>
      </c>
      <c r="D255" t="s">
        <v>567</v>
      </c>
      <c r="E255" t="s">
        <v>64</v>
      </c>
      <c r="F255">
        <v>18</v>
      </c>
      <c r="G255">
        <v>0</v>
      </c>
      <c r="H255">
        <f>F255*AE255</f>
        <v>0</v>
      </c>
      <c r="I255">
        <f>J255-H255</f>
        <v>0</v>
      </c>
      <c r="J255">
        <f>F255*G255</f>
        <v>0</v>
      </c>
      <c r="K255">
        <v>0.27062000000000003</v>
      </c>
      <c r="L255">
        <f>F255*K255</f>
        <v>4.8711600000000006</v>
      </c>
      <c r="M255" t="s">
        <v>52</v>
      </c>
      <c r="N255">
        <v>1</v>
      </c>
      <c r="O255">
        <f>IF(N255=5,I255,0)</f>
        <v>0</v>
      </c>
      <c r="Z255">
        <f>IF(AD255=0,J255,0)</f>
        <v>0</v>
      </c>
      <c r="AA255">
        <f>IF(AD255=15,J255,0)</f>
        <v>0</v>
      </c>
      <c r="AB255">
        <f>IF(AD255=21,J255,0)</f>
        <v>0</v>
      </c>
      <c r="AD255">
        <v>21</v>
      </c>
      <c r="AE255">
        <f>G255*AG255</f>
        <v>0</v>
      </c>
      <c r="AF255">
        <f>G255*(1-AG255)</f>
        <v>0</v>
      </c>
      <c r="AG255">
        <v>0.38496521525963873</v>
      </c>
      <c r="AM255">
        <f>F255*AE255</f>
        <v>0</v>
      </c>
      <c r="AN255">
        <f>F255*AF255</f>
        <v>0</v>
      </c>
      <c r="AO255" t="s">
        <v>568</v>
      </c>
      <c r="AP255" t="s">
        <v>219</v>
      </c>
      <c r="AQ255" s="13" t="s">
        <v>358</v>
      </c>
    </row>
    <row r="256" spans="1:43" ht="25.5" customHeight="1" x14ac:dyDescent="0.2">
      <c r="C256" s="17" t="s">
        <v>65</v>
      </c>
      <c r="D256" s="85" t="s">
        <v>569</v>
      </c>
      <c r="E256" s="85"/>
      <c r="F256" s="85"/>
      <c r="G256" s="85"/>
      <c r="H256" s="85"/>
      <c r="I256" s="85"/>
      <c r="J256" s="85"/>
      <c r="K256" s="85"/>
      <c r="L256" s="85"/>
      <c r="M256" s="85"/>
    </row>
    <row r="257" spans="1:43" x14ac:dyDescent="0.2">
      <c r="A257" s="18"/>
      <c r="B257" s="19" t="s">
        <v>353</v>
      </c>
      <c r="C257" s="19" t="s">
        <v>221</v>
      </c>
      <c r="D257" s="13" t="s">
        <v>222</v>
      </c>
      <c r="E257" s="13"/>
      <c r="F257" s="13"/>
      <c r="G257" s="13"/>
      <c r="H257" s="13">
        <f>SUM(H258:H260)</f>
        <v>0</v>
      </c>
      <c r="I257" s="13">
        <f>SUM(I258:I260)</f>
        <v>0</v>
      </c>
      <c r="J257" s="13">
        <f>H257+I257</f>
        <v>0</v>
      </c>
      <c r="K257" s="13"/>
      <c r="L257" s="13">
        <f>SUM(L258:L260)</f>
        <v>0</v>
      </c>
      <c r="M257" s="13"/>
      <c r="P257" s="13">
        <f>IF(Q257="PR",J257,SUM(O258:O260))</f>
        <v>0</v>
      </c>
      <c r="Q257" s="13" t="s">
        <v>47</v>
      </c>
      <c r="R257" s="13">
        <f>IF(Q257="HS",H257,0)</f>
        <v>0</v>
      </c>
      <c r="S257" s="13">
        <f>IF(Q257="HS",I257-P257,0)</f>
        <v>0</v>
      </c>
      <c r="T257" s="13">
        <f>IF(Q257="PS",H257,0)</f>
        <v>0</v>
      </c>
      <c r="U257" s="13">
        <f>IF(Q257="PS",I257-P257,0)</f>
        <v>0</v>
      </c>
      <c r="V257" s="13">
        <f>IF(Q257="MP",H257,0)</f>
        <v>0</v>
      </c>
      <c r="W257" s="13">
        <f>IF(Q257="MP",I257-P257,0)</f>
        <v>0</v>
      </c>
      <c r="X257" s="13">
        <f>IF(Q257="OM",H257,0)</f>
        <v>0</v>
      </c>
      <c r="Y257" s="13">
        <v>87</v>
      </c>
      <c r="AI257">
        <f>SUM(Z258:Z260)</f>
        <v>0</v>
      </c>
      <c r="AJ257">
        <f>SUM(AA258:AA260)</f>
        <v>0</v>
      </c>
      <c r="AK257">
        <f>SUM(AB258:AB260)</f>
        <v>0</v>
      </c>
    </row>
    <row r="258" spans="1:43" x14ac:dyDescent="0.2">
      <c r="A258" s="2" t="s">
        <v>570</v>
      </c>
      <c r="B258" s="1" t="s">
        <v>353</v>
      </c>
      <c r="C258" s="1" t="s">
        <v>571</v>
      </c>
      <c r="D258" t="s">
        <v>572</v>
      </c>
      <c r="E258" t="s">
        <v>64</v>
      </c>
      <c r="F258">
        <v>52</v>
      </c>
      <c r="G258">
        <v>0</v>
      </c>
      <c r="H258">
        <f>F258*AE258</f>
        <v>0</v>
      </c>
      <c r="I258">
        <f>J258-H258</f>
        <v>0</v>
      </c>
      <c r="J258">
        <f>F258*G258</f>
        <v>0</v>
      </c>
      <c r="K258">
        <v>0</v>
      </c>
      <c r="L258">
        <f>F258*K258</f>
        <v>0</v>
      </c>
      <c r="M258" t="s">
        <v>52</v>
      </c>
      <c r="N258">
        <v>1</v>
      </c>
      <c r="O258">
        <f>IF(N258=5,I258,0)</f>
        <v>0</v>
      </c>
      <c r="Z258">
        <f>IF(AD258=0,J258,0)</f>
        <v>0</v>
      </c>
      <c r="AA258">
        <f>IF(AD258=15,J258,0)</f>
        <v>0</v>
      </c>
      <c r="AB258">
        <f>IF(AD258=21,J258,0)</f>
        <v>0</v>
      </c>
      <c r="AD258">
        <v>21</v>
      </c>
      <c r="AE258">
        <f>G258*AG258</f>
        <v>0</v>
      </c>
      <c r="AF258">
        <f>G258*(1-AG258)</f>
        <v>0</v>
      </c>
      <c r="AG258">
        <v>0</v>
      </c>
      <c r="AM258">
        <f>F258*AE258</f>
        <v>0</v>
      </c>
      <c r="AN258">
        <f>F258*AF258</f>
        <v>0</v>
      </c>
      <c r="AO258" t="s">
        <v>226</v>
      </c>
      <c r="AP258" t="s">
        <v>219</v>
      </c>
      <c r="AQ258" s="13" t="s">
        <v>358</v>
      </c>
    </row>
    <row r="259" spans="1:43" x14ac:dyDescent="0.2">
      <c r="A259" s="2" t="s">
        <v>573</v>
      </c>
      <c r="B259" s="1" t="s">
        <v>353</v>
      </c>
      <c r="C259" s="1" t="s">
        <v>574</v>
      </c>
      <c r="D259" t="s">
        <v>575</v>
      </c>
      <c r="E259" t="s">
        <v>64</v>
      </c>
      <c r="F259">
        <v>9</v>
      </c>
      <c r="G259">
        <v>0</v>
      </c>
      <c r="H259">
        <f>F259*AE259</f>
        <v>0</v>
      </c>
      <c r="I259">
        <f>J259-H259</f>
        <v>0</v>
      </c>
      <c r="J259">
        <f>F259*G259</f>
        <v>0</v>
      </c>
      <c r="K259">
        <v>0</v>
      </c>
      <c r="L259">
        <f>F259*K259</f>
        <v>0</v>
      </c>
      <c r="M259" t="s">
        <v>52</v>
      </c>
      <c r="N259">
        <v>1</v>
      </c>
      <c r="O259">
        <f>IF(N259=5,I259,0)</f>
        <v>0</v>
      </c>
      <c r="Z259">
        <f>IF(AD259=0,J259,0)</f>
        <v>0</v>
      </c>
      <c r="AA259">
        <f>IF(AD259=15,J259,0)</f>
        <v>0</v>
      </c>
      <c r="AB259">
        <f>IF(AD259=21,J259,0)</f>
        <v>0</v>
      </c>
      <c r="AD259">
        <v>21</v>
      </c>
      <c r="AE259">
        <f>G259*AG259</f>
        <v>0</v>
      </c>
      <c r="AF259">
        <f>G259*(1-AG259)</f>
        <v>0</v>
      </c>
      <c r="AG259">
        <v>0.83429509017339432</v>
      </c>
      <c r="AM259">
        <f>F259*AE259</f>
        <v>0</v>
      </c>
      <c r="AN259">
        <f>F259*AF259</f>
        <v>0</v>
      </c>
      <c r="AO259" t="s">
        <v>226</v>
      </c>
      <c r="AP259" t="s">
        <v>219</v>
      </c>
      <c r="AQ259" s="13" t="s">
        <v>358</v>
      </c>
    </row>
    <row r="260" spans="1:43" x14ac:dyDescent="0.2">
      <c r="A260" s="2" t="s">
        <v>576</v>
      </c>
      <c r="B260" s="1" t="s">
        <v>353</v>
      </c>
      <c r="C260" s="1" t="s">
        <v>577</v>
      </c>
      <c r="D260" t="s">
        <v>578</v>
      </c>
      <c r="E260" t="s">
        <v>64</v>
      </c>
      <c r="F260">
        <v>24</v>
      </c>
      <c r="G260">
        <v>0</v>
      </c>
      <c r="H260">
        <f>F260*AE260</f>
        <v>0</v>
      </c>
      <c r="I260">
        <f>J260-H260</f>
        <v>0</v>
      </c>
      <c r="J260">
        <f>F260*G260</f>
        <v>0</v>
      </c>
      <c r="K260">
        <v>0</v>
      </c>
      <c r="L260">
        <f>F260*K260</f>
        <v>0</v>
      </c>
      <c r="M260" t="s">
        <v>52</v>
      </c>
      <c r="N260">
        <v>1</v>
      </c>
      <c r="O260">
        <f>IF(N260=5,I260,0)</f>
        <v>0</v>
      </c>
      <c r="Z260">
        <f>IF(AD260=0,J260,0)</f>
        <v>0</v>
      </c>
      <c r="AA260">
        <f>IF(AD260=15,J260,0)</f>
        <v>0</v>
      </c>
      <c r="AB260">
        <f>IF(AD260=21,J260,0)</f>
        <v>0</v>
      </c>
      <c r="AD260">
        <v>21</v>
      </c>
      <c r="AE260">
        <f>G260*AG260</f>
        <v>0</v>
      </c>
      <c r="AF260">
        <f>G260*(1-AG260)</f>
        <v>0</v>
      </c>
      <c r="AG260">
        <v>0.73619631901840488</v>
      </c>
      <c r="AM260">
        <f>F260*AE260</f>
        <v>0</v>
      </c>
      <c r="AN260">
        <f>F260*AF260</f>
        <v>0</v>
      </c>
      <c r="AO260" t="s">
        <v>226</v>
      </c>
      <c r="AP260" t="s">
        <v>219</v>
      </c>
      <c r="AQ260" s="13" t="s">
        <v>358</v>
      </c>
    </row>
    <row r="261" spans="1:43" x14ac:dyDescent="0.2">
      <c r="A261" s="18"/>
      <c r="B261" s="19" t="s">
        <v>353</v>
      </c>
      <c r="C261" s="19" t="s">
        <v>261</v>
      </c>
      <c r="D261" s="13" t="s">
        <v>262</v>
      </c>
      <c r="E261" s="13"/>
      <c r="F261" s="13"/>
      <c r="G261" s="13"/>
      <c r="H261" s="13">
        <f>SUM(H262:H276)</f>
        <v>0</v>
      </c>
      <c r="I261" s="13">
        <f>SUM(I262:I276)</f>
        <v>0</v>
      </c>
      <c r="J261" s="13">
        <f>H261+I261</f>
        <v>0</v>
      </c>
      <c r="K261" s="13"/>
      <c r="L261" s="13">
        <f>SUM(L262:L276)</f>
        <v>541.69878000000006</v>
      </c>
      <c r="M261" s="13"/>
      <c r="P261" s="13">
        <f>IF(Q261="PR",J261,SUM(O262:O276))</f>
        <v>0</v>
      </c>
      <c r="Q261" s="13" t="s">
        <v>47</v>
      </c>
      <c r="R261" s="13">
        <f>IF(Q261="HS",H261,0)</f>
        <v>0</v>
      </c>
      <c r="S261" s="13">
        <f>IF(Q261="HS",I261-P261,0)</f>
        <v>0</v>
      </c>
      <c r="T261" s="13">
        <f>IF(Q261="PS",H261,0)</f>
        <v>0</v>
      </c>
      <c r="U261" s="13">
        <f>IF(Q261="PS",I261-P261,0)</f>
        <v>0</v>
      </c>
      <c r="V261" s="13">
        <f>IF(Q261="MP",H261,0)</f>
        <v>0</v>
      </c>
      <c r="W261" s="13">
        <f>IF(Q261="MP",I261-P261,0)</f>
        <v>0</v>
      </c>
      <c r="X261" s="13">
        <f>IF(Q261="OM",H261,0)</f>
        <v>0</v>
      </c>
      <c r="Y261" s="13">
        <v>89</v>
      </c>
      <c r="AI261">
        <f>SUM(Z262:Z276)</f>
        <v>0</v>
      </c>
      <c r="AJ261">
        <f>SUM(AA262:AA276)</f>
        <v>0</v>
      </c>
      <c r="AK261">
        <f>SUM(AB262:AB276)</f>
        <v>0</v>
      </c>
    </row>
    <row r="262" spans="1:43" x14ac:dyDescent="0.2">
      <c r="A262" s="2" t="s">
        <v>579</v>
      </c>
      <c r="B262" s="1" t="s">
        <v>353</v>
      </c>
      <c r="C262" s="1" t="s">
        <v>580</v>
      </c>
      <c r="D262" t="s">
        <v>581</v>
      </c>
      <c r="E262" t="s">
        <v>217</v>
      </c>
      <c r="F262">
        <v>101</v>
      </c>
      <c r="G262">
        <v>0</v>
      </c>
      <c r="H262">
        <f>F262*AE262</f>
        <v>0</v>
      </c>
      <c r="I262">
        <f>J262-H262</f>
        <v>0</v>
      </c>
      <c r="J262">
        <f>F262*G262</f>
        <v>0</v>
      </c>
      <c r="K262">
        <v>2.2089799999999999</v>
      </c>
      <c r="L262">
        <f>F262*K262</f>
        <v>223.10697999999999</v>
      </c>
      <c r="M262" t="s">
        <v>52</v>
      </c>
      <c r="N262">
        <v>1</v>
      </c>
      <c r="O262">
        <f>IF(N262=5,I262,0)</f>
        <v>0</v>
      </c>
      <c r="Z262">
        <f>IF(AD262=0,J262,0)</f>
        <v>0</v>
      </c>
      <c r="AA262">
        <f>IF(AD262=15,J262,0)</f>
        <v>0</v>
      </c>
      <c r="AB262">
        <f>IF(AD262=21,J262,0)</f>
        <v>0</v>
      </c>
      <c r="AD262">
        <v>21</v>
      </c>
      <c r="AE262">
        <f>G262*AG262</f>
        <v>0</v>
      </c>
      <c r="AF262">
        <f>G262*(1-AG262)</f>
        <v>0</v>
      </c>
      <c r="AG262">
        <v>0.25004236974147492</v>
      </c>
      <c r="AM262">
        <f>F262*AE262</f>
        <v>0</v>
      </c>
      <c r="AN262">
        <f>F262*AF262</f>
        <v>0</v>
      </c>
      <c r="AO262" t="s">
        <v>266</v>
      </c>
      <c r="AP262" t="s">
        <v>219</v>
      </c>
      <c r="AQ262" s="13" t="s">
        <v>358</v>
      </c>
    </row>
    <row r="263" spans="1:43" ht="76.5" customHeight="1" x14ac:dyDescent="0.2">
      <c r="C263" s="17" t="s">
        <v>65</v>
      </c>
      <c r="D263" s="85" t="s">
        <v>582</v>
      </c>
      <c r="E263" s="85"/>
      <c r="F263" s="85"/>
      <c r="G263" s="85"/>
      <c r="H263" s="85"/>
      <c r="I263" s="85"/>
      <c r="J263" s="85"/>
      <c r="K263" s="85"/>
      <c r="L263" s="85"/>
      <c r="M263" s="85"/>
    </row>
    <row r="264" spans="1:43" x14ac:dyDescent="0.2">
      <c r="A264" s="2" t="s">
        <v>583</v>
      </c>
      <c r="B264" s="1" t="s">
        <v>353</v>
      </c>
      <c r="C264" s="1" t="s">
        <v>584</v>
      </c>
      <c r="D264" t="s">
        <v>585</v>
      </c>
      <c r="E264" t="s">
        <v>217</v>
      </c>
      <c r="F264">
        <v>101</v>
      </c>
      <c r="G264">
        <v>0</v>
      </c>
      <c r="H264">
        <f t="shared" ref="H264:H269" si="0">F264*AE264</f>
        <v>0</v>
      </c>
      <c r="I264">
        <f t="shared" ref="I264:I269" si="1">J264-H264</f>
        <v>0</v>
      </c>
      <c r="J264">
        <f t="shared" ref="J264:J269" si="2">F264*G264</f>
        <v>0</v>
      </c>
      <c r="K264">
        <v>3.9E-2</v>
      </c>
      <c r="L264">
        <f t="shared" ref="L264:L269" si="3">F264*K264</f>
        <v>3.9390000000000001</v>
      </c>
      <c r="M264" t="s">
        <v>52</v>
      </c>
      <c r="N264">
        <v>1</v>
      </c>
      <c r="O264">
        <f t="shared" ref="O264:O269" si="4">IF(N264=5,I264,0)</f>
        <v>0</v>
      </c>
      <c r="Z264">
        <f t="shared" ref="Z264:Z269" si="5">IF(AD264=0,J264,0)</f>
        <v>0</v>
      </c>
      <c r="AA264">
        <f t="shared" ref="AA264:AA269" si="6">IF(AD264=15,J264,0)</f>
        <v>0</v>
      </c>
      <c r="AB264">
        <f t="shared" ref="AB264:AB269" si="7">IF(AD264=21,J264,0)</f>
        <v>0</v>
      </c>
      <c r="AD264">
        <v>21</v>
      </c>
      <c r="AE264">
        <f t="shared" ref="AE264:AE269" si="8">G264*AG264</f>
        <v>0</v>
      </c>
      <c r="AF264">
        <f t="shared" ref="AF264:AF269" si="9">G264*(1-AG264)</f>
        <v>0</v>
      </c>
      <c r="AG264">
        <v>1</v>
      </c>
      <c r="AM264">
        <f t="shared" ref="AM264:AM269" si="10">F264*AE264</f>
        <v>0</v>
      </c>
      <c r="AN264">
        <f t="shared" ref="AN264:AN269" si="11">F264*AF264</f>
        <v>0</v>
      </c>
      <c r="AO264" t="s">
        <v>266</v>
      </c>
      <c r="AP264" t="s">
        <v>219</v>
      </c>
      <c r="AQ264" s="13" t="s">
        <v>358</v>
      </c>
    </row>
    <row r="265" spans="1:43" x14ac:dyDescent="0.2">
      <c r="A265" s="2" t="s">
        <v>586</v>
      </c>
      <c r="B265" s="1" t="s">
        <v>353</v>
      </c>
      <c r="C265" s="1" t="s">
        <v>587</v>
      </c>
      <c r="D265" t="s">
        <v>588</v>
      </c>
      <c r="E265" t="s">
        <v>217</v>
      </c>
      <c r="F265">
        <v>101</v>
      </c>
      <c r="G265">
        <v>0</v>
      </c>
      <c r="H265">
        <f t="shared" si="0"/>
        <v>0</v>
      </c>
      <c r="I265">
        <f t="shared" si="1"/>
        <v>0</v>
      </c>
      <c r="J265">
        <f t="shared" si="2"/>
        <v>0</v>
      </c>
      <c r="K265">
        <v>0.37</v>
      </c>
      <c r="L265">
        <f t="shared" si="3"/>
        <v>37.369999999999997</v>
      </c>
      <c r="M265" t="s">
        <v>52</v>
      </c>
      <c r="N265">
        <v>1</v>
      </c>
      <c r="O265">
        <f t="shared" si="4"/>
        <v>0</v>
      </c>
      <c r="Z265">
        <f t="shared" si="5"/>
        <v>0</v>
      </c>
      <c r="AA265">
        <f t="shared" si="6"/>
        <v>0</v>
      </c>
      <c r="AB265">
        <f t="shared" si="7"/>
        <v>0</v>
      </c>
      <c r="AD265">
        <v>21</v>
      </c>
      <c r="AE265">
        <f t="shared" si="8"/>
        <v>0</v>
      </c>
      <c r="AF265">
        <f t="shared" si="9"/>
        <v>0</v>
      </c>
      <c r="AG265">
        <v>1</v>
      </c>
      <c r="AM265">
        <f t="shared" si="10"/>
        <v>0</v>
      </c>
      <c r="AN265">
        <f t="shared" si="11"/>
        <v>0</v>
      </c>
      <c r="AO265" t="s">
        <v>266</v>
      </c>
      <c r="AP265" t="s">
        <v>219</v>
      </c>
      <c r="AQ265" s="13" t="s">
        <v>358</v>
      </c>
    </row>
    <row r="266" spans="1:43" x14ac:dyDescent="0.2">
      <c r="A266" s="2" t="s">
        <v>589</v>
      </c>
      <c r="B266" s="1" t="s">
        <v>353</v>
      </c>
      <c r="C266" s="1" t="s">
        <v>590</v>
      </c>
      <c r="D266" t="s">
        <v>591</v>
      </c>
      <c r="E266" t="s">
        <v>217</v>
      </c>
      <c r="F266">
        <v>101</v>
      </c>
      <c r="G266">
        <v>0</v>
      </c>
      <c r="H266">
        <f t="shared" si="0"/>
        <v>0</v>
      </c>
      <c r="I266">
        <f t="shared" si="1"/>
        <v>0</v>
      </c>
      <c r="J266">
        <f t="shared" si="2"/>
        <v>0</v>
      </c>
      <c r="K266">
        <v>0.74</v>
      </c>
      <c r="L266">
        <f t="shared" si="3"/>
        <v>74.739999999999995</v>
      </c>
      <c r="M266" t="s">
        <v>52</v>
      </c>
      <c r="N266">
        <v>1</v>
      </c>
      <c r="O266">
        <f t="shared" si="4"/>
        <v>0</v>
      </c>
      <c r="Z266">
        <f t="shared" si="5"/>
        <v>0</v>
      </c>
      <c r="AA266">
        <f t="shared" si="6"/>
        <v>0</v>
      </c>
      <c r="AB266">
        <f t="shared" si="7"/>
        <v>0</v>
      </c>
      <c r="AD266">
        <v>21</v>
      </c>
      <c r="AE266">
        <f t="shared" si="8"/>
        <v>0</v>
      </c>
      <c r="AF266">
        <f t="shared" si="9"/>
        <v>0</v>
      </c>
      <c r="AG266">
        <v>1</v>
      </c>
      <c r="AM266">
        <f t="shared" si="10"/>
        <v>0</v>
      </c>
      <c r="AN266">
        <f t="shared" si="11"/>
        <v>0</v>
      </c>
      <c r="AO266" t="s">
        <v>266</v>
      </c>
      <c r="AP266" t="s">
        <v>219</v>
      </c>
      <c r="AQ266" s="13" t="s">
        <v>358</v>
      </c>
    </row>
    <row r="267" spans="1:43" x14ac:dyDescent="0.2">
      <c r="A267" s="2" t="s">
        <v>592</v>
      </c>
      <c r="B267" s="1" t="s">
        <v>353</v>
      </c>
      <c r="C267" s="1" t="s">
        <v>593</v>
      </c>
      <c r="D267" t="s">
        <v>594</v>
      </c>
      <c r="E267" t="s">
        <v>217</v>
      </c>
      <c r="F267">
        <v>101</v>
      </c>
      <c r="G267">
        <v>0</v>
      </c>
      <c r="H267">
        <f t="shared" si="0"/>
        <v>0</v>
      </c>
      <c r="I267">
        <f t="shared" si="1"/>
        <v>0</v>
      </c>
      <c r="J267">
        <f t="shared" si="2"/>
        <v>0</v>
      </c>
      <c r="K267">
        <v>0.39600000000000002</v>
      </c>
      <c r="L267">
        <f t="shared" si="3"/>
        <v>39.996000000000002</v>
      </c>
      <c r="M267" t="s">
        <v>52</v>
      </c>
      <c r="N267">
        <v>1</v>
      </c>
      <c r="O267">
        <f t="shared" si="4"/>
        <v>0</v>
      </c>
      <c r="Z267">
        <f t="shared" si="5"/>
        <v>0</v>
      </c>
      <c r="AA267">
        <f t="shared" si="6"/>
        <v>0</v>
      </c>
      <c r="AB267">
        <f t="shared" si="7"/>
        <v>0</v>
      </c>
      <c r="AD267">
        <v>21</v>
      </c>
      <c r="AE267">
        <f t="shared" si="8"/>
        <v>0</v>
      </c>
      <c r="AF267">
        <f t="shared" si="9"/>
        <v>0</v>
      </c>
      <c r="AG267">
        <v>1</v>
      </c>
      <c r="AM267">
        <f t="shared" si="10"/>
        <v>0</v>
      </c>
      <c r="AN267">
        <f t="shared" si="11"/>
        <v>0</v>
      </c>
      <c r="AO267" t="s">
        <v>266</v>
      </c>
      <c r="AP267" t="s">
        <v>219</v>
      </c>
      <c r="AQ267" s="13" t="s">
        <v>358</v>
      </c>
    </row>
    <row r="268" spans="1:43" x14ac:dyDescent="0.2">
      <c r="A268" s="2" t="s">
        <v>595</v>
      </c>
      <c r="B268" s="1" t="s">
        <v>353</v>
      </c>
      <c r="C268" s="1" t="s">
        <v>596</v>
      </c>
      <c r="D268" t="s">
        <v>597</v>
      </c>
      <c r="E268" t="s">
        <v>217</v>
      </c>
      <c r="F268">
        <v>15</v>
      </c>
      <c r="G268">
        <v>0</v>
      </c>
      <c r="H268">
        <f t="shared" si="0"/>
        <v>0</v>
      </c>
      <c r="I268">
        <f t="shared" si="1"/>
        <v>0</v>
      </c>
      <c r="J268">
        <f t="shared" si="2"/>
        <v>0</v>
      </c>
      <c r="K268">
        <v>0.185</v>
      </c>
      <c r="L268">
        <f t="shared" si="3"/>
        <v>2.7749999999999999</v>
      </c>
      <c r="M268" t="s">
        <v>52</v>
      </c>
      <c r="N268">
        <v>1</v>
      </c>
      <c r="O268">
        <f t="shared" si="4"/>
        <v>0</v>
      </c>
      <c r="Z268">
        <f t="shared" si="5"/>
        <v>0</v>
      </c>
      <c r="AA268">
        <f t="shared" si="6"/>
        <v>0</v>
      </c>
      <c r="AB268">
        <f t="shared" si="7"/>
        <v>0</v>
      </c>
      <c r="AD268">
        <v>21</v>
      </c>
      <c r="AE268">
        <f t="shared" si="8"/>
        <v>0</v>
      </c>
      <c r="AF268">
        <f t="shared" si="9"/>
        <v>0</v>
      </c>
      <c r="AG268">
        <v>1</v>
      </c>
      <c r="AM268">
        <f t="shared" si="10"/>
        <v>0</v>
      </c>
      <c r="AN268">
        <f t="shared" si="11"/>
        <v>0</v>
      </c>
      <c r="AO268" t="s">
        <v>266</v>
      </c>
      <c r="AP268" t="s">
        <v>219</v>
      </c>
      <c r="AQ268" s="13" t="s">
        <v>358</v>
      </c>
    </row>
    <row r="269" spans="1:43" x14ac:dyDescent="0.2">
      <c r="A269" s="2" t="s">
        <v>598</v>
      </c>
      <c r="B269" s="1" t="s">
        <v>353</v>
      </c>
      <c r="C269" s="1" t="s">
        <v>599</v>
      </c>
      <c r="D269" t="s">
        <v>600</v>
      </c>
      <c r="E269" t="s">
        <v>217</v>
      </c>
      <c r="F269">
        <v>101</v>
      </c>
      <c r="G269">
        <v>0</v>
      </c>
      <c r="H269">
        <f t="shared" si="0"/>
        <v>0</v>
      </c>
      <c r="I269">
        <f t="shared" si="1"/>
        <v>0</v>
      </c>
      <c r="J269">
        <f t="shared" si="2"/>
        <v>0</v>
      </c>
      <c r="K269">
        <v>1.363</v>
      </c>
      <c r="L269">
        <f t="shared" si="3"/>
        <v>137.66300000000001</v>
      </c>
      <c r="M269" t="s">
        <v>52</v>
      </c>
      <c r="N269">
        <v>1</v>
      </c>
      <c r="O269">
        <f t="shared" si="4"/>
        <v>0</v>
      </c>
      <c r="Z269">
        <f t="shared" si="5"/>
        <v>0</v>
      </c>
      <c r="AA269">
        <f t="shared" si="6"/>
        <v>0</v>
      </c>
      <c r="AB269">
        <f t="shared" si="7"/>
        <v>0</v>
      </c>
      <c r="AD269">
        <v>21</v>
      </c>
      <c r="AE269">
        <f t="shared" si="8"/>
        <v>0</v>
      </c>
      <c r="AF269">
        <f t="shared" si="9"/>
        <v>0</v>
      </c>
      <c r="AG269">
        <v>1</v>
      </c>
      <c r="AM269">
        <f t="shared" si="10"/>
        <v>0</v>
      </c>
      <c r="AN269">
        <f t="shared" si="11"/>
        <v>0</v>
      </c>
      <c r="AO269" t="s">
        <v>266</v>
      </c>
      <c r="AP269" t="s">
        <v>219</v>
      </c>
      <c r="AQ269" s="13" t="s">
        <v>358</v>
      </c>
    </row>
    <row r="270" spans="1:43" ht="25.5" customHeight="1" x14ac:dyDescent="0.2">
      <c r="C270" s="17" t="s">
        <v>65</v>
      </c>
      <c r="D270" s="85" t="s">
        <v>601</v>
      </c>
      <c r="E270" s="85"/>
      <c r="F270" s="85"/>
      <c r="G270" s="85"/>
      <c r="H270" s="85"/>
      <c r="I270" s="85"/>
      <c r="J270" s="85"/>
      <c r="K270" s="85"/>
      <c r="L270" s="85"/>
      <c r="M270" s="85"/>
    </row>
    <row r="271" spans="1:43" x14ac:dyDescent="0.2">
      <c r="A271" s="2" t="s">
        <v>602</v>
      </c>
      <c r="B271" s="1" t="s">
        <v>353</v>
      </c>
      <c r="C271" s="1" t="s">
        <v>603</v>
      </c>
      <c r="D271" t="s">
        <v>604</v>
      </c>
      <c r="E271" t="s">
        <v>217</v>
      </c>
      <c r="F271">
        <v>3</v>
      </c>
      <c r="G271">
        <v>0</v>
      </c>
      <c r="H271">
        <f>F271*AE271</f>
        <v>0</v>
      </c>
      <c r="I271">
        <f>J271-H271</f>
        <v>0</v>
      </c>
      <c r="J271">
        <f>F271*G271</f>
        <v>0</v>
      </c>
      <c r="K271">
        <v>0.28652</v>
      </c>
      <c r="L271">
        <f>F271*K271</f>
        <v>0.85955999999999999</v>
      </c>
      <c r="M271" t="s">
        <v>52</v>
      </c>
      <c r="N271">
        <v>1</v>
      </c>
      <c r="O271">
        <f>IF(N271=5,I271,0)</f>
        <v>0</v>
      </c>
      <c r="Z271">
        <f>IF(AD271=0,J271,0)</f>
        <v>0</v>
      </c>
      <c r="AA271">
        <f>IF(AD271=15,J271,0)</f>
        <v>0</v>
      </c>
      <c r="AB271">
        <f>IF(AD271=21,J271,0)</f>
        <v>0</v>
      </c>
      <c r="AD271">
        <v>21</v>
      </c>
      <c r="AE271">
        <f>G271*AG271</f>
        <v>0</v>
      </c>
      <c r="AF271">
        <f>G271*(1-AG271)</f>
        <v>0</v>
      </c>
      <c r="AG271">
        <v>0.14133596526373049</v>
      </c>
      <c r="AM271">
        <f>F271*AE271</f>
        <v>0</v>
      </c>
      <c r="AN271">
        <f>F271*AF271</f>
        <v>0</v>
      </c>
      <c r="AO271" t="s">
        <v>266</v>
      </c>
      <c r="AP271" t="s">
        <v>219</v>
      </c>
      <c r="AQ271" s="13" t="s">
        <v>358</v>
      </c>
    </row>
    <row r="272" spans="1:43" ht="12.75" customHeight="1" x14ac:dyDescent="0.2">
      <c r="C272" s="17" t="s">
        <v>65</v>
      </c>
      <c r="D272" s="85" t="s">
        <v>605</v>
      </c>
      <c r="E272" s="85"/>
      <c r="F272" s="85"/>
      <c r="G272" s="85"/>
      <c r="H272" s="85"/>
      <c r="I272" s="85"/>
      <c r="J272" s="85"/>
      <c r="K272" s="85"/>
      <c r="L272" s="85"/>
      <c r="M272" s="85"/>
    </row>
    <row r="273" spans="1:43" x14ac:dyDescent="0.2">
      <c r="A273" s="2" t="s">
        <v>606</v>
      </c>
      <c r="B273" s="1" t="s">
        <v>353</v>
      </c>
      <c r="C273" s="1" t="s">
        <v>607</v>
      </c>
      <c r="D273" t="s">
        <v>608</v>
      </c>
      <c r="E273" t="s">
        <v>217</v>
      </c>
      <c r="F273">
        <v>3</v>
      </c>
      <c r="G273">
        <v>0</v>
      </c>
      <c r="H273">
        <f>F273*AE273</f>
        <v>0</v>
      </c>
      <c r="I273">
        <f>J273-H273</f>
        <v>0</v>
      </c>
      <c r="J273">
        <f>F273*G273</f>
        <v>0</v>
      </c>
      <c r="K273">
        <v>7.03</v>
      </c>
      <c r="L273">
        <f>F273*K273</f>
        <v>21.09</v>
      </c>
      <c r="M273" t="s">
        <v>52</v>
      </c>
      <c r="N273">
        <v>1</v>
      </c>
      <c r="O273">
        <f>IF(N273=5,I273,0)</f>
        <v>0</v>
      </c>
      <c r="Z273">
        <f>IF(AD273=0,J273,0)</f>
        <v>0</v>
      </c>
      <c r="AA273">
        <f>IF(AD273=15,J273,0)</f>
        <v>0</v>
      </c>
      <c r="AB273">
        <f>IF(AD273=21,J273,0)</f>
        <v>0</v>
      </c>
      <c r="AD273">
        <v>21</v>
      </c>
      <c r="AE273">
        <f>G273*AG273</f>
        <v>0</v>
      </c>
      <c r="AF273">
        <f>G273*(1-AG273)</f>
        <v>0</v>
      </c>
      <c r="AG273">
        <v>1</v>
      </c>
      <c r="AM273">
        <f>F273*AE273</f>
        <v>0</v>
      </c>
      <c r="AN273">
        <f>F273*AF273</f>
        <v>0</v>
      </c>
      <c r="AO273" t="s">
        <v>266</v>
      </c>
      <c r="AP273" t="s">
        <v>219</v>
      </c>
      <c r="AQ273" s="13" t="s">
        <v>358</v>
      </c>
    </row>
    <row r="274" spans="1:43" x14ac:dyDescent="0.2">
      <c r="A274" s="2" t="s">
        <v>609</v>
      </c>
      <c r="B274" s="1" t="s">
        <v>353</v>
      </c>
      <c r="C274" s="1" t="s">
        <v>610</v>
      </c>
      <c r="D274" t="s">
        <v>611</v>
      </c>
      <c r="E274" t="s">
        <v>217</v>
      </c>
      <c r="F274">
        <v>2</v>
      </c>
      <c r="G274">
        <v>0</v>
      </c>
      <c r="H274">
        <f>F274*AE274</f>
        <v>0</v>
      </c>
      <c r="I274">
        <f>J274-H274</f>
        <v>0</v>
      </c>
      <c r="J274">
        <f>F274*G274</f>
        <v>0</v>
      </c>
      <c r="K274">
        <v>7.0200000000000002E-3</v>
      </c>
      <c r="L274">
        <f>F274*K274</f>
        <v>1.404E-2</v>
      </c>
      <c r="M274" t="s">
        <v>52</v>
      </c>
      <c r="N274">
        <v>1</v>
      </c>
      <c r="O274">
        <f>IF(N274=5,I274,0)</f>
        <v>0</v>
      </c>
      <c r="Z274">
        <f>IF(AD274=0,J274,0)</f>
        <v>0</v>
      </c>
      <c r="AA274">
        <f>IF(AD274=15,J274,0)</f>
        <v>0</v>
      </c>
      <c r="AB274">
        <f>IF(AD274=21,J274,0)</f>
        <v>0</v>
      </c>
      <c r="AD274">
        <v>21</v>
      </c>
      <c r="AE274">
        <f>G274*AG274</f>
        <v>0</v>
      </c>
      <c r="AF274">
        <f>G274*(1-AG274)</f>
        <v>0</v>
      </c>
      <c r="AG274">
        <v>1.219117647058823E-2</v>
      </c>
      <c r="AM274">
        <f>F274*AE274</f>
        <v>0</v>
      </c>
      <c r="AN274">
        <f>F274*AF274</f>
        <v>0</v>
      </c>
      <c r="AO274" t="s">
        <v>266</v>
      </c>
      <c r="AP274" t="s">
        <v>219</v>
      </c>
      <c r="AQ274" s="13" t="s">
        <v>358</v>
      </c>
    </row>
    <row r="275" spans="1:43" ht="25.5" customHeight="1" x14ac:dyDescent="0.2">
      <c r="C275" s="17" t="s">
        <v>65</v>
      </c>
      <c r="D275" s="85" t="s">
        <v>612</v>
      </c>
      <c r="E275" s="85"/>
      <c r="F275" s="85"/>
      <c r="G275" s="85"/>
      <c r="H275" s="85"/>
      <c r="I275" s="85"/>
      <c r="J275" s="85"/>
      <c r="K275" s="85"/>
      <c r="L275" s="85"/>
      <c r="M275" s="85"/>
    </row>
    <row r="276" spans="1:43" x14ac:dyDescent="0.2">
      <c r="A276" s="2" t="s">
        <v>613</v>
      </c>
      <c r="B276" s="1" t="s">
        <v>353</v>
      </c>
      <c r="C276" s="1" t="s">
        <v>614</v>
      </c>
      <c r="D276" t="s">
        <v>615</v>
      </c>
      <c r="E276" t="s">
        <v>217</v>
      </c>
      <c r="F276">
        <v>11</v>
      </c>
      <c r="G276">
        <v>0</v>
      </c>
      <c r="H276">
        <f>F276*AE276</f>
        <v>0</v>
      </c>
      <c r="I276">
        <f>J276-H276</f>
        <v>0</v>
      </c>
      <c r="J276">
        <f>F276*G276</f>
        <v>0</v>
      </c>
      <c r="K276">
        <v>1.32E-2</v>
      </c>
      <c r="L276">
        <f>F276*K276</f>
        <v>0.1452</v>
      </c>
      <c r="M276" t="s">
        <v>52</v>
      </c>
      <c r="N276">
        <v>1</v>
      </c>
      <c r="O276">
        <f>IF(N276=5,I276,0)</f>
        <v>0</v>
      </c>
      <c r="Z276">
        <f>IF(AD276=0,J276,0)</f>
        <v>0</v>
      </c>
      <c r="AA276">
        <f>IF(AD276=15,J276,0)</f>
        <v>0</v>
      </c>
      <c r="AB276">
        <f>IF(AD276=21,J276,0)</f>
        <v>0</v>
      </c>
      <c r="AD276">
        <v>21</v>
      </c>
      <c r="AE276">
        <f>G276*AG276</f>
        <v>0</v>
      </c>
      <c r="AF276">
        <f>G276*(1-AG276)</f>
        <v>0</v>
      </c>
      <c r="AG276">
        <v>0.58510576978500195</v>
      </c>
      <c r="AM276">
        <f>F276*AE276</f>
        <v>0</v>
      </c>
      <c r="AN276">
        <f>F276*AF276</f>
        <v>0</v>
      </c>
      <c r="AO276" t="s">
        <v>266</v>
      </c>
      <c r="AP276" t="s">
        <v>219</v>
      </c>
      <c r="AQ276" s="13" t="s">
        <v>358</v>
      </c>
    </row>
    <row r="277" spans="1:43" ht="12.75" customHeight="1" x14ac:dyDescent="0.2">
      <c r="C277" s="17" t="s">
        <v>65</v>
      </c>
      <c r="D277" s="85" t="s">
        <v>616</v>
      </c>
      <c r="E277" s="85"/>
      <c r="F277" s="85"/>
      <c r="G277" s="85"/>
      <c r="H277" s="85"/>
      <c r="I277" s="85"/>
      <c r="J277" s="85"/>
      <c r="K277" s="85"/>
      <c r="L277" s="85"/>
      <c r="M277" s="85"/>
    </row>
    <row r="278" spans="1:43" x14ac:dyDescent="0.2">
      <c r="A278" s="18"/>
      <c r="B278" s="19" t="s">
        <v>353</v>
      </c>
      <c r="C278" s="19" t="s">
        <v>446</v>
      </c>
      <c r="D278" s="13" t="s">
        <v>617</v>
      </c>
      <c r="E278" s="13"/>
      <c r="F278" s="13"/>
      <c r="G278" s="13"/>
      <c r="H278" s="13">
        <f>SUM(H279:H279)</f>
        <v>0</v>
      </c>
      <c r="I278" s="13">
        <f>SUM(I279:I279)</f>
        <v>0</v>
      </c>
      <c r="J278" s="13">
        <f>H278+I278</f>
        <v>0</v>
      </c>
      <c r="K278" s="13"/>
      <c r="L278" s="13">
        <f>SUM(L279:L279)</f>
        <v>0</v>
      </c>
      <c r="M278" s="13"/>
      <c r="P278" s="13">
        <f>IF(Q278="PR",J278,SUM(O279:O279))</f>
        <v>0</v>
      </c>
      <c r="Q278" s="13" t="s">
        <v>47</v>
      </c>
      <c r="R278" s="13">
        <f>IF(Q278="HS",H278,0)</f>
        <v>0</v>
      </c>
      <c r="S278" s="13">
        <f>IF(Q278="HS",I278-P278,0)</f>
        <v>0</v>
      </c>
      <c r="T278" s="13">
        <f>IF(Q278="PS",H278,0)</f>
        <v>0</v>
      </c>
      <c r="U278" s="13">
        <f>IF(Q278="PS",I278-P278,0)</f>
        <v>0</v>
      </c>
      <c r="V278" s="13">
        <f>IF(Q278="MP",H278,0)</f>
        <v>0</v>
      </c>
      <c r="W278" s="13">
        <f>IF(Q278="MP",I278-P278,0)</f>
        <v>0</v>
      </c>
      <c r="X278" s="13">
        <f>IF(Q278="OM",H278,0)</f>
        <v>0</v>
      </c>
      <c r="Y278" s="13">
        <v>93</v>
      </c>
      <c r="AI278">
        <f>SUM(Z279:Z279)</f>
        <v>0</v>
      </c>
      <c r="AJ278">
        <f>SUM(AA279:AA279)</f>
        <v>0</v>
      </c>
      <c r="AK278">
        <f>SUM(AB279:AB279)</f>
        <v>0</v>
      </c>
    </row>
    <row r="279" spans="1:43" x14ac:dyDescent="0.2">
      <c r="A279" s="2" t="s">
        <v>618</v>
      </c>
      <c r="B279" s="1" t="s">
        <v>353</v>
      </c>
      <c r="C279" s="1" t="s">
        <v>619</v>
      </c>
      <c r="D279" t="s">
        <v>620</v>
      </c>
      <c r="E279" t="s">
        <v>76</v>
      </c>
      <c r="F279">
        <v>190</v>
      </c>
      <c r="G279">
        <v>0</v>
      </c>
      <c r="H279">
        <f>F279*AE279</f>
        <v>0</v>
      </c>
      <c r="I279">
        <f>J279-H279</f>
        <v>0</v>
      </c>
      <c r="J279">
        <f>F279*G279</f>
        <v>0</v>
      </c>
      <c r="K279">
        <v>0</v>
      </c>
      <c r="L279">
        <f>F279*K279</f>
        <v>0</v>
      </c>
      <c r="M279" t="s">
        <v>52</v>
      </c>
      <c r="N279">
        <v>1</v>
      </c>
      <c r="O279">
        <f>IF(N279=5,I279,0)</f>
        <v>0</v>
      </c>
      <c r="Z279">
        <f>IF(AD279=0,J279,0)</f>
        <v>0</v>
      </c>
      <c r="AA279">
        <f>IF(AD279=15,J279,0)</f>
        <v>0</v>
      </c>
      <c r="AB279">
        <f>IF(AD279=21,J279,0)</f>
        <v>0</v>
      </c>
      <c r="AD279">
        <v>21</v>
      </c>
      <c r="AE279">
        <f>G279*AG279</f>
        <v>0</v>
      </c>
      <c r="AF279">
        <f>G279*(1-AG279)</f>
        <v>0</v>
      </c>
      <c r="AG279">
        <v>0</v>
      </c>
      <c r="AM279">
        <f>F279*AE279</f>
        <v>0</v>
      </c>
      <c r="AN279">
        <f>F279*AF279</f>
        <v>0</v>
      </c>
      <c r="AO279" t="s">
        <v>621</v>
      </c>
      <c r="AP279" t="s">
        <v>319</v>
      </c>
      <c r="AQ279" s="13" t="s">
        <v>358</v>
      </c>
    </row>
    <row r="280" spans="1:43" x14ac:dyDescent="0.2">
      <c r="A280" s="18"/>
      <c r="B280" s="19" t="s">
        <v>353</v>
      </c>
      <c r="C280" s="19" t="s">
        <v>449</v>
      </c>
      <c r="D280" s="13" t="s">
        <v>622</v>
      </c>
      <c r="E280" s="13"/>
      <c r="F280" s="13"/>
      <c r="G280" s="13"/>
      <c r="H280" s="13">
        <f>SUM(H281:H284)</f>
        <v>0</v>
      </c>
      <c r="I280" s="13">
        <f>SUM(I281:I284)</f>
        <v>0</v>
      </c>
      <c r="J280" s="13">
        <f>H280+I280</f>
        <v>0</v>
      </c>
      <c r="K280" s="13"/>
      <c r="L280" s="13">
        <f>SUM(L281:L284)</f>
        <v>11.6136</v>
      </c>
      <c r="M280" s="13"/>
      <c r="P280" s="13">
        <f>IF(Q280="PR",J280,SUM(O281:O284))</f>
        <v>0</v>
      </c>
      <c r="Q280" s="13" t="s">
        <v>47</v>
      </c>
      <c r="R280" s="13">
        <f>IF(Q280="HS",H280,0)</f>
        <v>0</v>
      </c>
      <c r="S280" s="13">
        <f>IF(Q280="HS",I280-P280,0)</f>
        <v>0</v>
      </c>
      <c r="T280" s="13">
        <f>IF(Q280="PS",H280,0)</f>
        <v>0</v>
      </c>
      <c r="U280" s="13">
        <f>IF(Q280="PS",I280-P280,0)</f>
        <v>0</v>
      </c>
      <c r="V280" s="13">
        <f>IF(Q280="MP",H280,0)</f>
        <v>0</v>
      </c>
      <c r="W280" s="13">
        <f>IF(Q280="MP",I280-P280,0)</f>
        <v>0</v>
      </c>
      <c r="X280" s="13">
        <f>IF(Q280="OM",H280,0)</f>
        <v>0</v>
      </c>
      <c r="Y280" s="13">
        <v>94</v>
      </c>
      <c r="AI280">
        <f>SUM(Z281:Z284)</f>
        <v>0</v>
      </c>
      <c r="AJ280">
        <f>SUM(AA281:AA284)</f>
        <v>0</v>
      </c>
      <c r="AK280">
        <f>SUM(AB281:AB284)</f>
        <v>0</v>
      </c>
    </row>
    <row r="281" spans="1:43" x14ac:dyDescent="0.2">
      <c r="A281" s="2" t="s">
        <v>623</v>
      </c>
      <c r="B281" s="1" t="s">
        <v>353</v>
      </c>
      <c r="C281" s="1" t="s">
        <v>624</v>
      </c>
      <c r="D281" t="s">
        <v>625</v>
      </c>
      <c r="E281" t="s">
        <v>51</v>
      </c>
      <c r="F281">
        <v>420</v>
      </c>
      <c r="G281">
        <v>0</v>
      </c>
      <c r="H281">
        <f>F281*AE281</f>
        <v>0</v>
      </c>
      <c r="I281">
        <f>J281-H281</f>
        <v>0</v>
      </c>
      <c r="J281">
        <f>F281*G281</f>
        <v>0</v>
      </c>
      <c r="K281">
        <v>2.426E-2</v>
      </c>
      <c r="L281">
        <f>F281*K281</f>
        <v>10.1892</v>
      </c>
      <c r="M281" t="s">
        <v>52</v>
      </c>
      <c r="N281">
        <v>1</v>
      </c>
      <c r="O281">
        <f>IF(N281=5,I281,0)</f>
        <v>0</v>
      </c>
      <c r="Z281">
        <f>IF(AD281=0,J281,0)</f>
        <v>0</v>
      </c>
      <c r="AA281">
        <f>IF(AD281=15,J281,0)</f>
        <v>0</v>
      </c>
      <c r="AB281">
        <f>IF(AD281=21,J281,0)</f>
        <v>0</v>
      </c>
      <c r="AD281">
        <v>21</v>
      </c>
      <c r="AE281">
        <f>G281*AG281</f>
        <v>0</v>
      </c>
      <c r="AF281">
        <f>G281*(1-AG281)</f>
        <v>0</v>
      </c>
      <c r="AG281">
        <v>8.381058807095963E-4</v>
      </c>
      <c r="AM281">
        <f>F281*AE281</f>
        <v>0</v>
      </c>
      <c r="AN281">
        <f>F281*AF281</f>
        <v>0</v>
      </c>
      <c r="AO281" t="s">
        <v>626</v>
      </c>
      <c r="AP281" t="s">
        <v>319</v>
      </c>
      <c r="AQ281" s="13" t="s">
        <v>358</v>
      </c>
    </row>
    <row r="282" spans="1:43" x14ac:dyDescent="0.2">
      <c r="A282" s="2" t="s">
        <v>627</v>
      </c>
      <c r="B282" s="1" t="s">
        <v>353</v>
      </c>
      <c r="C282" s="1" t="s">
        <v>628</v>
      </c>
      <c r="D282" t="s">
        <v>629</v>
      </c>
      <c r="E282" t="s">
        <v>51</v>
      </c>
      <c r="F282">
        <v>840</v>
      </c>
      <c r="G282">
        <v>0</v>
      </c>
      <c r="H282">
        <f>F282*AE282</f>
        <v>0</v>
      </c>
      <c r="I282">
        <f>J282-H282</f>
        <v>0</v>
      </c>
      <c r="J282">
        <f>F282*G282</f>
        <v>0</v>
      </c>
      <c r="K282">
        <v>8.4999999999999995E-4</v>
      </c>
      <c r="L282">
        <f>F282*K282</f>
        <v>0.71399999999999997</v>
      </c>
      <c r="M282" t="s">
        <v>52</v>
      </c>
      <c r="N282">
        <v>1</v>
      </c>
      <c r="O282">
        <f>IF(N282=5,I282,0)</f>
        <v>0</v>
      </c>
      <c r="Z282">
        <f>IF(AD282=0,J282,0)</f>
        <v>0</v>
      </c>
      <c r="AA282">
        <f>IF(AD282=15,J282,0)</f>
        <v>0</v>
      </c>
      <c r="AB282">
        <f>IF(AD282=21,J282,0)</f>
        <v>0</v>
      </c>
      <c r="AD282">
        <v>21</v>
      </c>
      <c r="AE282">
        <f>G282*AG282</f>
        <v>0</v>
      </c>
      <c r="AF282">
        <f>G282*(1-AG282)</f>
        <v>0</v>
      </c>
      <c r="AG282">
        <v>0.91240875912408759</v>
      </c>
      <c r="AM282">
        <f>F282*AE282</f>
        <v>0</v>
      </c>
      <c r="AN282">
        <f>F282*AF282</f>
        <v>0</v>
      </c>
      <c r="AO282" t="s">
        <v>626</v>
      </c>
      <c r="AP282" t="s">
        <v>319</v>
      </c>
      <c r="AQ282" s="13" t="s">
        <v>358</v>
      </c>
    </row>
    <row r="283" spans="1:43" x14ac:dyDescent="0.2">
      <c r="A283" s="2" t="s">
        <v>630</v>
      </c>
      <c r="B283" s="1" t="s">
        <v>353</v>
      </c>
      <c r="C283" s="1" t="s">
        <v>631</v>
      </c>
      <c r="D283" t="s">
        <v>632</v>
      </c>
      <c r="E283" t="s">
        <v>51</v>
      </c>
      <c r="F283">
        <v>420</v>
      </c>
      <c r="G283">
        <v>0</v>
      </c>
      <c r="H283">
        <f>F283*AE283</f>
        <v>0</v>
      </c>
      <c r="I283">
        <f>J283-H283</f>
        <v>0</v>
      </c>
      <c r="J283">
        <f>F283*G283</f>
        <v>0</v>
      </c>
      <c r="K283">
        <v>0</v>
      </c>
      <c r="L283">
        <f>F283*K283</f>
        <v>0</v>
      </c>
      <c r="M283" t="s">
        <v>52</v>
      </c>
      <c r="N283">
        <v>1</v>
      </c>
      <c r="O283">
        <f>IF(N283=5,I283,0)</f>
        <v>0</v>
      </c>
      <c r="Z283">
        <f>IF(AD283=0,J283,0)</f>
        <v>0</v>
      </c>
      <c r="AA283">
        <f>IF(AD283=15,J283,0)</f>
        <v>0</v>
      </c>
      <c r="AB283">
        <f>IF(AD283=21,J283,0)</f>
        <v>0</v>
      </c>
      <c r="AD283">
        <v>21</v>
      </c>
      <c r="AE283">
        <f>G283*AG283</f>
        <v>0</v>
      </c>
      <c r="AF283">
        <f>G283*(1-AG283)</f>
        <v>0</v>
      </c>
      <c r="AG283">
        <v>0</v>
      </c>
      <c r="AM283">
        <f>F283*AE283</f>
        <v>0</v>
      </c>
      <c r="AN283">
        <f>F283*AF283</f>
        <v>0</v>
      </c>
      <c r="AO283" t="s">
        <v>626</v>
      </c>
      <c r="AP283" t="s">
        <v>319</v>
      </c>
      <c r="AQ283" s="13" t="s">
        <v>358</v>
      </c>
    </row>
    <row r="284" spans="1:43" x14ac:dyDescent="0.2">
      <c r="A284" s="2" t="s">
        <v>633</v>
      </c>
      <c r="B284" s="1" t="s">
        <v>353</v>
      </c>
      <c r="C284" s="1" t="s">
        <v>634</v>
      </c>
      <c r="D284" t="s">
        <v>635</v>
      </c>
      <c r="E284" t="s">
        <v>51</v>
      </c>
      <c r="F284">
        <v>120</v>
      </c>
      <c r="G284">
        <v>0</v>
      </c>
      <c r="H284">
        <f>F284*AE284</f>
        <v>0</v>
      </c>
      <c r="I284">
        <f>J284-H284</f>
        <v>0</v>
      </c>
      <c r="J284">
        <f>F284*G284</f>
        <v>0</v>
      </c>
      <c r="K284">
        <v>5.9199999999999999E-3</v>
      </c>
      <c r="L284">
        <f>F284*K284</f>
        <v>0.71040000000000003</v>
      </c>
      <c r="M284" t="s">
        <v>52</v>
      </c>
      <c r="N284">
        <v>1</v>
      </c>
      <c r="O284">
        <f>IF(N284=5,I284,0)</f>
        <v>0</v>
      </c>
      <c r="Z284">
        <f>IF(AD284=0,J284,0)</f>
        <v>0</v>
      </c>
      <c r="AA284">
        <f>IF(AD284=15,J284,0)</f>
        <v>0</v>
      </c>
      <c r="AB284">
        <f>IF(AD284=21,J284,0)</f>
        <v>0</v>
      </c>
      <c r="AD284">
        <v>21</v>
      </c>
      <c r="AE284">
        <f>G284*AG284</f>
        <v>0</v>
      </c>
      <c r="AF284">
        <f>G284*(1-AG284)</f>
        <v>0</v>
      </c>
      <c r="AG284">
        <v>0.42233333333333328</v>
      </c>
      <c r="AM284">
        <f>F284*AE284</f>
        <v>0</v>
      </c>
      <c r="AN284">
        <f>F284*AF284</f>
        <v>0</v>
      </c>
      <c r="AO284" t="s">
        <v>626</v>
      </c>
      <c r="AP284" t="s">
        <v>319</v>
      </c>
      <c r="AQ284" s="13" t="s">
        <v>358</v>
      </c>
    </row>
    <row r="285" spans="1:43" x14ac:dyDescent="0.2">
      <c r="A285" s="18"/>
      <c r="B285" s="19" t="s">
        <v>353</v>
      </c>
      <c r="C285" s="19" t="s">
        <v>454</v>
      </c>
      <c r="D285" s="13" t="s">
        <v>636</v>
      </c>
      <c r="E285" s="13"/>
      <c r="F285" s="13"/>
      <c r="G285" s="13"/>
      <c r="H285" s="13">
        <f>SUM(H286:H286)</f>
        <v>0</v>
      </c>
      <c r="I285" s="13">
        <f>SUM(I286:I286)</f>
        <v>0</v>
      </c>
      <c r="J285" s="13">
        <f>H285+I285</f>
        <v>0</v>
      </c>
      <c r="K285" s="13"/>
      <c r="L285" s="13">
        <f>SUM(L286:L286)</f>
        <v>6.6880000000000004E-3</v>
      </c>
      <c r="M285" s="13"/>
      <c r="P285" s="13">
        <f>IF(Q285="PR",J285,SUM(O286:O286))</f>
        <v>0</v>
      </c>
      <c r="Q285" s="13" t="s">
        <v>47</v>
      </c>
      <c r="R285" s="13">
        <f>IF(Q285="HS",H285,0)</f>
        <v>0</v>
      </c>
      <c r="S285" s="13">
        <f>IF(Q285="HS",I285-P285,0)</f>
        <v>0</v>
      </c>
      <c r="T285" s="13">
        <f>IF(Q285="PS",H285,0)</f>
        <v>0</v>
      </c>
      <c r="U285" s="13">
        <f>IF(Q285="PS",I285-P285,0)</f>
        <v>0</v>
      </c>
      <c r="V285" s="13">
        <f>IF(Q285="MP",H285,0)</f>
        <v>0</v>
      </c>
      <c r="W285" s="13">
        <f>IF(Q285="MP",I285-P285,0)</f>
        <v>0</v>
      </c>
      <c r="X285" s="13">
        <f>IF(Q285="OM",H285,0)</f>
        <v>0</v>
      </c>
      <c r="Y285" s="13">
        <v>95</v>
      </c>
      <c r="AI285">
        <f>SUM(Z286:Z286)</f>
        <v>0</v>
      </c>
      <c r="AJ285">
        <f>SUM(AA286:AA286)</f>
        <v>0</v>
      </c>
      <c r="AK285">
        <f>SUM(AB286:AB286)</f>
        <v>0</v>
      </c>
    </row>
    <row r="286" spans="1:43" x14ac:dyDescent="0.2">
      <c r="A286" s="2" t="s">
        <v>637</v>
      </c>
      <c r="B286" s="1" t="s">
        <v>353</v>
      </c>
      <c r="C286" s="1" t="s">
        <v>638</v>
      </c>
      <c r="D286" t="s">
        <v>639</v>
      </c>
      <c r="E286" t="s">
        <v>51</v>
      </c>
      <c r="F286">
        <v>167.2</v>
      </c>
      <c r="G286">
        <v>0</v>
      </c>
      <c r="H286">
        <f>F286*AE286</f>
        <v>0</v>
      </c>
      <c r="I286">
        <f>J286-H286</f>
        <v>0</v>
      </c>
      <c r="J286">
        <f>F286*G286</f>
        <v>0</v>
      </c>
      <c r="K286">
        <v>4.0000000000000003E-5</v>
      </c>
      <c r="L286">
        <f>F286*K286</f>
        <v>6.6880000000000004E-3</v>
      </c>
      <c r="M286" t="s">
        <v>52</v>
      </c>
      <c r="N286">
        <v>1</v>
      </c>
      <c r="O286">
        <f>IF(N286=5,I286,0)</f>
        <v>0</v>
      </c>
      <c r="Z286">
        <f>IF(AD286=0,J286,0)</f>
        <v>0</v>
      </c>
      <c r="AA286">
        <f>IF(AD286=15,J286,0)</f>
        <v>0</v>
      </c>
      <c r="AB286">
        <f>IF(AD286=21,J286,0)</f>
        <v>0</v>
      </c>
      <c r="AD286">
        <v>21</v>
      </c>
      <c r="AE286">
        <f>G286*AG286</f>
        <v>0</v>
      </c>
      <c r="AF286">
        <f>G286*(1-AG286)</f>
        <v>0</v>
      </c>
      <c r="AG286">
        <v>1.238095238095238E-2</v>
      </c>
      <c r="AM286">
        <f>F286*AE286</f>
        <v>0</v>
      </c>
      <c r="AN286">
        <f>F286*AF286</f>
        <v>0</v>
      </c>
      <c r="AO286" t="s">
        <v>640</v>
      </c>
      <c r="AP286" t="s">
        <v>319</v>
      </c>
      <c r="AQ286" s="13" t="s">
        <v>358</v>
      </c>
    </row>
    <row r="287" spans="1:43" ht="25.5" customHeight="1" x14ac:dyDescent="0.2">
      <c r="C287" s="17" t="s">
        <v>65</v>
      </c>
      <c r="D287" s="85" t="s">
        <v>641</v>
      </c>
      <c r="E287" s="85"/>
      <c r="F287" s="85"/>
      <c r="G287" s="85"/>
      <c r="H287" s="85"/>
      <c r="I287" s="85"/>
      <c r="J287" s="85"/>
      <c r="K287" s="85"/>
      <c r="L287" s="85"/>
      <c r="M287" s="85"/>
    </row>
    <row r="288" spans="1:43" x14ac:dyDescent="0.2">
      <c r="A288" s="18"/>
      <c r="B288" s="19" t="s">
        <v>353</v>
      </c>
      <c r="C288" s="19" t="s">
        <v>642</v>
      </c>
      <c r="D288" s="13" t="s">
        <v>643</v>
      </c>
      <c r="E288" s="13"/>
      <c r="F288" s="13"/>
      <c r="G288" s="13"/>
      <c r="H288" s="13">
        <f>SUM(H289:H291)</f>
        <v>0</v>
      </c>
      <c r="I288" s="13">
        <f>SUM(I289:I291)</f>
        <v>0</v>
      </c>
      <c r="J288" s="13">
        <f>H288+I288</f>
        <v>0</v>
      </c>
      <c r="K288" s="13"/>
      <c r="L288" s="13">
        <f>SUM(L289:L291)</f>
        <v>0</v>
      </c>
      <c r="M288" s="13"/>
      <c r="P288" s="13">
        <f>IF(Q288="PR",J288,SUM(O289:O291))</f>
        <v>0</v>
      </c>
      <c r="Q288" s="13" t="s">
        <v>644</v>
      </c>
      <c r="R288" s="13">
        <f>IF(Q288="HS",H288,0)</f>
        <v>0</v>
      </c>
      <c r="S288" s="13">
        <f>IF(Q288="HS",I288-P288,0)</f>
        <v>0</v>
      </c>
      <c r="T288" s="13">
        <f>IF(Q288="PS",H288,0)</f>
        <v>0</v>
      </c>
      <c r="U288" s="13">
        <f>IF(Q288="PS",I288-P288,0)</f>
        <v>0</v>
      </c>
      <c r="V288" s="13">
        <f>IF(Q288="MP",H288,0)</f>
        <v>0</v>
      </c>
      <c r="W288" s="13">
        <f>IF(Q288="MP",I288-P288,0)</f>
        <v>0</v>
      </c>
      <c r="X288" s="13">
        <f>IF(Q288="OM",H288,0)</f>
        <v>0</v>
      </c>
      <c r="Y288" s="13" t="s">
        <v>642</v>
      </c>
      <c r="AI288">
        <f>SUM(Z289:Z291)</f>
        <v>0</v>
      </c>
      <c r="AJ288">
        <f>SUM(AA289:AA291)</f>
        <v>0</v>
      </c>
      <c r="AK288">
        <f>SUM(AB289:AB291)</f>
        <v>0</v>
      </c>
    </row>
    <row r="289" spans="1:43" x14ac:dyDescent="0.2">
      <c r="A289" s="2" t="s">
        <v>645</v>
      </c>
      <c r="B289" s="1" t="s">
        <v>353</v>
      </c>
      <c r="C289" s="1" t="s">
        <v>646</v>
      </c>
      <c r="D289" t="s">
        <v>647</v>
      </c>
      <c r="E289" t="s">
        <v>217</v>
      </c>
      <c r="F289">
        <v>2</v>
      </c>
      <c r="G289">
        <v>0</v>
      </c>
      <c r="H289">
        <f>F289*AE289</f>
        <v>0</v>
      </c>
      <c r="I289">
        <f>J289-H289</f>
        <v>0</v>
      </c>
      <c r="J289">
        <f>F289*G289</f>
        <v>0</v>
      </c>
      <c r="K289">
        <v>0</v>
      </c>
      <c r="L289">
        <f>F289*K289</f>
        <v>0</v>
      </c>
      <c r="M289" t="s">
        <v>52</v>
      </c>
      <c r="N289">
        <v>1</v>
      </c>
      <c r="O289">
        <f>IF(N289=5,I289,0)</f>
        <v>0</v>
      </c>
      <c r="Z289">
        <f>IF(AD289=0,J289,0)</f>
        <v>0</v>
      </c>
      <c r="AA289">
        <f>IF(AD289=15,J289,0)</f>
        <v>0</v>
      </c>
      <c r="AB289">
        <f>IF(AD289=21,J289,0)</f>
        <v>0</v>
      </c>
      <c r="AD289">
        <v>21</v>
      </c>
      <c r="AE289">
        <f>G289*AG289</f>
        <v>0</v>
      </c>
      <c r="AF289">
        <f>G289*(1-AG289)</f>
        <v>0</v>
      </c>
      <c r="AG289">
        <v>0</v>
      </c>
      <c r="AM289">
        <f>F289*AE289</f>
        <v>0</v>
      </c>
      <c r="AN289">
        <f>F289*AF289</f>
        <v>0</v>
      </c>
      <c r="AO289" t="s">
        <v>648</v>
      </c>
      <c r="AP289" t="s">
        <v>319</v>
      </c>
      <c r="AQ289" s="13" t="s">
        <v>358</v>
      </c>
    </row>
    <row r="290" spans="1:43" x14ac:dyDescent="0.2">
      <c r="A290" s="2" t="s">
        <v>649</v>
      </c>
      <c r="B290" s="1" t="s">
        <v>353</v>
      </c>
      <c r="C290" s="1" t="s">
        <v>650</v>
      </c>
      <c r="D290" t="s">
        <v>651</v>
      </c>
      <c r="E290" t="s">
        <v>64</v>
      </c>
      <c r="F290">
        <v>348</v>
      </c>
      <c r="G290">
        <v>0</v>
      </c>
      <c r="H290">
        <f>F290*AE290</f>
        <v>0</v>
      </c>
      <c r="I290">
        <f>J290-H290</f>
        <v>0</v>
      </c>
      <c r="J290">
        <f>F290*G290</f>
        <v>0</v>
      </c>
      <c r="K290">
        <v>0</v>
      </c>
      <c r="L290">
        <f>F290*K290</f>
        <v>0</v>
      </c>
      <c r="M290" t="s">
        <v>52</v>
      </c>
      <c r="N290">
        <v>1</v>
      </c>
      <c r="O290">
        <f>IF(N290=5,I290,0)</f>
        <v>0</v>
      </c>
      <c r="Z290">
        <f>IF(AD290=0,J290,0)</f>
        <v>0</v>
      </c>
      <c r="AA290">
        <f>IF(AD290=15,J290,0)</f>
        <v>0</v>
      </c>
      <c r="AB290">
        <f>IF(AD290=21,J290,0)</f>
        <v>0</v>
      </c>
      <c r="AD290">
        <v>21</v>
      </c>
      <c r="AE290">
        <f>G290*AG290</f>
        <v>0</v>
      </c>
      <c r="AF290">
        <f>G290*(1-AG290)</f>
        <v>0</v>
      </c>
      <c r="AG290">
        <v>0</v>
      </c>
      <c r="AM290">
        <f>F290*AE290</f>
        <v>0</v>
      </c>
      <c r="AN290">
        <f>F290*AF290</f>
        <v>0</v>
      </c>
      <c r="AO290" t="s">
        <v>648</v>
      </c>
      <c r="AP290" t="s">
        <v>319</v>
      </c>
      <c r="AQ290" s="13" t="s">
        <v>358</v>
      </c>
    </row>
    <row r="291" spans="1:43" x14ac:dyDescent="0.2">
      <c r="A291" s="2" t="s">
        <v>652</v>
      </c>
      <c r="B291" s="1" t="s">
        <v>353</v>
      </c>
      <c r="C291" s="1" t="s">
        <v>653</v>
      </c>
      <c r="D291" t="s">
        <v>654</v>
      </c>
      <c r="E291" t="s">
        <v>64</v>
      </c>
      <c r="F291">
        <v>1</v>
      </c>
      <c r="G291">
        <v>0</v>
      </c>
      <c r="H291">
        <f>F291*AE291</f>
        <v>0</v>
      </c>
      <c r="I291">
        <f>J291-H291</f>
        <v>0</v>
      </c>
      <c r="J291">
        <f>F291*G291</f>
        <v>0</v>
      </c>
      <c r="K291">
        <v>0</v>
      </c>
      <c r="L291">
        <f>F291*K291</f>
        <v>0</v>
      </c>
      <c r="M291" t="s">
        <v>52</v>
      </c>
      <c r="N291">
        <v>1</v>
      </c>
      <c r="O291">
        <f>IF(N291=5,I291,0)</f>
        <v>0</v>
      </c>
      <c r="Z291">
        <f>IF(AD291=0,J291,0)</f>
        <v>0</v>
      </c>
      <c r="AA291">
        <f>IF(AD291=15,J291,0)</f>
        <v>0</v>
      </c>
      <c r="AB291">
        <f>IF(AD291=21,J291,0)</f>
        <v>0</v>
      </c>
      <c r="AD291">
        <v>21</v>
      </c>
      <c r="AE291">
        <f>G291*AG291</f>
        <v>0</v>
      </c>
      <c r="AF291">
        <f>G291*(1-AG291)</f>
        <v>0</v>
      </c>
      <c r="AG291">
        <v>0.88649275020466678</v>
      </c>
      <c r="AM291">
        <f>F291*AE291</f>
        <v>0</v>
      </c>
      <c r="AN291">
        <f>F291*AF291</f>
        <v>0</v>
      </c>
      <c r="AO291" t="s">
        <v>648</v>
      </c>
      <c r="AP291" t="s">
        <v>319</v>
      </c>
      <c r="AQ291" s="13" t="s">
        <v>358</v>
      </c>
    </row>
    <row r="292" spans="1:43" x14ac:dyDescent="0.2">
      <c r="A292" s="18"/>
      <c r="B292" s="19" t="s">
        <v>353</v>
      </c>
      <c r="C292" s="19" t="s">
        <v>655</v>
      </c>
      <c r="D292" s="13" t="s">
        <v>656</v>
      </c>
      <c r="E292" s="13"/>
      <c r="F292" s="13"/>
      <c r="G292" s="13"/>
      <c r="H292" s="13">
        <f>SUM(H293:H294)</f>
        <v>0</v>
      </c>
      <c r="I292" s="13">
        <f>SUM(I293:I294)</f>
        <v>0</v>
      </c>
      <c r="J292" s="13">
        <f>H292+I292</f>
        <v>0</v>
      </c>
      <c r="K292" s="13"/>
      <c r="L292" s="13">
        <f>SUM(L293:L294)</f>
        <v>4.5700000000000005E-2</v>
      </c>
      <c r="M292" s="13"/>
      <c r="P292" s="13">
        <f>IF(Q292="PR",J292,SUM(O293:O294))</f>
        <v>0</v>
      </c>
      <c r="Q292" s="13" t="s">
        <v>644</v>
      </c>
      <c r="R292" s="13">
        <f>IF(Q292="HS",H292,0)</f>
        <v>0</v>
      </c>
      <c r="S292" s="13">
        <f>IF(Q292="HS",I292-P292,0)</f>
        <v>0</v>
      </c>
      <c r="T292" s="13">
        <f>IF(Q292="PS",H292,0)</f>
        <v>0</v>
      </c>
      <c r="U292" s="13">
        <f>IF(Q292="PS",I292-P292,0)</f>
        <v>0</v>
      </c>
      <c r="V292" s="13">
        <f>IF(Q292="MP",H292,0)</f>
        <v>0</v>
      </c>
      <c r="W292" s="13">
        <f>IF(Q292="MP",I292-P292,0)</f>
        <v>0</v>
      </c>
      <c r="X292" s="13">
        <f>IF(Q292="OM",H292,0)</f>
        <v>0</v>
      </c>
      <c r="Y292" s="13" t="s">
        <v>655</v>
      </c>
      <c r="AI292">
        <f>SUM(Z293:Z294)</f>
        <v>0</v>
      </c>
      <c r="AJ292">
        <f>SUM(AA293:AA294)</f>
        <v>0</v>
      </c>
      <c r="AK292">
        <f>SUM(AB293:AB294)</f>
        <v>0</v>
      </c>
    </row>
    <row r="293" spans="1:43" x14ac:dyDescent="0.2">
      <c r="A293" s="2" t="s">
        <v>657</v>
      </c>
      <c r="B293" s="1" t="s">
        <v>353</v>
      </c>
      <c r="C293" s="1" t="s">
        <v>658</v>
      </c>
      <c r="D293" t="s">
        <v>659</v>
      </c>
      <c r="E293" t="s">
        <v>217</v>
      </c>
      <c r="F293">
        <v>2</v>
      </c>
      <c r="G293">
        <v>0</v>
      </c>
      <c r="H293">
        <f>F293*AE293</f>
        <v>0</v>
      </c>
      <c r="I293">
        <f>J293-H293</f>
        <v>0</v>
      </c>
      <c r="J293">
        <f>F293*G293</f>
        <v>0</v>
      </c>
      <c r="K293">
        <v>1.085E-2</v>
      </c>
      <c r="L293">
        <f>F293*K293</f>
        <v>2.1700000000000001E-2</v>
      </c>
      <c r="M293" t="s">
        <v>52</v>
      </c>
      <c r="N293">
        <v>1</v>
      </c>
      <c r="O293">
        <f>IF(N293=5,I293,0)</f>
        <v>0</v>
      </c>
      <c r="Z293">
        <f>IF(AD293=0,J293,0)</f>
        <v>0</v>
      </c>
      <c r="AA293">
        <f>IF(AD293=15,J293,0)</f>
        <v>0</v>
      </c>
      <c r="AB293">
        <f>IF(AD293=21,J293,0)</f>
        <v>0</v>
      </c>
      <c r="AD293">
        <v>21</v>
      </c>
      <c r="AE293">
        <f>G293*AG293</f>
        <v>0</v>
      </c>
      <c r="AF293">
        <f>G293*(1-AG293)</f>
        <v>0</v>
      </c>
      <c r="AG293">
        <v>1.0458628841607569E-2</v>
      </c>
      <c r="AM293">
        <f>F293*AE293</f>
        <v>0</v>
      </c>
      <c r="AN293">
        <f>F293*AF293</f>
        <v>0</v>
      </c>
      <c r="AO293" t="s">
        <v>660</v>
      </c>
      <c r="AP293" t="s">
        <v>319</v>
      </c>
      <c r="AQ293" s="13" t="s">
        <v>358</v>
      </c>
    </row>
    <row r="294" spans="1:43" x14ac:dyDescent="0.2">
      <c r="A294" s="2" t="s">
        <v>661</v>
      </c>
      <c r="B294" s="1" t="s">
        <v>353</v>
      </c>
      <c r="C294" s="1" t="s">
        <v>662</v>
      </c>
      <c r="D294" t="s">
        <v>663</v>
      </c>
      <c r="E294" t="s">
        <v>217</v>
      </c>
      <c r="F294">
        <v>2</v>
      </c>
      <c r="G294">
        <v>0</v>
      </c>
      <c r="H294">
        <f>F294*AE294</f>
        <v>0</v>
      </c>
      <c r="I294">
        <f>J294-H294</f>
        <v>0</v>
      </c>
      <c r="J294">
        <f>F294*G294</f>
        <v>0</v>
      </c>
      <c r="K294">
        <v>1.2E-2</v>
      </c>
      <c r="L294">
        <f>F294*K294</f>
        <v>2.4E-2</v>
      </c>
      <c r="M294" t="s">
        <v>52</v>
      </c>
      <c r="N294">
        <v>1</v>
      </c>
      <c r="O294">
        <f>IF(N294=5,I294,0)</f>
        <v>0</v>
      </c>
      <c r="Z294">
        <f>IF(AD294=0,J294,0)</f>
        <v>0</v>
      </c>
      <c r="AA294">
        <f>IF(AD294=15,J294,0)</f>
        <v>0</v>
      </c>
      <c r="AB294">
        <f>IF(AD294=21,J294,0)</f>
        <v>0</v>
      </c>
      <c r="AD294">
        <v>21</v>
      </c>
      <c r="AE294">
        <f>G294*AG294</f>
        <v>0</v>
      </c>
      <c r="AF294">
        <f>G294*(1-AG294)</f>
        <v>0</v>
      </c>
      <c r="AG294">
        <v>1</v>
      </c>
      <c r="AM294">
        <f>F294*AE294</f>
        <v>0</v>
      </c>
      <c r="AN294">
        <f>F294*AF294</f>
        <v>0</v>
      </c>
      <c r="AO294" t="s">
        <v>660</v>
      </c>
      <c r="AP294" t="s">
        <v>319</v>
      </c>
      <c r="AQ294" s="13" t="s">
        <v>358</v>
      </c>
    </row>
    <row r="295" spans="1:43" ht="114.75" customHeight="1" x14ac:dyDescent="0.2">
      <c r="C295" s="17" t="s">
        <v>65</v>
      </c>
      <c r="D295" s="85" t="s">
        <v>664</v>
      </c>
      <c r="E295" s="85"/>
      <c r="F295" s="85"/>
      <c r="G295" s="85"/>
      <c r="H295" s="85"/>
      <c r="I295" s="85"/>
      <c r="J295" s="85"/>
      <c r="K295" s="85"/>
      <c r="L295" s="85"/>
      <c r="M295" s="85"/>
    </row>
    <row r="296" spans="1:43" x14ac:dyDescent="0.2">
      <c r="A296" s="18"/>
      <c r="B296" s="19" t="s">
        <v>353</v>
      </c>
      <c r="C296" s="19" t="s">
        <v>665</v>
      </c>
      <c r="D296" s="13" t="s">
        <v>666</v>
      </c>
      <c r="E296" s="13"/>
      <c r="F296" s="13"/>
      <c r="G296" s="13"/>
      <c r="H296" s="13">
        <f>SUM(H297:H298)</f>
        <v>0</v>
      </c>
      <c r="I296" s="13">
        <f>SUM(I297:I298)</f>
        <v>0</v>
      </c>
      <c r="J296" s="13">
        <f>H296+I296</f>
        <v>0</v>
      </c>
      <c r="K296" s="13"/>
      <c r="L296" s="13">
        <f>SUM(L297:L298)</f>
        <v>0</v>
      </c>
      <c r="M296" s="13"/>
      <c r="P296" s="13">
        <f>IF(Q296="PR",J296,SUM(O297:O298))</f>
        <v>0</v>
      </c>
      <c r="Q296" s="13" t="s">
        <v>644</v>
      </c>
      <c r="R296" s="13">
        <f>IF(Q296="HS",H296,0)</f>
        <v>0</v>
      </c>
      <c r="S296" s="13">
        <f>IF(Q296="HS",I296-P296,0)</f>
        <v>0</v>
      </c>
      <c r="T296" s="13">
        <f>IF(Q296="PS",H296,0)</f>
        <v>0</v>
      </c>
      <c r="U296" s="13">
        <f>IF(Q296="PS",I296-P296,0)</f>
        <v>0</v>
      </c>
      <c r="V296" s="13">
        <f>IF(Q296="MP",H296,0)</f>
        <v>0</v>
      </c>
      <c r="W296" s="13">
        <f>IF(Q296="MP",I296-P296,0)</f>
        <v>0</v>
      </c>
      <c r="X296" s="13">
        <f>IF(Q296="OM",H296,0)</f>
        <v>0</v>
      </c>
      <c r="Y296" s="13" t="s">
        <v>665</v>
      </c>
      <c r="AI296">
        <f>SUM(Z297:Z298)</f>
        <v>0</v>
      </c>
      <c r="AJ296">
        <f>SUM(AA297:AA298)</f>
        <v>0</v>
      </c>
      <c r="AK296">
        <f>SUM(AB297:AB298)</f>
        <v>0</v>
      </c>
    </row>
    <row r="297" spans="1:43" x14ac:dyDescent="0.2">
      <c r="A297" s="2" t="s">
        <v>667</v>
      </c>
      <c r="B297" s="1" t="s">
        <v>353</v>
      </c>
      <c r="C297" s="1" t="s">
        <v>668</v>
      </c>
      <c r="D297" t="s">
        <v>669</v>
      </c>
      <c r="E297" t="s">
        <v>76</v>
      </c>
      <c r="F297">
        <v>1173.92</v>
      </c>
      <c r="G297">
        <v>0</v>
      </c>
      <c r="H297">
        <f>F297*AE297</f>
        <v>0</v>
      </c>
      <c r="I297">
        <f>J297-H297</f>
        <v>0</v>
      </c>
      <c r="J297">
        <f>F297*G297</f>
        <v>0</v>
      </c>
      <c r="K297">
        <v>0</v>
      </c>
      <c r="L297">
        <f>F297*K297</f>
        <v>0</v>
      </c>
      <c r="M297" t="s">
        <v>52</v>
      </c>
      <c r="N297">
        <v>1</v>
      </c>
      <c r="O297">
        <f>IF(N297=5,I297,0)</f>
        <v>0</v>
      </c>
      <c r="Z297">
        <f>IF(AD297=0,J297,0)</f>
        <v>0</v>
      </c>
      <c r="AA297">
        <f>IF(AD297=15,J297,0)</f>
        <v>0</v>
      </c>
      <c r="AB297">
        <f>IF(AD297=21,J297,0)</f>
        <v>0</v>
      </c>
      <c r="AD297">
        <v>21</v>
      </c>
      <c r="AE297">
        <f>G297*AG297</f>
        <v>0</v>
      </c>
      <c r="AF297">
        <f>G297*(1-AG297)</f>
        <v>0</v>
      </c>
      <c r="AG297">
        <v>0</v>
      </c>
      <c r="AM297">
        <f>F297*AE297</f>
        <v>0</v>
      </c>
      <c r="AN297">
        <f>F297*AF297</f>
        <v>0</v>
      </c>
      <c r="AO297" t="s">
        <v>670</v>
      </c>
      <c r="AP297" t="s">
        <v>319</v>
      </c>
      <c r="AQ297" s="13" t="s">
        <v>358</v>
      </c>
    </row>
    <row r="298" spans="1:43" x14ac:dyDescent="0.2">
      <c r="A298" s="2" t="s">
        <v>671</v>
      </c>
      <c r="B298" s="1" t="s">
        <v>353</v>
      </c>
      <c r="C298" s="1" t="s">
        <v>672</v>
      </c>
      <c r="D298" t="s">
        <v>669</v>
      </c>
      <c r="E298" t="s">
        <v>76</v>
      </c>
      <c r="F298">
        <v>325</v>
      </c>
      <c r="G298">
        <v>0</v>
      </c>
      <c r="H298">
        <f>F298*AE298</f>
        <v>0</v>
      </c>
      <c r="I298">
        <f>J298-H298</f>
        <v>0</v>
      </c>
      <c r="J298">
        <f>F298*G298</f>
        <v>0</v>
      </c>
      <c r="K298">
        <v>0</v>
      </c>
      <c r="L298">
        <f>F298*K298</f>
        <v>0</v>
      </c>
      <c r="M298" t="s">
        <v>52</v>
      </c>
      <c r="N298">
        <v>1</v>
      </c>
      <c r="O298">
        <f>IF(N298=5,I298,0)</f>
        <v>0</v>
      </c>
      <c r="Z298">
        <f>IF(AD298=0,J298,0)</f>
        <v>0</v>
      </c>
      <c r="AA298">
        <f>IF(AD298=15,J298,0)</f>
        <v>0</v>
      </c>
      <c r="AB298">
        <f>IF(AD298=21,J298,0)</f>
        <v>0</v>
      </c>
      <c r="AD298">
        <v>21</v>
      </c>
      <c r="AE298">
        <f>G298*AG298</f>
        <v>0</v>
      </c>
      <c r="AF298">
        <f>G298*(1-AG298)</f>
        <v>0</v>
      </c>
      <c r="AG298">
        <v>0</v>
      </c>
      <c r="AM298">
        <f>F298*AE298</f>
        <v>0</v>
      </c>
      <c r="AN298">
        <f>F298*AF298</f>
        <v>0</v>
      </c>
      <c r="AO298" t="s">
        <v>670</v>
      </c>
      <c r="AP298" t="s">
        <v>319</v>
      </c>
      <c r="AQ298" s="13" t="s">
        <v>358</v>
      </c>
    </row>
    <row r="299" spans="1:43" x14ac:dyDescent="0.2">
      <c r="A299" s="18"/>
      <c r="B299" s="19" t="s">
        <v>353</v>
      </c>
      <c r="C299" s="19" t="s">
        <v>673</v>
      </c>
      <c r="D299" s="13" t="s">
        <v>674</v>
      </c>
      <c r="E299" s="13"/>
      <c r="F299" s="13"/>
      <c r="G299" s="13"/>
      <c r="H299" s="13">
        <f>SUM(H300:H302)</f>
        <v>0</v>
      </c>
      <c r="I299" s="13">
        <f>SUM(I300:I302)</f>
        <v>0</v>
      </c>
      <c r="J299" s="13">
        <f>H299+I299</f>
        <v>0</v>
      </c>
      <c r="K299" s="13"/>
      <c r="L299" s="13">
        <f>SUM(L300:L302)</f>
        <v>9.5452000000000009E-2</v>
      </c>
      <c r="M299" s="13"/>
      <c r="P299" s="13">
        <f>IF(Q299="PR",J299,SUM(O300:O302))</f>
        <v>0</v>
      </c>
      <c r="Q299" s="13" t="s">
        <v>339</v>
      </c>
      <c r="R299" s="13">
        <f>IF(Q299="HS",H299,0)</f>
        <v>0</v>
      </c>
      <c r="S299" s="13">
        <f>IF(Q299="HS",I299-P299,0)</f>
        <v>0</v>
      </c>
      <c r="T299" s="13">
        <f>IF(Q299="PS",H299,0)</f>
        <v>0</v>
      </c>
      <c r="U299" s="13">
        <f>IF(Q299="PS",I299-P299,0)</f>
        <v>0</v>
      </c>
      <c r="V299" s="13">
        <f>IF(Q299="MP",H299,0)</f>
        <v>0</v>
      </c>
      <c r="W299" s="13">
        <f>IF(Q299="MP",I299-P299,0)</f>
        <v>0</v>
      </c>
      <c r="X299" s="13">
        <f>IF(Q299="OM",H299,0)</f>
        <v>0</v>
      </c>
      <c r="Y299" s="13">
        <v>711</v>
      </c>
      <c r="AI299">
        <f>SUM(Z300:Z302)</f>
        <v>0</v>
      </c>
      <c r="AJ299">
        <f>SUM(AA300:AA302)</f>
        <v>0</v>
      </c>
      <c r="AK299">
        <f>SUM(AB300:AB302)</f>
        <v>0</v>
      </c>
    </row>
    <row r="300" spans="1:43" x14ac:dyDescent="0.2">
      <c r="A300" s="2" t="s">
        <v>675</v>
      </c>
      <c r="B300" s="1" t="s">
        <v>353</v>
      </c>
      <c r="C300" s="1" t="s">
        <v>676</v>
      </c>
      <c r="D300" t="s">
        <v>677</v>
      </c>
      <c r="E300" t="s">
        <v>51</v>
      </c>
      <c r="F300">
        <v>19.600000000000001</v>
      </c>
      <c r="G300">
        <v>0</v>
      </c>
      <c r="H300">
        <f>F300*AE300</f>
        <v>0</v>
      </c>
      <c r="I300">
        <f>J300-H300</f>
        <v>0</v>
      </c>
      <c r="J300">
        <f>F300*G300</f>
        <v>0</v>
      </c>
      <c r="K300">
        <v>4.8700000000000002E-3</v>
      </c>
      <c r="L300">
        <f>F300*K300</f>
        <v>9.5452000000000009E-2</v>
      </c>
      <c r="M300" t="s">
        <v>52</v>
      </c>
      <c r="N300">
        <v>1</v>
      </c>
      <c r="O300">
        <f>IF(N300=5,I300,0)</f>
        <v>0</v>
      </c>
      <c r="Z300">
        <f>IF(AD300=0,J300,0)</f>
        <v>0</v>
      </c>
      <c r="AA300">
        <f>IF(AD300=15,J300,0)</f>
        <v>0</v>
      </c>
      <c r="AB300">
        <f>IF(AD300=21,J300,0)</f>
        <v>0</v>
      </c>
      <c r="AD300">
        <v>21</v>
      </c>
      <c r="AE300">
        <f>G300*AG300</f>
        <v>0</v>
      </c>
      <c r="AF300">
        <f>G300*(1-AG300)</f>
        <v>0</v>
      </c>
      <c r="AG300">
        <v>0.53580212538864913</v>
      </c>
      <c r="AM300">
        <f>F300*AE300</f>
        <v>0</v>
      </c>
      <c r="AN300">
        <f>F300*AF300</f>
        <v>0</v>
      </c>
      <c r="AO300" t="s">
        <v>678</v>
      </c>
      <c r="AP300" t="s">
        <v>679</v>
      </c>
      <c r="AQ300" s="13" t="s">
        <v>358</v>
      </c>
    </row>
    <row r="301" spans="1:43" ht="25.5" customHeight="1" x14ac:dyDescent="0.2">
      <c r="C301" s="17" t="s">
        <v>65</v>
      </c>
      <c r="D301" s="85" t="s">
        <v>680</v>
      </c>
      <c r="E301" s="85"/>
      <c r="F301" s="85"/>
      <c r="G301" s="85"/>
      <c r="H301" s="85"/>
      <c r="I301" s="85"/>
      <c r="J301" s="85"/>
      <c r="K301" s="85"/>
      <c r="L301" s="85"/>
      <c r="M301" s="85"/>
    </row>
    <row r="302" spans="1:43" x14ac:dyDescent="0.2">
      <c r="A302" s="2" t="s">
        <v>681</v>
      </c>
      <c r="B302" s="1" t="s">
        <v>353</v>
      </c>
      <c r="C302" s="1" t="s">
        <v>682</v>
      </c>
      <c r="D302" t="s">
        <v>683</v>
      </c>
      <c r="E302" t="s">
        <v>51</v>
      </c>
      <c r="F302">
        <v>32.200000000000003</v>
      </c>
      <c r="G302">
        <v>0</v>
      </c>
      <c r="H302">
        <f>F302*AE302</f>
        <v>0</v>
      </c>
      <c r="I302">
        <f>J302-H302</f>
        <v>0</v>
      </c>
      <c r="J302">
        <f>F302*G302</f>
        <v>0</v>
      </c>
      <c r="K302">
        <v>0</v>
      </c>
      <c r="L302">
        <f>F302*K302</f>
        <v>0</v>
      </c>
      <c r="M302" t="s">
        <v>52</v>
      </c>
      <c r="N302">
        <v>1</v>
      </c>
      <c r="O302">
        <f>IF(N302=5,I302,0)</f>
        <v>0</v>
      </c>
      <c r="Z302">
        <f>IF(AD302=0,J302,0)</f>
        <v>0</v>
      </c>
      <c r="AA302">
        <f>IF(AD302=15,J302,0)</f>
        <v>0</v>
      </c>
      <c r="AB302">
        <f>IF(AD302=21,J302,0)</f>
        <v>0</v>
      </c>
      <c r="AD302">
        <v>21</v>
      </c>
      <c r="AE302">
        <f>G302*AG302</f>
        <v>0</v>
      </c>
      <c r="AF302">
        <f>G302*(1-AG302)</f>
        <v>0</v>
      </c>
      <c r="AG302">
        <v>0</v>
      </c>
      <c r="AM302">
        <f>F302*AE302</f>
        <v>0</v>
      </c>
      <c r="AN302">
        <f>F302*AF302</f>
        <v>0</v>
      </c>
      <c r="AO302" t="s">
        <v>678</v>
      </c>
      <c r="AP302" t="s">
        <v>679</v>
      </c>
      <c r="AQ302" s="13" t="s">
        <v>358</v>
      </c>
    </row>
    <row r="303" spans="1:43" x14ac:dyDescent="0.2">
      <c r="A303" s="18"/>
      <c r="B303" s="19" t="s">
        <v>353</v>
      </c>
      <c r="C303" s="19" t="s">
        <v>684</v>
      </c>
      <c r="D303" s="13" t="s">
        <v>685</v>
      </c>
      <c r="E303" s="13"/>
      <c r="F303" s="13"/>
      <c r="G303" s="13"/>
      <c r="H303" s="13">
        <f>SUM(H304:H304)</f>
        <v>0</v>
      </c>
      <c r="I303" s="13">
        <f>SUM(I304:I304)</f>
        <v>0</v>
      </c>
      <c r="J303" s="13">
        <f>H303+I303</f>
        <v>0</v>
      </c>
      <c r="K303" s="13"/>
      <c r="L303" s="13">
        <f>SUM(L304:L304)</f>
        <v>7.7576400000000004E-2</v>
      </c>
      <c r="M303" s="13"/>
      <c r="P303" s="13">
        <f>IF(Q303="PR",J303,SUM(O304:O304))</f>
        <v>0</v>
      </c>
      <c r="Q303" s="13" t="s">
        <v>339</v>
      </c>
      <c r="R303" s="13">
        <f>IF(Q303="HS",H303,0)</f>
        <v>0</v>
      </c>
      <c r="S303" s="13">
        <f>IF(Q303="HS",I303-P303,0)</f>
        <v>0</v>
      </c>
      <c r="T303" s="13">
        <f>IF(Q303="PS",H303,0)</f>
        <v>0</v>
      </c>
      <c r="U303" s="13">
        <f>IF(Q303="PS",I303-P303,0)</f>
        <v>0</v>
      </c>
      <c r="V303" s="13">
        <f>IF(Q303="MP",H303,0)</f>
        <v>0</v>
      </c>
      <c r="W303" s="13">
        <f>IF(Q303="MP",I303-P303,0)</f>
        <v>0</v>
      </c>
      <c r="X303" s="13">
        <f>IF(Q303="OM",H303,0)</f>
        <v>0</v>
      </c>
      <c r="Y303" s="13">
        <v>713</v>
      </c>
      <c r="AI303">
        <f>SUM(Z304:Z304)</f>
        <v>0</v>
      </c>
      <c r="AJ303">
        <f>SUM(AA304:AA304)</f>
        <v>0</v>
      </c>
      <c r="AK303">
        <f>SUM(AB304:AB304)</f>
        <v>0</v>
      </c>
    </row>
    <row r="304" spans="1:43" x14ac:dyDescent="0.2">
      <c r="A304" s="2" t="s">
        <v>686</v>
      </c>
      <c r="B304" s="1" t="s">
        <v>353</v>
      </c>
      <c r="C304" s="1" t="s">
        <v>687</v>
      </c>
      <c r="D304" t="s">
        <v>688</v>
      </c>
      <c r="E304" t="s">
        <v>51</v>
      </c>
      <c r="F304">
        <v>11.88</v>
      </c>
      <c r="G304">
        <v>0</v>
      </c>
      <c r="H304">
        <f>F304*AE304</f>
        <v>0</v>
      </c>
      <c r="I304">
        <f>J304-H304</f>
        <v>0</v>
      </c>
      <c r="J304">
        <f>F304*G304</f>
        <v>0</v>
      </c>
      <c r="K304">
        <v>6.5300000000000002E-3</v>
      </c>
      <c r="L304">
        <f>F304*K304</f>
        <v>7.7576400000000004E-2</v>
      </c>
      <c r="M304" t="s">
        <v>52</v>
      </c>
      <c r="N304">
        <v>1</v>
      </c>
      <c r="O304">
        <f>IF(N304=5,I304,0)</f>
        <v>0</v>
      </c>
      <c r="Z304">
        <f>IF(AD304=0,J304,0)</f>
        <v>0</v>
      </c>
      <c r="AA304">
        <f>IF(AD304=15,J304,0)</f>
        <v>0</v>
      </c>
      <c r="AB304">
        <f>IF(AD304=21,J304,0)</f>
        <v>0</v>
      </c>
      <c r="AD304">
        <v>21</v>
      </c>
      <c r="AE304">
        <f>G304*AG304</f>
        <v>0</v>
      </c>
      <c r="AF304">
        <f>G304*(1-AG304)</f>
        <v>0</v>
      </c>
      <c r="AG304">
        <v>0.8803333333333333</v>
      </c>
      <c r="AM304">
        <f>F304*AE304</f>
        <v>0</v>
      </c>
      <c r="AN304">
        <f>F304*AF304</f>
        <v>0</v>
      </c>
      <c r="AO304" t="s">
        <v>689</v>
      </c>
      <c r="AP304" t="s">
        <v>679</v>
      </c>
      <c r="AQ304" s="13" t="s">
        <v>358</v>
      </c>
    </row>
    <row r="305" spans="1:43" ht="12.75" customHeight="1" x14ac:dyDescent="0.2">
      <c r="C305" s="17" t="s">
        <v>65</v>
      </c>
      <c r="D305" s="85" t="s">
        <v>690</v>
      </c>
      <c r="E305" s="85"/>
      <c r="F305" s="85"/>
      <c r="G305" s="85"/>
      <c r="H305" s="85"/>
      <c r="I305" s="85"/>
      <c r="J305" s="85"/>
      <c r="K305" s="85"/>
      <c r="L305" s="85"/>
      <c r="M305" s="85"/>
    </row>
    <row r="306" spans="1:43" x14ac:dyDescent="0.2">
      <c r="A306" s="18"/>
      <c r="B306" s="19" t="s">
        <v>353</v>
      </c>
      <c r="C306" s="19" t="s">
        <v>691</v>
      </c>
      <c r="D306" s="13" t="s">
        <v>692</v>
      </c>
      <c r="E306" s="13"/>
      <c r="F306" s="13"/>
      <c r="G306" s="13"/>
      <c r="H306" s="13">
        <f>SUM(H307:H308)</f>
        <v>0</v>
      </c>
      <c r="I306" s="13">
        <f>SUM(I307:I308)</f>
        <v>0</v>
      </c>
      <c r="J306" s="13">
        <f>H306+I306</f>
        <v>0</v>
      </c>
      <c r="K306" s="13"/>
      <c r="L306" s="13">
        <f>SUM(L307:L308)</f>
        <v>1.1249999999999999E-3</v>
      </c>
      <c r="M306" s="13"/>
      <c r="P306" s="13">
        <f>IF(Q306="PR",J306,SUM(O307:O308))</f>
        <v>0</v>
      </c>
      <c r="Q306" s="13" t="s">
        <v>339</v>
      </c>
      <c r="R306" s="13">
        <f>IF(Q306="HS",H306,0)</f>
        <v>0</v>
      </c>
      <c r="S306" s="13">
        <f>IF(Q306="HS",I306-P306,0)</f>
        <v>0</v>
      </c>
      <c r="T306" s="13">
        <f>IF(Q306="PS",H306,0)</f>
        <v>0</v>
      </c>
      <c r="U306" s="13">
        <f>IF(Q306="PS",I306-P306,0)</f>
        <v>0</v>
      </c>
      <c r="V306" s="13">
        <f>IF(Q306="MP",H306,0)</f>
        <v>0</v>
      </c>
      <c r="W306" s="13">
        <f>IF(Q306="MP",I306-P306,0)</f>
        <v>0</v>
      </c>
      <c r="X306" s="13">
        <f>IF(Q306="OM",H306,0)</f>
        <v>0</v>
      </c>
      <c r="Y306" s="13">
        <v>721</v>
      </c>
      <c r="AI306">
        <f>SUM(Z307:Z308)</f>
        <v>0</v>
      </c>
      <c r="AJ306">
        <f>SUM(AA307:AA308)</f>
        <v>0</v>
      </c>
      <c r="AK306">
        <f>SUM(AB307:AB308)</f>
        <v>0</v>
      </c>
    </row>
    <row r="307" spans="1:43" x14ac:dyDescent="0.2">
      <c r="A307" s="2" t="s">
        <v>693</v>
      </c>
      <c r="B307" s="1" t="s">
        <v>353</v>
      </c>
      <c r="C307" s="1" t="s">
        <v>694</v>
      </c>
      <c r="D307" t="s">
        <v>695</v>
      </c>
      <c r="E307" t="s">
        <v>64</v>
      </c>
      <c r="F307">
        <v>1</v>
      </c>
      <c r="G307">
        <v>0</v>
      </c>
      <c r="H307">
        <f>F307*AE307</f>
        <v>0</v>
      </c>
      <c r="I307">
        <f>J307-H307</f>
        <v>0</v>
      </c>
      <c r="J307">
        <f>F307*G307</f>
        <v>0</v>
      </c>
      <c r="K307">
        <v>4.6999999999999999E-4</v>
      </c>
      <c r="L307">
        <f>F307*K307</f>
        <v>4.6999999999999999E-4</v>
      </c>
      <c r="M307" t="s">
        <v>52</v>
      </c>
      <c r="N307">
        <v>1</v>
      </c>
      <c r="O307">
        <f>IF(N307=5,I307,0)</f>
        <v>0</v>
      </c>
      <c r="Z307">
        <f>IF(AD307=0,J307,0)</f>
        <v>0</v>
      </c>
      <c r="AA307">
        <f>IF(AD307=15,J307,0)</f>
        <v>0</v>
      </c>
      <c r="AB307">
        <f>IF(AD307=21,J307,0)</f>
        <v>0</v>
      </c>
      <c r="AD307">
        <v>21</v>
      </c>
      <c r="AE307">
        <f>G307*AG307</f>
        <v>0</v>
      </c>
      <c r="AF307">
        <f>G307*(1-AG307)</f>
        <v>0</v>
      </c>
      <c r="AG307">
        <v>0.32483300589390962</v>
      </c>
      <c r="AM307">
        <f>F307*AE307</f>
        <v>0</v>
      </c>
      <c r="AN307">
        <f>F307*AF307</f>
        <v>0</v>
      </c>
      <c r="AO307" t="s">
        <v>696</v>
      </c>
      <c r="AP307" t="s">
        <v>344</v>
      </c>
      <c r="AQ307" s="13" t="s">
        <v>358</v>
      </c>
    </row>
    <row r="308" spans="1:43" x14ac:dyDescent="0.2">
      <c r="A308" s="2" t="s">
        <v>697</v>
      </c>
      <c r="B308" s="1" t="s">
        <v>353</v>
      </c>
      <c r="C308" s="1" t="s">
        <v>698</v>
      </c>
      <c r="D308" t="s">
        <v>699</v>
      </c>
      <c r="E308" t="s">
        <v>64</v>
      </c>
      <c r="F308">
        <v>0.5</v>
      </c>
      <c r="G308">
        <v>0</v>
      </c>
      <c r="H308">
        <f>F308*AE308</f>
        <v>0</v>
      </c>
      <c r="I308">
        <f>J308-H308</f>
        <v>0</v>
      </c>
      <c r="J308">
        <f>F308*G308</f>
        <v>0</v>
      </c>
      <c r="K308">
        <v>1.31E-3</v>
      </c>
      <c r="L308">
        <f>F308*K308</f>
        <v>6.5499999999999998E-4</v>
      </c>
      <c r="M308" t="s">
        <v>52</v>
      </c>
      <c r="N308">
        <v>1</v>
      </c>
      <c r="O308">
        <f>IF(N308=5,I308,0)</f>
        <v>0</v>
      </c>
      <c r="Z308">
        <f>IF(AD308=0,J308,0)</f>
        <v>0</v>
      </c>
      <c r="AA308">
        <f>IF(AD308=15,J308,0)</f>
        <v>0</v>
      </c>
      <c r="AB308">
        <f>IF(AD308=21,J308,0)</f>
        <v>0</v>
      </c>
      <c r="AD308">
        <v>21</v>
      </c>
      <c r="AE308">
        <f>G308*AG308</f>
        <v>0</v>
      </c>
      <c r="AF308">
        <f>G308*(1-AG308)</f>
        <v>0</v>
      </c>
      <c r="AG308">
        <v>0.4184885496183206</v>
      </c>
      <c r="AM308">
        <f>F308*AE308</f>
        <v>0</v>
      </c>
      <c r="AN308">
        <f>F308*AF308</f>
        <v>0</v>
      </c>
      <c r="AO308" t="s">
        <v>696</v>
      </c>
      <c r="AP308" t="s">
        <v>344</v>
      </c>
      <c r="AQ308" s="13" t="s">
        <v>358</v>
      </c>
    </row>
    <row r="309" spans="1:43" x14ac:dyDescent="0.2">
      <c r="A309" s="18"/>
      <c r="B309" s="19" t="s">
        <v>353</v>
      </c>
      <c r="C309" s="19" t="s">
        <v>700</v>
      </c>
      <c r="D309" s="13" t="s">
        <v>701</v>
      </c>
      <c r="E309" s="13"/>
      <c r="F309" s="13"/>
      <c r="G309" s="13"/>
      <c r="H309" s="13">
        <f>SUM(H310:H316)</f>
        <v>0</v>
      </c>
      <c r="I309" s="13">
        <f>SUM(I310:I316)</f>
        <v>0</v>
      </c>
      <c r="J309" s="13">
        <f>H309+I309</f>
        <v>0</v>
      </c>
      <c r="K309" s="13"/>
      <c r="L309" s="13">
        <f>SUM(L310:L316)</f>
        <v>2.0959999999999999E-2</v>
      </c>
      <c r="M309" s="13"/>
      <c r="P309" s="13">
        <f>IF(Q309="PR",J309,SUM(O310:O316))</f>
        <v>0</v>
      </c>
      <c r="Q309" s="13" t="s">
        <v>339</v>
      </c>
      <c r="R309" s="13">
        <f>IF(Q309="HS",H309,0)</f>
        <v>0</v>
      </c>
      <c r="S309" s="13">
        <f>IF(Q309="HS",I309-P309,0)</f>
        <v>0</v>
      </c>
      <c r="T309" s="13">
        <f>IF(Q309="PS",H309,0)</f>
        <v>0</v>
      </c>
      <c r="U309" s="13">
        <f>IF(Q309="PS",I309-P309,0)</f>
        <v>0</v>
      </c>
      <c r="V309" s="13">
        <f>IF(Q309="MP",H309,0)</f>
        <v>0</v>
      </c>
      <c r="W309" s="13">
        <f>IF(Q309="MP",I309-P309,0)</f>
        <v>0</v>
      </c>
      <c r="X309" s="13">
        <f>IF(Q309="OM",H309,0)</f>
        <v>0</v>
      </c>
      <c r="Y309" s="13">
        <v>722</v>
      </c>
      <c r="AI309">
        <f>SUM(Z310:Z316)</f>
        <v>0</v>
      </c>
      <c r="AJ309">
        <f>SUM(AA310:AA316)</f>
        <v>0</v>
      </c>
      <c r="AK309">
        <f>SUM(AB310:AB316)</f>
        <v>0</v>
      </c>
    </row>
    <row r="310" spans="1:43" x14ac:dyDescent="0.2">
      <c r="A310" s="2" t="s">
        <v>702</v>
      </c>
      <c r="B310" s="1" t="s">
        <v>353</v>
      </c>
      <c r="C310" s="1" t="s">
        <v>703</v>
      </c>
      <c r="D310" t="s">
        <v>704</v>
      </c>
      <c r="E310" t="s">
        <v>64</v>
      </c>
      <c r="F310">
        <v>23</v>
      </c>
      <c r="G310">
        <v>0</v>
      </c>
      <c r="H310">
        <f t="shared" ref="H310:H316" si="12">F310*AE310</f>
        <v>0</v>
      </c>
      <c r="I310">
        <f t="shared" ref="I310:I316" si="13">J310-H310</f>
        <v>0</v>
      </c>
      <c r="J310">
        <f t="shared" ref="J310:J316" si="14">F310*G310</f>
        <v>0</v>
      </c>
      <c r="K310">
        <v>4.6000000000000001E-4</v>
      </c>
      <c r="L310">
        <f t="shared" ref="L310:L316" si="15">F310*K310</f>
        <v>1.0580000000000001E-2</v>
      </c>
      <c r="M310" t="s">
        <v>52</v>
      </c>
      <c r="N310">
        <v>1</v>
      </c>
      <c r="O310">
        <f t="shared" ref="O310:O316" si="16">IF(N310=5,I310,0)</f>
        <v>0</v>
      </c>
      <c r="Z310">
        <f t="shared" ref="Z310:Z316" si="17">IF(AD310=0,J310,0)</f>
        <v>0</v>
      </c>
      <c r="AA310">
        <f t="shared" ref="AA310:AA316" si="18">IF(AD310=15,J310,0)</f>
        <v>0</v>
      </c>
      <c r="AB310">
        <f t="shared" ref="AB310:AB316" si="19">IF(AD310=21,J310,0)</f>
        <v>0</v>
      </c>
      <c r="AD310">
        <v>21</v>
      </c>
      <c r="AE310">
        <f t="shared" ref="AE310:AE316" si="20">G310*AG310</f>
        <v>0</v>
      </c>
      <c r="AF310">
        <f t="shared" ref="AF310:AF316" si="21">G310*(1-AG310)</f>
        <v>0</v>
      </c>
      <c r="AG310">
        <v>0.20922033898305081</v>
      </c>
      <c r="AM310">
        <f t="shared" ref="AM310:AM316" si="22">F310*AE310</f>
        <v>0</v>
      </c>
      <c r="AN310">
        <f t="shared" ref="AN310:AN316" si="23">F310*AF310</f>
        <v>0</v>
      </c>
      <c r="AO310" t="s">
        <v>705</v>
      </c>
      <c r="AP310" t="s">
        <v>344</v>
      </c>
      <c r="AQ310" s="13" t="s">
        <v>358</v>
      </c>
    </row>
    <row r="311" spans="1:43" x14ac:dyDescent="0.2">
      <c r="A311" s="2" t="s">
        <v>706</v>
      </c>
      <c r="B311" s="1" t="s">
        <v>353</v>
      </c>
      <c r="C311" s="1" t="s">
        <v>707</v>
      </c>
      <c r="D311" t="s">
        <v>708</v>
      </c>
      <c r="E311" t="s">
        <v>217</v>
      </c>
      <c r="F311">
        <v>1</v>
      </c>
      <c r="G311">
        <v>0</v>
      </c>
      <c r="H311">
        <f t="shared" si="12"/>
        <v>0</v>
      </c>
      <c r="I311">
        <f t="shared" si="13"/>
        <v>0</v>
      </c>
      <c r="J311">
        <f t="shared" si="14"/>
        <v>0</v>
      </c>
      <c r="K311">
        <v>3.8999999999999999E-4</v>
      </c>
      <c r="L311">
        <f t="shared" si="15"/>
        <v>3.8999999999999999E-4</v>
      </c>
      <c r="M311" t="s">
        <v>52</v>
      </c>
      <c r="N311">
        <v>1</v>
      </c>
      <c r="O311">
        <f t="shared" si="16"/>
        <v>0</v>
      </c>
      <c r="Z311">
        <f t="shared" si="17"/>
        <v>0</v>
      </c>
      <c r="AA311">
        <f t="shared" si="18"/>
        <v>0</v>
      </c>
      <c r="AB311">
        <f t="shared" si="19"/>
        <v>0</v>
      </c>
      <c r="AD311">
        <v>21</v>
      </c>
      <c r="AE311">
        <f t="shared" si="20"/>
        <v>0</v>
      </c>
      <c r="AF311">
        <f t="shared" si="21"/>
        <v>0</v>
      </c>
      <c r="AG311">
        <v>0.7878372591006424</v>
      </c>
      <c r="AM311">
        <f t="shared" si="22"/>
        <v>0</v>
      </c>
      <c r="AN311">
        <f t="shared" si="23"/>
        <v>0</v>
      </c>
      <c r="AO311" t="s">
        <v>705</v>
      </c>
      <c r="AP311" t="s">
        <v>344</v>
      </c>
      <c r="AQ311" s="13" t="s">
        <v>358</v>
      </c>
    </row>
    <row r="312" spans="1:43" x14ac:dyDescent="0.2">
      <c r="A312" s="2" t="s">
        <v>709</v>
      </c>
      <c r="B312" s="1" t="s">
        <v>353</v>
      </c>
      <c r="C312" s="1" t="s">
        <v>710</v>
      </c>
      <c r="D312" t="s">
        <v>711</v>
      </c>
      <c r="E312" t="s">
        <v>217</v>
      </c>
      <c r="F312">
        <v>1</v>
      </c>
      <c r="G312">
        <v>0</v>
      </c>
      <c r="H312">
        <f t="shared" si="12"/>
        <v>0</v>
      </c>
      <c r="I312">
        <f t="shared" si="13"/>
        <v>0</v>
      </c>
      <c r="J312">
        <f t="shared" si="14"/>
        <v>0</v>
      </c>
      <c r="K312">
        <v>2.5999999999999998E-4</v>
      </c>
      <c r="L312">
        <f t="shared" si="15"/>
        <v>2.5999999999999998E-4</v>
      </c>
      <c r="M312" t="s">
        <v>52</v>
      </c>
      <c r="N312">
        <v>1</v>
      </c>
      <c r="O312">
        <f t="shared" si="16"/>
        <v>0</v>
      </c>
      <c r="Z312">
        <f t="shared" si="17"/>
        <v>0</v>
      </c>
      <c r="AA312">
        <f t="shared" si="18"/>
        <v>0</v>
      </c>
      <c r="AB312">
        <f t="shared" si="19"/>
        <v>0</v>
      </c>
      <c r="AD312">
        <v>21</v>
      </c>
      <c r="AE312">
        <f t="shared" si="20"/>
        <v>0</v>
      </c>
      <c r="AF312">
        <f t="shared" si="21"/>
        <v>0</v>
      </c>
      <c r="AG312">
        <v>0.78032768644468542</v>
      </c>
      <c r="AM312">
        <f t="shared" si="22"/>
        <v>0</v>
      </c>
      <c r="AN312">
        <f t="shared" si="23"/>
        <v>0</v>
      </c>
      <c r="AO312" t="s">
        <v>705</v>
      </c>
      <c r="AP312" t="s">
        <v>344</v>
      </c>
      <c r="AQ312" s="13" t="s">
        <v>358</v>
      </c>
    </row>
    <row r="313" spans="1:43" x14ac:dyDescent="0.2">
      <c r="A313" s="2" t="s">
        <v>712</v>
      </c>
      <c r="B313" s="1" t="s">
        <v>353</v>
      </c>
      <c r="C313" s="1" t="s">
        <v>713</v>
      </c>
      <c r="D313" t="s">
        <v>714</v>
      </c>
      <c r="E313" t="s">
        <v>715</v>
      </c>
      <c r="F313">
        <v>3</v>
      </c>
      <c r="G313">
        <v>0</v>
      </c>
      <c r="H313">
        <f t="shared" si="12"/>
        <v>0</v>
      </c>
      <c r="I313">
        <f t="shared" si="13"/>
        <v>0</v>
      </c>
      <c r="J313">
        <f t="shared" si="14"/>
        <v>0</v>
      </c>
      <c r="K313">
        <v>1.48E-3</v>
      </c>
      <c r="L313">
        <f t="shared" si="15"/>
        <v>4.4399999999999995E-3</v>
      </c>
      <c r="M313" t="s">
        <v>52</v>
      </c>
      <c r="N313">
        <v>1</v>
      </c>
      <c r="O313">
        <f t="shared" si="16"/>
        <v>0</v>
      </c>
      <c r="Z313">
        <f t="shared" si="17"/>
        <v>0</v>
      </c>
      <c r="AA313">
        <f t="shared" si="18"/>
        <v>0</v>
      </c>
      <c r="AB313">
        <f t="shared" si="19"/>
        <v>0</v>
      </c>
      <c r="AD313">
        <v>21</v>
      </c>
      <c r="AE313">
        <f t="shared" si="20"/>
        <v>0</v>
      </c>
      <c r="AF313">
        <f t="shared" si="21"/>
        <v>0</v>
      </c>
      <c r="AG313">
        <v>0.49410022779043278</v>
      </c>
      <c r="AM313">
        <f t="shared" si="22"/>
        <v>0</v>
      </c>
      <c r="AN313">
        <f t="shared" si="23"/>
        <v>0</v>
      </c>
      <c r="AO313" t="s">
        <v>705</v>
      </c>
      <c r="AP313" t="s">
        <v>344</v>
      </c>
      <c r="AQ313" s="13" t="s">
        <v>358</v>
      </c>
    </row>
    <row r="314" spans="1:43" x14ac:dyDescent="0.2">
      <c r="A314" s="2" t="s">
        <v>716</v>
      </c>
      <c r="B314" s="1" t="s">
        <v>353</v>
      </c>
      <c r="C314" s="1" t="s">
        <v>717</v>
      </c>
      <c r="D314" t="s">
        <v>718</v>
      </c>
      <c r="E314" t="s">
        <v>64</v>
      </c>
      <c r="F314">
        <v>23</v>
      </c>
      <c r="G314">
        <v>0</v>
      </c>
      <c r="H314">
        <f t="shared" si="12"/>
        <v>0</v>
      </c>
      <c r="I314">
        <f t="shared" si="13"/>
        <v>0</v>
      </c>
      <c r="J314">
        <f t="shared" si="14"/>
        <v>0</v>
      </c>
      <c r="K314">
        <v>0</v>
      </c>
      <c r="L314">
        <f t="shared" si="15"/>
        <v>0</v>
      </c>
      <c r="M314" t="s">
        <v>52</v>
      </c>
      <c r="N314">
        <v>1</v>
      </c>
      <c r="O314">
        <f t="shared" si="16"/>
        <v>0</v>
      </c>
      <c r="Z314">
        <f t="shared" si="17"/>
        <v>0</v>
      </c>
      <c r="AA314">
        <f t="shared" si="18"/>
        <v>0</v>
      </c>
      <c r="AB314">
        <f t="shared" si="19"/>
        <v>0</v>
      </c>
      <c r="AD314">
        <v>21</v>
      </c>
      <c r="AE314">
        <f t="shared" si="20"/>
        <v>0</v>
      </c>
      <c r="AF314">
        <f t="shared" si="21"/>
        <v>0</v>
      </c>
      <c r="AG314">
        <v>1.4184397163120571E-2</v>
      </c>
      <c r="AM314">
        <f t="shared" si="22"/>
        <v>0</v>
      </c>
      <c r="AN314">
        <f t="shared" si="23"/>
        <v>0</v>
      </c>
      <c r="AO314" t="s">
        <v>705</v>
      </c>
      <c r="AP314" t="s">
        <v>344</v>
      </c>
      <c r="AQ314" s="13" t="s">
        <v>358</v>
      </c>
    </row>
    <row r="315" spans="1:43" x14ac:dyDescent="0.2">
      <c r="A315" s="2" t="s">
        <v>719</v>
      </c>
      <c r="B315" s="1" t="s">
        <v>353</v>
      </c>
      <c r="C315" s="1" t="s">
        <v>720</v>
      </c>
      <c r="D315" t="s">
        <v>721</v>
      </c>
      <c r="E315" t="s">
        <v>64</v>
      </c>
      <c r="F315">
        <v>23</v>
      </c>
      <c r="G315">
        <v>0</v>
      </c>
      <c r="H315">
        <f t="shared" si="12"/>
        <v>0</v>
      </c>
      <c r="I315">
        <f t="shared" si="13"/>
        <v>0</v>
      </c>
      <c r="J315">
        <f t="shared" si="14"/>
        <v>0</v>
      </c>
      <c r="K315">
        <v>1.0000000000000001E-5</v>
      </c>
      <c r="L315">
        <f t="shared" si="15"/>
        <v>2.3000000000000001E-4</v>
      </c>
      <c r="M315" t="s">
        <v>52</v>
      </c>
      <c r="N315">
        <v>1</v>
      </c>
      <c r="O315">
        <f t="shared" si="16"/>
        <v>0</v>
      </c>
      <c r="Z315">
        <f t="shared" si="17"/>
        <v>0</v>
      </c>
      <c r="AA315">
        <f t="shared" si="18"/>
        <v>0</v>
      </c>
      <c r="AB315">
        <f t="shared" si="19"/>
        <v>0</v>
      </c>
      <c r="AD315">
        <v>21</v>
      </c>
      <c r="AE315">
        <f t="shared" si="20"/>
        <v>0</v>
      </c>
      <c r="AF315">
        <f t="shared" si="21"/>
        <v>0</v>
      </c>
      <c r="AG315">
        <v>5.0798722044728427E-2</v>
      </c>
      <c r="AM315">
        <f t="shared" si="22"/>
        <v>0</v>
      </c>
      <c r="AN315">
        <f t="shared" si="23"/>
        <v>0</v>
      </c>
      <c r="AO315" t="s">
        <v>705</v>
      </c>
      <c r="AP315" t="s">
        <v>344</v>
      </c>
      <c r="AQ315" s="13" t="s">
        <v>358</v>
      </c>
    </row>
    <row r="316" spans="1:43" x14ac:dyDescent="0.2">
      <c r="A316" s="2" t="s">
        <v>722</v>
      </c>
      <c r="B316" s="1" t="s">
        <v>353</v>
      </c>
      <c r="C316" s="1" t="s">
        <v>723</v>
      </c>
      <c r="D316" t="s">
        <v>724</v>
      </c>
      <c r="E316" t="s">
        <v>64</v>
      </c>
      <c r="F316">
        <v>23</v>
      </c>
      <c r="G316">
        <v>0</v>
      </c>
      <c r="H316">
        <f t="shared" si="12"/>
        <v>0</v>
      </c>
      <c r="I316">
        <f t="shared" si="13"/>
        <v>0</v>
      </c>
      <c r="J316">
        <f t="shared" si="14"/>
        <v>0</v>
      </c>
      <c r="K316">
        <v>2.2000000000000001E-4</v>
      </c>
      <c r="L316">
        <f t="shared" si="15"/>
        <v>5.0600000000000003E-3</v>
      </c>
      <c r="M316" t="s">
        <v>52</v>
      </c>
      <c r="N316">
        <v>1</v>
      </c>
      <c r="O316">
        <f t="shared" si="16"/>
        <v>0</v>
      </c>
      <c r="Z316">
        <f t="shared" si="17"/>
        <v>0</v>
      </c>
      <c r="AA316">
        <f t="shared" si="18"/>
        <v>0</v>
      </c>
      <c r="AB316">
        <f t="shared" si="19"/>
        <v>0</v>
      </c>
      <c r="AD316">
        <v>21</v>
      </c>
      <c r="AE316">
        <f t="shared" si="20"/>
        <v>0</v>
      </c>
      <c r="AF316">
        <f t="shared" si="21"/>
        <v>0</v>
      </c>
      <c r="AG316">
        <v>0.47295774647887318</v>
      </c>
      <c r="AM316">
        <f t="shared" si="22"/>
        <v>0</v>
      </c>
      <c r="AN316">
        <f t="shared" si="23"/>
        <v>0</v>
      </c>
      <c r="AO316" t="s">
        <v>705</v>
      </c>
      <c r="AP316" t="s">
        <v>344</v>
      </c>
      <c r="AQ316" s="13" t="s">
        <v>358</v>
      </c>
    </row>
    <row r="317" spans="1:43" x14ac:dyDescent="0.2">
      <c r="A317" s="18"/>
      <c r="B317" s="19" t="s">
        <v>353</v>
      </c>
      <c r="C317" s="19" t="s">
        <v>725</v>
      </c>
      <c r="D317" s="13" t="s">
        <v>726</v>
      </c>
      <c r="E317" s="13"/>
      <c r="F317" s="13"/>
      <c r="G317" s="13"/>
      <c r="H317" s="13">
        <f>SUM(H318:H319)</f>
        <v>0</v>
      </c>
      <c r="I317" s="13">
        <f>SUM(I318:I319)</f>
        <v>0</v>
      </c>
      <c r="J317" s="13">
        <f>H317+I317</f>
        <v>0</v>
      </c>
      <c r="K317" s="13"/>
      <c r="L317" s="13">
        <f>SUM(L318:L319)</f>
        <v>4.829E-2</v>
      </c>
      <c r="M317" s="13"/>
      <c r="P317" s="13">
        <f>IF(Q317="PR",J317,SUM(O318:O319))</f>
        <v>0</v>
      </c>
      <c r="Q317" s="13" t="s">
        <v>339</v>
      </c>
      <c r="R317" s="13">
        <f>IF(Q317="HS",H317,0)</f>
        <v>0</v>
      </c>
      <c r="S317" s="13">
        <f>IF(Q317="HS",I317-P317,0)</f>
        <v>0</v>
      </c>
      <c r="T317" s="13">
        <f>IF(Q317="PS",H317,0)</f>
        <v>0</v>
      </c>
      <c r="U317" s="13">
        <f>IF(Q317="PS",I317-P317,0)</f>
        <v>0</v>
      </c>
      <c r="V317" s="13">
        <f>IF(Q317="MP",H317,0)</f>
        <v>0</v>
      </c>
      <c r="W317" s="13">
        <f>IF(Q317="MP",I317-P317,0)</f>
        <v>0</v>
      </c>
      <c r="X317" s="13">
        <f>IF(Q317="OM",H317,0)</f>
        <v>0</v>
      </c>
      <c r="Y317" s="13">
        <v>725</v>
      </c>
      <c r="AI317">
        <f>SUM(Z318:Z319)</f>
        <v>0</v>
      </c>
      <c r="AJ317">
        <f>SUM(AA318:AA319)</f>
        <v>0</v>
      </c>
      <c r="AK317">
        <f>SUM(AB318:AB319)</f>
        <v>0</v>
      </c>
    </row>
    <row r="318" spans="1:43" x14ac:dyDescent="0.2">
      <c r="A318" s="2" t="s">
        <v>727</v>
      </c>
      <c r="B318" s="1" t="s">
        <v>353</v>
      </c>
      <c r="C318" s="1" t="s">
        <v>728</v>
      </c>
      <c r="D318" t="s">
        <v>729</v>
      </c>
      <c r="E318" t="s">
        <v>217</v>
      </c>
      <c r="F318">
        <v>1</v>
      </c>
      <c r="G318">
        <v>0</v>
      </c>
      <c r="H318">
        <f>F318*AE318</f>
        <v>0</v>
      </c>
      <c r="I318">
        <f>J318-H318</f>
        <v>0</v>
      </c>
      <c r="J318">
        <f>F318*G318</f>
        <v>0</v>
      </c>
      <c r="K318">
        <v>1.8669999999999999E-2</v>
      </c>
      <c r="L318">
        <f>F318*K318</f>
        <v>1.8669999999999999E-2</v>
      </c>
      <c r="M318" t="s">
        <v>52</v>
      </c>
      <c r="N318">
        <v>1</v>
      </c>
      <c r="O318">
        <f>IF(N318=5,I318,0)</f>
        <v>0</v>
      </c>
      <c r="Z318">
        <f>IF(AD318=0,J318,0)</f>
        <v>0</v>
      </c>
      <c r="AA318">
        <f>IF(AD318=15,J318,0)</f>
        <v>0</v>
      </c>
      <c r="AB318">
        <f>IF(AD318=21,J318,0)</f>
        <v>0</v>
      </c>
      <c r="AD318">
        <v>21</v>
      </c>
      <c r="AE318">
        <f>G318*AG318</f>
        <v>0</v>
      </c>
      <c r="AF318">
        <f>G318*(1-AG318)</f>
        <v>0</v>
      </c>
      <c r="AG318">
        <v>0.72353957639838828</v>
      </c>
      <c r="AM318">
        <f>F318*AE318</f>
        <v>0</v>
      </c>
      <c r="AN318">
        <f>F318*AF318</f>
        <v>0</v>
      </c>
      <c r="AO318" t="s">
        <v>730</v>
      </c>
      <c r="AP318" t="s">
        <v>344</v>
      </c>
      <c r="AQ318" s="13" t="s">
        <v>358</v>
      </c>
    </row>
    <row r="319" spans="1:43" x14ac:dyDescent="0.2">
      <c r="A319" s="2" t="s">
        <v>731</v>
      </c>
      <c r="B319" s="1" t="s">
        <v>353</v>
      </c>
      <c r="C319" s="1" t="s">
        <v>732</v>
      </c>
      <c r="D319" t="s">
        <v>733</v>
      </c>
      <c r="E319" t="s">
        <v>217</v>
      </c>
      <c r="F319">
        <v>1</v>
      </c>
      <c r="G319">
        <v>0</v>
      </c>
      <c r="H319">
        <f>F319*AE319</f>
        <v>0</v>
      </c>
      <c r="I319">
        <f>J319-H319</f>
        <v>0</v>
      </c>
      <c r="J319">
        <f>F319*G319</f>
        <v>0</v>
      </c>
      <c r="K319">
        <v>2.962E-2</v>
      </c>
      <c r="L319">
        <f>F319*K319</f>
        <v>2.962E-2</v>
      </c>
      <c r="M319" t="s">
        <v>52</v>
      </c>
      <c r="N319">
        <v>1</v>
      </c>
      <c r="O319">
        <f>IF(N319=5,I319,0)</f>
        <v>0</v>
      </c>
      <c r="Z319">
        <f>IF(AD319=0,J319,0)</f>
        <v>0</v>
      </c>
      <c r="AA319">
        <f>IF(AD319=15,J319,0)</f>
        <v>0</v>
      </c>
      <c r="AB319">
        <f>IF(AD319=21,J319,0)</f>
        <v>0</v>
      </c>
      <c r="AD319">
        <v>21</v>
      </c>
      <c r="AE319">
        <f>G319*AG319</f>
        <v>0</v>
      </c>
      <c r="AF319">
        <f>G319*(1-AG319)</f>
        <v>0</v>
      </c>
      <c r="AG319">
        <v>0.78359457146763123</v>
      </c>
      <c r="AM319">
        <f>F319*AE319</f>
        <v>0</v>
      </c>
      <c r="AN319">
        <f>F319*AF319</f>
        <v>0</v>
      </c>
      <c r="AO319" t="s">
        <v>730</v>
      </c>
      <c r="AP319" t="s">
        <v>344</v>
      </c>
      <c r="AQ319" s="13" t="s">
        <v>358</v>
      </c>
    </row>
    <row r="320" spans="1:43" x14ac:dyDescent="0.2">
      <c r="A320" s="18"/>
      <c r="B320" s="19" t="s">
        <v>353</v>
      </c>
      <c r="C320" s="19" t="s">
        <v>734</v>
      </c>
      <c r="D320" s="13" t="s">
        <v>735</v>
      </c>
      <c r="E320" s="13"/>
      <c r="F320" s="13"/>
      <c r="G320" s="13"/>
      <c r="H320" s="13">
        <f>SUM(H321:H330)</f>
        <v>0</v>
      </c>
      <c r="I320" s="13">
        <f>SUM(I321:I330)</f>
        <v>0</v>
      </c>
      <c r="J320" s="13">
        <f>H320+I320</f>
        <v>0</v>
      </c>
      <c r="K320" s="13"/>
      <c r="L320" s="13">
        <f>SUM(L321:L330)</f>
        <v>4.6897973999999998</v>
      </c>
      <c r="M320" s="13"/>
      <c r="P320" s="13">
        <f>IF(Q320="PR",J320,SUM(O321:O330))</f>
        <v>0</v>
      </c>
      <c r="Q320" s="13" t="s">
        <v>339</v>
      </c>
      <c r="R320" s="13">
        <f>IF(Q320="HS",H320,0)</f>
        <v>0</v>
      </c>
      <c r="S320" s="13">
        <f>IF(Q320="HS",I320-P320,0)</f>
        <v>0</v>
      </c>
      <c r="T320" s="13">
        <f>IF(Q320="PS",H320,0)</f>
        <v>0</v>
      </c>
      <c r="U320" s="13">
        <f>IF(Q320="PS",I320-P320,0)</f>
        <v>0</v>
      </c>
      <c r="V320" s="13">
        <f>IF(Q320="MP",H320,0)</f>
        <v>0</v>
      </c>
      <c r="W320" s="13">
        <f>IF(Q320="MP",I320-P320,0)</f>
        <v>0</v>
      </c>
      <c r="X320" s="13">
        <f>IF(Q320="OM",H320,0)</f>
        <v>0</v>
      </c>
      <c r="Y320" s="13">
        <v>762</v>
      </c>
      <c r="AI320">
        <f>SUM(Z321:Z330)</f>
        <v>0</v>
      </c>
      <c r="AJ320">
        <f>SUM(AA321:AA330)</f>
        <v>0</v>
      </c>
      <c r="AK320">
        <f>SUM(AB321:AB330)</f>
        <v>0</v>
      </c>
    </row>
    <row r="321" spans="1:43" x14ac:dyDescent="0.2">
      <c r="A321" s="2" t="s">
        <v>736</v>
      </c>
      <c r="B321" s="1" t="s">
        <v>353</v>
      </c>
      <c r="C321" s="1" t="s">
        <v>737</v>
      </c>
      <c r="D321" t="s">
        <v>738</v>
      </c>
      <c r="E321" t="s">
        <v>76</v>
      </c>
      <c r="F321">
        <v>3.62</v>
      </c>
      <c r="G321">
        <v>0</v>
      </c>
      <c r="H321">
        <f>F321*AE321</f>
        <v>0</v>
      </c>
      <c r="I321">
        <f>J321-H321</f>
        <v>0</v>
      </c>
      <c r="J321">
        <f>F321*G321</f>
        <v>0</v>
      </c>
      <c r="K321">
        <v>2.3570000000000001E-2</v>
      </c>
      <c r="L321">
        <f>F321*K321</f>
        <v>8.5323400000000008E-2</v>
      </c>
      <c r="M321" t="s">
        <v>52</v>
      </c>
      <c r="N321">
        <v>1</v>
      </c>
      <c r="O321">
        <f>IF(N321=5,I321,0)</f>
        <v>0</v>
      </c>
      <c r="Z321">
        <f>IF(AD321=0,J321,0)</f>
        <v>0</v>
      </c>
      <c r="AA321">
        <f>IF(AD321=15,J321,0)</f>
        <v>0</v>
      </c>
      <c r="AB321">
        <f>IF(AD321=21,J321,0)</f>
        <v>0</v>
      </c>
      <c r="AD321">
        <v>21</v>
      </c>
      <c r="AE321">
        <f>G321*AG321</f>
        <v>0</v>
      </c>
      <c r="AF321">
        <f>G321*(1-AG321)</f>
        <v>0</v>
      </c>
      <c r="AG321">
        <v>1</v>
      </c>
      <c r="AM321">
        <f>F321*AE321</f>
        <v>0</v>
      </c>
      <c r="AN321">
        <f>F321*AF321</f>
        <v>0</v>
      </c>
      <c r="AO321" t="s">
        <v>739</v>
      </c>
      <c r="AP321" t="s">
        <v>740</v>
      </c>
      <c r="AQ321" s="13" t="s">
        <v>358</v>
      </c>
    </row>
    <row r="322" spans="1:43" ht="25.5" customHeight="1" x14ac:dyDescent="0.2">
      <c r="C322" s="17" t="s">
        <v>65</v>
      </c>
      <c r="D322" s="85" t="s">
        <v>741</v>
      </c>
      <c r="E322" s="85"/>
      <c r="F322" s="85"/>
      <c r="G322" s="85"/>
      <c r="H322" s="85"/>
      <c r="I322" s="85"/>
      <c r="J322" s="85"/>
      <c r="K322" s="85"/>
      <c r="L322" s="85"/>
      <c r="M322" s="85"/>
    </row>
    <row r="323" spans="1:43" x14ac:dyDescent="0.2">
      <c r="A323" s="2" t="s">
        <v>742</v>
      </c>
      <c r="B323" s="1" t="s">
        <v>353</v>
      </c>
      <c r="C323" s="1" t="s">
        <v>743</v>
      </c>
      <c r="D323" t="s">
        <v>744</v>
      </c>
      <c r="E323" t="s">
        <v>352</v>
      </c>
      <c r="F323">
        <v>2073.9196000000002</v>
      </c>
      <c r="G323">
        <v>0</v>
      </c>
      <c r="H323">
        <f>F323*AE323</f>
        <v>0</v>
      </c>
      <c r="I323">
        <f>J323-H323</f>
        <v>0</v>
      </c>
      <c r="J323">
        <f>F323*G323</f>
        <v>0</v>
      </c>
      <c r="K323">
        <v>0</v>
      </c>
      <c r="L323">
        <f>F323*K323</f>
        <v>0</v>
      </c>
      <c r="M323" t="s">
        <v>52</v>
      </c>
      <c r="N323">
        <v>5</v>
      </c>
      <c r="O323">
        <f>IF(N323=5,I323,0)</f>
        <v>0</v>
      </c>
      <c r="Z323">
        <f>IF(AD323=0,J323,0)</f>
        <v>0</v>
      </c>
      <c r="AA323">
        <f>IF(AD323=15,J323,0)</f>
        <v>0</v>
      </c>
      <c r="AB323">
        <f>IF(AD323=21,J323,0)</f>
        <v>0</v>
      </c>
      <c r="AD323">
        <v>21</v>
      </c>
      <c r="AE323">
        <f>G323*AG323</f>
        <v>0</v>
      </c>
      <c r="AF323">
        <f>G323*(1-AG323)</f>
        <v>0</v>
      </c>
      <c r="AG323">
        <v>0</v>
      </c>
      <c r="AM323">
        <f>F323*AE323</f>
        <v>0</v>
      </c>
      <c r="AN323">
        <f>F323*AF323</f>
        <v>0</v>
      </c>
      <c r="AO323" t="s">
        <v>739</v>
      </c>
      <c r="AP323" t="s">
        <v>740</v>
      </c>
      <c r="AQ323" s="13" t="s">
        <v>358</v>
      </c>
    </row>
    <row r="324" spans="1:43" x14ac:dyDescent="0.2">
      <c r="A324" s="2" t="s">
        <v>745</v>
      </c>
      <c r="B324" s="1" t="s">
        <v>353</v>
      </c>
      <c r="C324" s="1" t="s">
        <v>746</v>
      </c>
      <c r="D324" t="s">
        <v>747</v>
      </c>
      <c r="E324" t="s">
        <v>64</v>
      </c>
      <c r="F324">
        <v>557.4</v>
      </c>
      <c r="G324">
        <v>0</v>
      </c>
      <c r="H324">
        <f>F324*AE324</f>
        <v>0</v>
      </c>
      <c r="I324">
        <f>J324-H324</f>
        <v>0</v>
      </c>
      <c r="J324">
        <f>F324*G324</f>
        <v>0</v>
      </c>
      <c r="K324">
        <v>1.2700000000000001E-3</v>
      </c>
      <c r="L324">
        <f>F324*K324</f>
        <v>0.70789800000000003</v>
      </c>
      <c r="M324" t="s">
        <v>52</v>
      </c>
      <c r="N324">
        <v>1</v>
      </c>
      <c r="O324">
        <f>IF(N324=5,I324,0)</f>
        <v>0</v>
      </c>
      <c r="Z324">
        <f>IF(AD324=0,J324,0)</f>
        <v>0</v>
      </c>
      <c r="AA324">
        <f>IF(AD324=15,J324,0)</f>
        <v>0</v>
      </c>
      <c r="AB324">
        <f>IF(AD324=21,J324,0)</f>
        <v>0</v>
      </c>
      <c r="AD324">
        <v>21</v>
      </c>
      <c r="AE324">
        <f>G324*AG324</f>
        <v>0</v>
      </c>
      <c r="AF324">
        <f>G324*(1-AG324)</f>
        <v>0</v>
      </c>
      <c r="AG324">
        <v>0.1061204819277108</v>
      </c>
      <c r="AM324">
        <f>F324*AE324</f>
        <v>0</v>
      </c>
      <c r="AN324">
        <f>F324*AF324</f>
        <v>0</v>
      </c>
      <c r="AO324" t="s">
        <v>739</v>
      </c>
      <c r="AP324" t="s">
        <v>740</v>
      </c>
      <c r="AQ324" s="13" t="s">
        <v>358</v>
      </c>
    </row>
    <row r="325" spans="1:43" x14ac:dyDescent="0.2">
      <c r="A325" s="2" t="s">
        <v>748</v>
      </c>
      <c r="B325" s="1" t="s">
        <v>353</v>
      </c>
      <c r="C325" s="1" t="s">
        <v>749</v>
      </c>
      <c r="D325" t="s">
        <v>750</v>
      </c>
      <c r="E325" t="s">
        <v>76</v>
      </c>
      <c r="F325">
        <v>1.34</v>
      </c>
      <c r="G325">
        <v>0</v>
      </c>
      <c r="H325">
        <f>F325*AE325</f>
        <v>0</v>
      </c>
      <c r="I325">
        <f>J325-H325</f>
        <v>0</v>
      </c>
      <c r="J325">
        <f>F325*G325</f>
        <v>0</v>
      </c>
      <c r="K325">
        <v>0.55000000000000004</v>
      </c>
      <c r="L325">
        <f>F325*K325</f>
        <v>0.7370000000000001</v>
      </c>
      <c r="M325" t="s">
        <v>52</v>
      </c>
      <c r="N325">
        <v>1</v>
      </c>
      <c r="O325">
        <f>IF(N325=5,I325,0)</f>
        <v>0</v>
      </c>
      <c r="Z325">
        <f>IF(AD325=0,J325,0)</f>
        <v>0</v>
      </c>
      <c r="AA325">
        <f>IF(AD325=15,J325,0)</f>
        <v>0</v>
      </c>
      <c r="AB325">
        <f>IF(AD325=21,J325,0)</f>
        <v>0</v>
      </c>
      <c r="AD325">
        <v>21</v>
      </c>
      <c r="AE325">
        <f>G325*AG325</f>
        <v>0</v>
      </c>
      <c r="AF325">
        <f>G325*(1-AG325)</f>
        <v>0</v>
      </c>
      <c r="AG325">
        <v>1</v>
      </c>
      <c r="AM325">
        <f>F325*AE325</f>
        <v>0</v>
      </c>
      <c r="AN325">
        <f>F325*AF325</f>
        <v>0</v>
      </c>
      <c r="AO325" t="s">
        <v>739</v>
      </c>
      <c r="AP325" t="s">
        <v>740</v>
      </c>
      <c r="AQ325" s="13" t="s">
        <v>358</v>
      </c>
    </row>
    <row r="326" spans="1:43" ht="12.75" customHeight="1" x14ac:dyDescent="0.2">
      <c r="C326" s="17" t="s">
        <v>65</v>
      </c>
      <c r="D326" s="85" t="s">
        <v>751</v>
      </c>
      <c r="E326" s="85"/>
      <c r="F326" s="85"/>
      <c r="G326" s="85"/>
      <c r="H326" s="85"/>
      <c r="I326" s="85"/>
      <c r="J326" s="85"/>
      <c r="K326" s="85"/>
      <c r="L326" s="85"/>
      <c r="M326" s="85"/>
    </row>
    <row r="327" spans="1:43" x14ac:dyDescent="0.2">
      <c r="A327" s="2" t="s">
        <v>752</v>
      </c>
      <c r="B327" s="1" t="s">
        <v>353</v>
      </c>
      <c r="C327" s="1" t="s">
        <v>753</v>
      </c>
      <c r="D327" t="s">
        <v>754</v>
      </c>
      <c r="E327" t="s">
        <v>76</v>
      </c>
      <c r="F327">
        <v>2.2799999999999998</v>
      </c>
      <c r="G327">
        <v>0</v>
      </c>
      <c r="H327">
        <f>F327*AE327</f>
        <v>0</v>
      </c>
      <c r="I327">
        <f>J327-H327</f>
        <v>0</v>
      </c>
      <c r="J327">
        <f>F327*G327</f>
        <v>0</v>
      </c>
      <c r="K327">
        <v>0.55000000000000004</v>
      </c>
      <c r="L327">
        <f>F327*K327</f>
        <v>1.254</v>
      </c>
      <c r="M327" t="s">
        <v>52</v>
      </c>
      <c r="N327">
        <v>1</v>
      </c>
      <c r="O327">
        <f>IF(N327=5,I327,0)</f>
        <v>0</v>
      </c>
      <c r="Z327">
        <f>IF(AD327=0,J327,0)</f>
        <v>0</v>
      </c>
      <c r="AA327">
        <f>IF(AD327=15,J327,0)</f>
        <v>0</v>
      </c>
      <c r="AB327">
        <f>IF(AD327=21,J327,0)</f>
        <v>0</v>
      </c>
      <c r="AD327">
        <v>21</v>
      </c>
      <c r="AE327">
        <f>G327*AG327</f>
        <v>0</v>
      </c>
      <c r="AF327">
        <f>G327*(1-AG327)</f>
        <v>0</v>
      </c>
      <c r="AG327">
        <v>1</v>
      </c>
      <c r="AM327">
        <f>F327*AE327</f>
        <v>0</v>
      </c>
      <c r="AN327">
        <f>F327*AF327</f>
        <v>0</v>
      </c>
      <c r="AO327" t="s">
        <v>739</v>
      </c>
      <c r="AP327" t="s">
        <v>740</v>
      </c>
      <c r="AQ327" s="13" t="s">
        <v>358</v>
      </c>
    </row>
    <row r="328" spans="1:43" ht="12.75" customHeight="1" x14ac:dyDescent="0.2">
      <c r="C328" s="17" t="s">
        <v>65</v>
      </c>
      <c r="D328" s="85" t="s">
        <v>751</v>
      </c>
      <c r="E328" s="85"/>
      <c r="F328" s="85"/>
      <c r="G328" s="85"/>
      <c r="H328" s="85"/>
      <c r="I328" s="85"/>
      <c r="J328" s="85"/>
      <c r="K328" s="85"/>
      <c r="L328" s="85"/>
      <c r="M328" s="85"/>
    </row>
    <row r="329" spans="1:43" x14ac:dyDescent="0.2">
      <c r="A329" s="2" t="s">
        <v>755</v>
      </c>
      <c r="B329" s="1" t="s">
        <v>353</v>
      </c>
      <c r="C329" s="1" t="s">
        <v>756</v>
      </c>
      <c r="D329" t="s">
        <v>757</v>
      </c>
      <c r="E329" t="s">
        <v>51</v>
      </c>
      <c r="F329">
        <v>126</v>
      </c>
      <c r="G329">
        <v>0</v>
      </c>
      <c r="H329">
        <f>F329*AE329</f>
        <v>0</v>
      </c>
      <c r="I329">
        <f>J329-H329</f>
        <v>0</v>
      </c>
      <c r="J329">
        <f>F329*G329</f>
        <v>0</v>
      </c>
      <c r="K329">
        <v>4.2300000000000003E-3</v>
      </c>
      <c r="L329">
        <f>F329*K329</f>
        <v>0.53298000000000001</v>
      </c>
      <c r="M329" t="s">
        <v>52</v>
      </c>
      <c r="N329">
        <v>1</v>
      </c>
      <c r="O329">
        <f>IF(N329=5,I329,0)</f>
        <v>0</v>
      </c>
      <c r="Z329">
        <f>IF(AD329=0,J329,0)</f>
        <v>0</v>
      </c>
      <c r="AA329">
        <f>IF(AD329=15,J329,0)</f>
        <v>0</v>
      </c>
      <c r="AB329">
        <f>IF(AD329=21,J329,0)</f>
        <v>0</v>
      </c>
      <c r="AD329">
        <v>21</v>
      </c>
      <c r="AE329">
        <f>G329*AG329</f>
        <v>0</v>
      </c>
      <c r="AF329">
        <f>G329*(1-AG329)</f>
        <v>0</v>
      </c>
      <c r="AG329">
        <v>0.31982905982905979</v>
      </c>
      <c r="AM329">
        <f>F329*AE329</f>
        <v>0</v>
      </c>
      <c r="AN329">
        <f>F329*AF329</f>
        <v>0</v>
      </c>
      <c r="AO329" t="s">
        <v>739</v>
      </c>
      <c r="AP329" t="s">
        <v>740</v>
      </c>
      <c r="AQ329" s="13" t="s">
        <v>358</v>
      </c>
    </row>
    <row r="330" spans="1:43" x14ac:dyDescent="0.2">
      <c r="A330" s="2" t="s">
        <v>758</v>
      </c>
      <c r="B330" s="1" t="s">
        <v>353</v>
      </c>
      <c r="C330" s="1" t="s">
        <v>759</v>
      </c>
      <c r="D330" t="s">
        <v>760</v>
      </c>
      <c r="E330" t="s">
        <v>51</v>
      </c>
      <c r="F330">
        <v>128.4</v>
      </c>
      <c r="G330">
        <v>0</v>
      </c>
      <c r="H330">
        <f>F330*AE330</f>
        <v>0</v>
      </c>
      <c r="I330">
        <f>J330-H330</f>
        <v>0</v>
      </c>
      <c r="J330">
        <f>F330*G330</f>
        <v>0</v>
      </c>
      <c r="K330">
        <v>1.069E-2</v>
      </c>
      <c r="L330">
        <f>F330*K330</f>
        <v>1.3725960000000001</v>
      </c>
      <c r="M330" t="s">
        <v>52</v>
      </c>
      <c r="N330">
        <v>1</v>
      </c>
      <c r="O330">
        <f>IF(N330=5,I330,0)</f>
        <v>0</v>
      </c>
      <c r="Z330">
        <f>IF(AD330=0,J330,0)</f>
        <v>0</v>
      </c>
      <c r="AA330">
        <f>IF(AD330=15,J330,0)</f>
        <v>0</v>
      </c>
      <c r="AB330">
        <f>IF(AD330=21,J330,0)</f>
        <v>0</v>
      </c>
      <c r="AD330">
        <v>21</v>
      </c>
      <c r="AE330">
        <f>G330*AG330</f>
        <v>0</v>
      </c>
      <c r="AF330">
        <f>G330*(1-AG330)</f>
        <v>0</v>
      </c>
      <c r="AG330">
        <v>0.61054908485856907</v>
      </c>
      <c r="AM330">
        <f>F330*AE330</f>
        <v>0</v>
      </c>
      <c r="AN330">
        <f>F330*AF330</f>
        <v>0</v>
      </c>
      <c r="AO330" t="s">
        <v>739</v>
      </c>
      <c r="AP330" t="s">
        <v>740</v>
      </c>
      <c r="AQ330" s="13" t="s">
        <v>358</v>
      </c>
    </row>
    <row r="331" spans="1:43" x14ac:dyDescent="0.2">
      <c r="A331" s="18"/>
      <c r="B331" s="19" t="s">
        <v>353</v>
      </c>
      <c r="C331" s="19" t="s">
        <v>761</v>
      </c>
      <c r="D331" s="13" t="s">
        <v>762</v>
      </c>
      <c r="E331" s="13"/>
      <c r="F331" s="13"/>
      <c r="G331" s="13"/>
      <c r="H331" s="13">
        <f>SUM(H332:H338)</f>
        <v>0</v>
      </c>
      <c r="I331" s="13">
        <f>SUM(I332:I338)</f>
        <v>0</v>
      </c>
      <c r="J331" s="13">
        <f>H331+I331</f>
        <v>0</v>
      </c>
      <c r="K331" s="13"/>
      <c r="L331" s="13">
        <f>SUM(L332:L338)</f>
        <v>0.182252</v>
      </c>
      <c r="M331" s="13"/>
      <c r="P331" s="13">
        <f>IF(Q331="PR",J331,SUM(O332:O338))</f>
        <v>0</v>
      </c>
      <c r="Q331" s="13" t="s">
        <v>339</v>
      </c>
      <c r="R331" s="13">
        <f>IF(Q331="HS",H331,0)</f>
        <v>0</v>
      </c>
      <c r="S331" s="13">
        <f>IF(Q331="HS",I331-P331,0)</f>
        <v>0</v>
      </c>
      <c r="T331" s="13">
        <f>IF(Q331="PS",H331,0)</f>
        <v>0</v>
      </c>
      <c r="U331" s="13">
        <f>IF(Q331="PS",I331-P331,0)</f>
        <v>0</v>
      </c>
      <c r="V331" s="13">
        <f>IF(Q331="MP",H331,0)</f>
        <v>0</v>
      </c>
      <c r="W331" s="13">
        <f>IF(Q331="MP",I331-P331,0)</f>
        <v>0</v>
      </c>
      <c r="X331" s="13">
        <f>IF(Q331="OM",H331,0)</f>
        <v>0</v>
      </c>
      <c r="Y331" s="13">
        <v>764</v>
      </c>
      <c r="AI331">
        <f>SUM(Z332:Z338)</f>
        <v>0</v>
      </c>
      <c r="AJ331">
        <f>SUM(AA332:AA338)</f>
        <v>0</v>
      </c>
      <c r="AK331">
        <f>SUM(AB332:AB338)</f>
        <v>0</v>
      </c>
    </row>
    <row r="332" spans="1:43" x14ac:dyDescent="0.2">
      <c r="A332" s="2" t="s">
        <v>763</v>
      </c>
      <c r="B332" s="1" t="s">
        <v>353</v>
      </c>
      <c r="C332" s="1" t="s">
        <v>764</v>
      </c>
      <c r="D332" t="s">
        <v>765</v>
      </c>
      <c r="E332" t="s">
        <v>64</v>
      </c>
      <c r="F332">
        <v>42</v>
      </c>
      <c r="G332">
        <v>0</v>
      </c>
      <c r="H332">
        <f>F332*AE332</f>
        <v>0</v>
      </c>
      <c r="I332">
        <f>J332-H332</f>
        <v>0</v>
      </c>
      <c r="J332">
        <f>F332*G332</f>
        <v>0</v>
      </c>
      <c r="K332">
        <v>3.0000000000000001E-3</v>
      </c>
      <c r="L332">
        <f>F332*K332</f>
        <v>0.126</v>
      </c>
      <c r="M332" t="s">
        <v>52</v>
      </c>
      <c r="N332">
        <v>1</v>
      </c>
      <c r="O332">
        <f>IF(N332=5,I332,0)</f>
        <v>0</v>
      </c>
      <c r="Z332">
        <f>IF(AD332=0,J332,0)</f>
        <v>0</v>
      </c>
      <c r="AA332">
        <f>IF(AD332=15,J332,0)</f>
        <v>0</v>
      </c>
      <c r="AB332">
        <f>IF(AD332=21,J332,0)</f>
        <v>0</v>
      </c>
      <c r="AD332">
        <v>21</v>
      </c>
      <c r="AE332">
        <f>G332*AG332</f>
        <v>0</v>
      </c>
      <c r="AF332">
        <f>G332*(1-AG332)</f>
        <v>0</v>
      </c>
      <c r="AG332">
        <v>0.54067415730337076</v>
      </c>
      <c r="AM332">
        <f>F332*AE332</f>
        <v>0</v>
      </c>
      <c r="AN332">
        <f>F332*AF332</f>
        <v>0</v>
      </c>
      <c r="AO332" t="s">
        <v>766</v>
      </c>
      <c r="AP332" t="s">
        <v>740</v>
      </c>
      <c r="AQ332" s="13" t="s">
        <v>358</v>
      </c>
    </row>
    <row r="333" spans="1:43" ht="12.75" customHeight="1" x14ac:dyDescent="0.2">
      <c r="C333" s="17" t="s">
        <v>65</v>
      </c>
      <c r="D333" s="85" t="s">
        <v>767</v>
      </c>
      <c r="E333" s="85"/>
      <c r="F333" s="85"/>
      <c r="G333" s="85"/>
      <c r="H333" s="85"/>
      <c r="I333" s="85"/>
      <c r="J333" s="85"/>
      <c r="K333" s="85"/>
      <c r="L333" s="85"/>
      <c r="M333" s="85"/>
    </row>
    <row r="334" spans="1:43" x14ac:dyDescent="0.2">
      <c r="A334" s="2" t="s">
        <v>768</v>
      </c>
      <c r="B334" s="1" t="s">
        <v>353</v>
      </c>
      <c r="C334" s="1" t="s">
        <v>769</v>
      </c>
      <c r="D334" t="s">
        <v>770</v>
      </c>
      <c r="E334" t="s">
        <v>352</v>
      </c>
      <c r="F334">
        <v>0.18225</v>
      </c>
      <c r="G334">
        <v>0</v>
      </c>
      <c r="H334">
        <f>F334*AE334</f>
        <v>0</v>
      </c>
      <c r="I334">
        <f>J334-H334</f>
        <v>0</v>
      </c>
      <c r="J334">
        <f>F334*G334</f>
        <v>0</v>
      </c>
      <c r="K334">
        <v>0</v>
      </c>
      <c r="L334">
        <f>F334*K334</f>
        <v>0</v>
      </c>
      <c r="M334" t="s">
        <v>771</v>
      </c>
      <c r="N334">
        <v>5</v>
      </c>
      <c r="O334">
        <f>IF(N334=5,I334,0)</f>
        <v>0</v>
      </c>
      <c r="Z334">
        <f>IF(AD334=0,J334,0)</f>
        <v>0</v>
      </c>
      <c r="AA334">
        <f>IF(AD334=15,J334,0)</f>
        <v>0</v>
      </c>
      <c r="AB334">
        <f>IF(AD334=21,J334,0)</f>
        <v>0</v>
      </c>
      <c r="AD334">
        <v>21</v>
      </c>
      <c r="AE334">
        <f>G334*AG334</f>
        <v>0</v>
      </c>
      <c r="AF334">
        <f>G334*(1-AG334)</f>
        <v>0</v>
      </c>
      <c r="AG334">
        <v>0</v>
      </c>
      <c r="AM334">
        <f>F334*AE334</f>
        <v>0</v>
      </c>
      <c r="AN334">
        <f>F334*AF334</f>
        <v>0</v>
      </c>
      <c r="AO334" t="s">
        <v>766</v>
      </c>
      <c r="AP334" t="s">
        <v>740</v>
      </c>
      <c r="AQ334" s="13" t="s">
        <v>358</v>
      </c>
    </row>
    <row r="335" spans="1:43" x14ac:dyDescent="0.2">
      <c r="A335" s="2" t="s">
        <v>772</v>
      </c>
      <c r="B335" s="1" t="s">
        <v>353</v>
      </c>
      <c r="C335" s="1" t="s">
        <v>773</v>
      </c>
      <c r="D335" t="s">
        <v>774</v>
      </c>
      <c r="E335" t="s">
        <v>64</v>
      </c>
      <c r="F335">
        <v>5.6</v>
      </c>
      <c r="G335">
        <v>0</v>
      </c>
      <c r="H335">
        <f>F335*AE335</f>
        <v>0</v>
      </c>
      <c r="I335">
        <f>J335-H335</f>
        <v>0</v>
      </c>
      <c r="J335">
        <f>F335*G335</f>
        <v>0</v>
      </c>
      <c r="K335">
        <v>2.6199999999999999E-3</v>
      </c>
      <c r="L335">
        <f>F335*K335</f>
        <v>1.4671999999999999E-2</v>
      </c>
      <c r="M335" t="s">
        <v>52</v>
      </c>
      <c r="N335">
        <v>1</v>
      </c>
      <c r="O335">
        <f>IF(N335=5,I335,0)</f>
        <v>0</v>
      </c>
      <c r="Z335">
        <f>IF(AD335=0,J335,0)</f>
        <v>0</v>
      </c>
      <c r="AA335">
        <f>IF(AD335=15,J335,0)</f>
        <v>0</v>
      </c>
      <c r="AB335">
        <f>IF(AD335=21,J335,0)</f>
        <v>0</v>
      </c>
      <c r="AD335">
        <v>21</v>
      </c>
      <c r="AE335">
        <f>G335*AG335</f>
        <v>0</v>
      </c>
      <c r="AF335">
        <f>G335*(1-AG335)</f>
        <v>0</v>
      </c>
      <c r="AG335">
        <v>0.54352122430364358</v>
      </c>
      <c r="AM335">
        <f>F335*AE335</f>
        <v>0</v>
      </c>
      <c r="AN335">
        <f>F335*AF335</f>
        <v>0</v>
      </c>
      <c r="AO335" t="s">
        <v>766</v>
      </c>
      <c r="AP335" t="s">
        <v>740</v>
      </c>
      <c r="AQ335" s="13" t="s">
        <v>358</v>
      </c>
    </row>
    <row r="336" spans="1:43" ht="12.75" customHeight="1" x14ac:dyDescent="0.2">
      <c r="C336" s="17" t="s">
        <v>65</v>
      </c>
      <c r="D336" s="85" t="s">
        <v>775</v>
      </c>
      <c r="E336" s="85"/>
      <c r="F336" s="85"/>
      <c r="G336" s="85"/>
      <c r="H336" s="85"/>
      <c r="I336" s="85"/>
      <c r="J336" s="85"/>
      <c r="K336" s="85"/>
      <c r="L336" s="85"/>
      <c r="M336" s="85"/>
    </row>
    <row r="337" spans="1:43" x14ac:dyDescent="0.2">
      <c r="A337" s="2" t="s">
        <v>776</v>
      </c>
      <c r="B337" s="1" t="s">
        <v>353</v>
      </c>
      <c r="C337" s="1" t="s">
        <v>777</v>
      </c>
      <c r="D337" t="s">
        <v>778</v>
      </c>
      <c r="E337" t="s">
        <v>64</v>
      </c>
      <c r="F337">
        <v>6</v>
      </c>
      <c r="G337">
        <v>0</v>
      </c>
      <c r="H337">
        <f>F337*AE337</f>
        <v>0</v>
      </c>
      <c r="I337">
        <f>J337-H337</f>
        <v>0</v>
      </c>
      <c r="J337">
        <f>F337*G337</f>
        <v>0</v>
      </c>
      <c r="K337">
        <v>4.1599999999999996E-3</v>
      </c>
      <c r="L337">
        <f>F337*K337</f>
        <v>2.4959999999999996E-2</v>
      </c>
      <c r="M337" t="s">
        <v>52</v>
      </c>
      <c r="N337">
        <v>1</v>
      </c>
      <c r="O337">
        <f>IF(N337=5,I337,0)</f>
        <v>0</v>
      </c>
      <c r="Z337">
        <f>IF(AD337=0,J337,0)</f>
        <v>0</v>
      </c>
      <c r="AA337">
        <f>IF(AD337=15,J337,0)</f>
        <v>0</v>
      </c>
      <c r="AB337">
        <f>IF(AD337=21,J337,0)</f>
        <v>0</v>
      </c>
      <c r="AD337">
        <v>21</v>
      </c>
      <c r="AE337">
        <f>G337*AG337</f>
        <v>0</v>
      </c>
      <c r="AF337">
        <f>G337*(1-AG337)</f>
        <v>0</v>
      </c>
      <c r="AG337">
        <v>0.55515551366635252</v>
      </c>
      <c r="AM337">
        <f>F337*AE337</f>
        <v>0</v>
      </c>
      <c r="AN337">
        <f>F337*AF337</f>
        <v>0</v>
      </c>
      <c r="AO337" t="s">
        <v>766</v>
      </c>
      <c r="AP337" t="s">
        <v>740</v>
      </c>
      <c r="AQ337" s="13" t="s">
        <v>358</v>
      </c>
    </row>
    <row r="338" spans="1:43" x14ac:dyDescent="0.2">
      <c r="A338" s="2" t="s">
        <v>779</v>
      </c>
      <c r="B338" s="1" t="s">
        <v>353</v>
      </c>
      <c r="C338" s="1" t="s">
        <v>780</v>
      </c>
      <c r="D338" t="s">
        <v>781</v>
      </c>
      <c r="E338" t="s">
        <v>217</v>
      </c>
      <c r="F338">
        <v>2</v>
      </c>
      <c r="G338">
        <v>0</v>
      </c>
      <c r="H338">
        <f>F338*AE338</f>
        <v>0</v>
      </c>
      <c r="I338">
        <f>J338-H338</f>
        <v>0</v>
      </c>
      <c r="J338">
        <f>F338*G338</f>
        <v>0</v>
      </c>
      <c r="K338">
        <v>8.3099999999999997E-3</v>
      </c>
      <c r="L338">
        <f>F338*K338</f>
        <v>1.6619999999999999E-2</v>
      </c>
      <c r="M338" t="s">
        <v>52</v>
      </c>
      <c r="N338">
        <v>1</v>
      </c>
      <c r="O338">
        <f>IF(N338=5,I338,0)</f>
        <v>0</v>
      </c>
      <c r="Z338">
        <f>IF(AD338=0,J338,0)</f>
        <v>0</v>
      </c>
      <c r="AA338">
        <f>IF(AD338=15,J338,0)</f>
        <v>0</v>
      </c>
      <c r="AB338">
        <f>IF(AD338=21,J338,0)</f>
        <v>0</v>
      </c>
      <c r="AD338">
        <v>21</v>
      </c>
      <c r="AE338">
        <f>G338*AG338</f>
        <v>0</v>
      </c>
      <c r="AF338">
        <f>G338*(1-AG338)</f>
        <v>0</v>
      </c>
      <c r="AG338">
        <v>0.66456606217616576</v>
      </c>
      <c r="AM338">
        <f>F338*AE338</f>
        <v>0</v>
      </c>
      <c r="AN338">
        <f>F338*AF338</f>
        <v>0</v>
      </c>
      <c r="AO338" t="s">
        <v>766</v>
      </c>
      <c r="AP338" t="s">
        <v>740</v>
      </c>
      <c r="AQ338" s="13" t="s">
        <v>358</v>
      </c>
    </row>
    <row r="339" spans="1:43" ht="12.75" customHeight="1" x14ac:dyDescent="0.2">
      <c r="C339" s="17" t="s">
        <v>65</v>
      </c>
      <c r="D339" s="85" t="s">
        <v>782</v>
      </c>
      <c r="E339" s="85"/>
      <c r="F339" s="85"/>
      <c r="G339" s="85"/>
      <c r="H339" s="85"/>
      <c r="I339" s="85"/>
      <c r="J339" s="85"/>
      <c r="K339" s="85"/>
      <c r="L339" s="85"/>
      <c r="M339" s="85"/>
    </row>
    <row r="340" spans="1:43" x14ac:dyDescent="0.2">
      <c r="A340" s="18"/>
      <c r="B340" s="19" t="s">
        <v>353</v>
      </c>
      <c r="C340" s="19" t="s">
        <v>783</v>
      </c>
      <c r="D340" s="13" t="s">
        <v>784</v>
      </c>
      <c r="E340" s="13"/>
      <c r="F340" s="13"/>
      <c r="G340" s="13"/>
      <c r="H340" s="13">
        <f>SUM(H341:H348)</f>
        <v>0</v>
      </c>
      <c r="I340" s="13">
        <f>SUM(I341:I348)</f>
        <v>0</v>
      </c>
      <c r="J340" s="13">
        <f>H340+I340</f>
        <v>0</v>
      </c>
      <c r="K340" s="13"/>
      <c r="L340" s="13">
        <f>SUM(L341:L348)</f>
        <v>6.6669400000000003</v>
      </c>
      <c r="M340" s="13"/>
      <c r="P340" s="13">
        <f>IF(Q340="PR",J340,SUM(O341:O348))</f>
        <v>0</v>
      </c>
      <c r="Q340" s="13" t="s">
        <v>339</v>
      </c>
      <c r="R340" s="13">
        <f>IF(Q340="HS",H340,0)</f>
        <v>0</v>
      </c>
      <c r="S340" s="13">
        <f>IF(Q340="HS",I340-P340,0)</f>
        <v>0</v>
      </c>
      <c r="T340" s="13">
        <f>IF(Q340="PS",H340,0)</f>
        <v>0</v>
      </c>
      <c r="U340" s="13">
        <f>IF(Q340="PS",I340-P340,0)</f>
        <v>0</v>
      </c>
      <c r="V340" s="13">
        <f>IF(Q340="MP",H340,0)</f>
        <v>0</v>
      </c>
      <c r="W340" s="13">
        <f>IF(Q340="MP",I340-P340,0)</f>
        <v>0</v>
      </c>
      <c r="X340" s="13">
        <f>IF(Q340="OM",H340,0)</f>
        <v>0</v>
      </c>
      <c r="Y340" s="13">
        <v>765</v>
      </c>
      <c r="AI340">
        <f>SUM(Z341:Z348)</f>
        <v>0</v>
      </c>
      <c r="AJ340">
        <f>SUM(AA341:AA348)</f>
        <v>0</v>
      </c>
      <c r="AK340">
        <f>SUM(AB341:AB348)</f>
        <v>0</v>
      </c>
    </row>
    <row r="341" spans="1:43" x14ac:dyDescent="0.2">
      <c r="A341" s="2" t="s">
        <v>785</v>
      </c>
      <c r="B341" s="1" t="s">
        <v>353</v>
      </c>
      <c r="C341" s="1" t="s">
        <v>786</v>
      </c>
      <c r="D341" t="s">
        <v>787</v>
      </c>
      <c r="E341" t="s">
        <v>51</v>
      </c>
      <c r="F341">
        <v>126</v>
      </c>
      <c r="G341">
        <v>0</v>
      </c>
      <c r="H341">
        <f>F341*AE341</f>
        <v>0</v>
      </c>
      <c r="I341">
        <f>J341-H341</f>
        <v>0</v>
      </c>
      <c r="J341">
        <f>F341*G341</f>
        <v>0</v>
      </c>
      <c r="K341">
        <v>5.1729999999999998E-2</v>
      </c>
      <c r="L341">
        <f>F341*K341</f>
        <v>6.5179799999999997</v>
      </c>
      <c r="M341" t="s">
        <v>52</v>
      </c>
      <c r="N341">
        <v>1</v>
      </c>
      <c r="O341">
        <f>IF(N341=5,I341,0)</f>
        <v>0</v>
      </c>
      <c r="Z341">
        <f>IF(AD341=0,J341,0)</f>
        <v>0</v>
      </c>
      <c r="AA341">
        <f>IF(AD341=15,J341,0)</f>
        <v>0</v>
      </c>
      <c r="AB341">
        <f>IF(AD341=21,J341,0)</f>
        <v>0</v>
      </c>
      <c r="AD341">
        <v>21</v>
      </c>
      <c r="AE341">
        <f>G341*AG341</f>
        <v>0</v>
      </c>
      <c r="AF341">
        <f>G341*(1-AG341)</f>
        <v>0</v>
      </c>
      <c r="AG341">
        <v>0.65470568187350897</v>
      </c>
      <c r="AM341">
        <f>F341*AE341</f>
        <v>0</v>
      </c>
      <c r="AN341">
        <f>F341*AF341</f>
        <v>0</v>
      </c>
      <c r="AO341" t="s">
        <v>788</v>
      </c>
      <c r="AP341" t="s">
        <v>740</v>
      </c>
      <c r="AQ341" s="13" t="s">
        <v>358</v>
      </c>
    </row>
    <row r="342" spans="1:43" x14ac:dyDescent="0.2">
      <c r="A342" s="2" t="s">
        <v>789</v>
      </c>
      <c r="B342" s="1" t="s">
        <v>353</v>
      </c>
      <c r="C342" s="1" t="s">
        <v>790</v>
      </c>
      <c r="D342" t="s">
        <v>791</v>
      </c>
      <c r="E342" t="s">
        <v>352</v>
      </c>
      <c r="F342">
        <v>6.6669400000000003</v>
      </c>
      <c r="G342">
        <v>0</v>
      </c>
      <c r="H342">
        <f>F342*AE342</f>
        <v>0</v>
      </c>
      <c r="I342">
        <f>J342-H342</f>
        <v>0</v>
      </c>
      <c r="J342">
        <f>F342*G342</f>
        <v>0</v>
      </c>
      <c r="K342">
        <v>0</v>
      </c>
      <c r="L342">
        <f>F342*K342</f>
        <v>0</v>
      </c>
      <c r="M342" t="s">
        <v>52</v>
      </c>
      <c r="N342">
        <v>5</v>
      </c>
      <c r="O342">
        <f>IF(N342=5,I342,0)</f>
        <v>0</v>
      </c>
      <c r="Z342">
        <f>IF(AD342=0,J342,0)</f>
        <v>0</v>
      </c>
      <c r="AA342">
        <f>IF(AD342=15,J342,0)</f>
        <v>0</v>
      </c>
      <c r="AB342">
        <f>IF(AD342=21,J342,0)</f>
        <v>0</v>
      </c>
      <c r="AD342">
        <v>21</v>
      </c>
      <c r="AE342">
        <f>G342*AG342</f>
        <v>0</v>
      </c>
      <c r="AF342">
        <f>G342*(1-AG342)</f>
        <v>0</v>
      </c>
      <c r="AG342">
        <v>0</v>
      </c>
      <c r="AM342">
        <f>F342*AE342</f>
        <v>0</v>
      </c>
      <c r="AN342">
        <f>F342*AF342</f>
        <v>0</v>
      </c>
      <c r="AO342" t="s">
        <v>788</v>
      </c>
      <c r="AP342" t="s">
        <v>740</v>
      </c>
      <c r="AQ342" s="13" t="s">
        <v>358</v>
      </c>
    </row>
    <row r="343" spans="1:43" x14ac:dyDescent="0.2">
      <c r="A343" s="2" t="s">
        <v>792</v>
      </c>
      <c r="B343" s="1" t="s">
        <v>353</v>
      </c>
      <c r="C343" s="1" t="s">
        <v>793</v>
      </c>
      <c r="D343" t="s">
        <v>794</v>
      </c>
      <c r="E343" t="s">
        <v>64</v>
      </c>
      <c r="F343">
        <v>14.5</v>
      </c>
      <c r="G343">
        <v>0</v>
      </c>
      <c r="H343">
        <f>F343*AE343</f>
        <v>0</v>
      </c>
      <c r="I343">
        <f>J343-H343</f>
        <v>0</v>
      </c>
      <c r="J343">
        <f>F343*G343</f>
        <v>0</v>
      </c>
      <c r="K343">
        <v>8.8400000000000006E-3</v>
      </c>
      <c r="L343">
        <f>F343*K343</f>
        <v>0.12818000000000002</v>
      </c>
      <c r="M343" t="s">
        <v>442</v>
      </c>
      <c r="N343">
        <v>1</v>
      </c>
      <c r="O343">
        <f>IF(N343=5,I343,0)</f>
        <v>0</v>
      </c>
      <c r="Z343">
        <f>IF(AD343=0,J343,0)</f>
        <v>0</v>
      </c>
      <c r="AA343">
        <f>IF(AD343=15,J343,0)</f>
        <v>0</v>
      </c>
      <c r="AB343">
        <f>IF(AD343=21,J343,0)</f>
        <v>0</v>
      </c>
      <c r="AD343">
        <v>21</v>
      </c>
      <c r="AE343">
        <f>G343*AG343</f>
        <v>0</v>
      </c>
      <c r="AF343">
        <f>G343*(1-AG343)</f>
        <v>0</v>
      </c>
      <c r="AG343">
        <v>0.84964462809917352</v>
      </c>
      <c r="AM343">
        <f>F343*AE343</f>
        <v>0</v>
      </c>
      <c r="AN343">
        <f>F343*AF343</f>
        <v>0</v>
      </c>
      <c r="AO343" t="s">
        <v>788</v>
      </c>
      <c r="AP343" t="s">
        <v>740</v>
      </c>
      <c r="AQ343" s="13" t="s">
        <v>358</v>
      </c>
    </row>
    <row r="344" spans="1:43" ht="12.75" customHeight="1" x14ac:dyDescent="0.2">
      <c r="C344" s="17" t="s">
        <v>65</v>
      </c>
      <c r="D344" s="85" t="s">
        <v>795</v>
      </c>
      <c r="E344" s="85"/>
      <c r="F344" s="85"/>
      <c r="G344" s="85"/>
      <c r="H344" s="85"/>
      <c r="I344" s="85"/>
      <c r="J344" s="85"/>
      <c r="K344" s="85"/>
      <c r="L344" s="85"/>
      <c r="M344" s="85"/>
    </row>
    <row r="345" spans="1:43" x14ac:dyDescent="0.2">
      <c r="A345" s="2" t="s">
        <v>796</v>
      </c>
      <c r="B345" s="1" t="s">
        <v>353</v>
      </c>
      <c r="C345" s="1" t="s">
        <v>797</v>
      </c>
      <c r="D345" t="s">
        <v>798</v>
      </c>
      <c r="E345" t="s">
        <v>51</v>
      </c>
      <c r="F345">
        <v>126</v>
      </c>
      <c r="G345">
        <v>0</v>
      </c>
      <c r="H345">
        <f>F345*AE345</f>
        <v>0</v>
      </c>
      <c r="I345">
        <f>J345-H345</f>
        <v>0</v>
      </c>
      <c r="J345">
        <f>F345*G345</f>
        <v>0</v>
      </c>
      <c r="K345">
        <v>0</v>
      </c>
      <c r="L345">
        <f>F345*K345</f>
        <v>0</v>
      </c>
      <c r="M345" t="s">
        <v>52</v>
      </c>
      <c r="N345">
        <v>1</v>
      </c>
      <c r="O345">
        <f>IF(N345=5,I345,0)</f>
        <v>0</v>
      </c>
      <c r="Z345">
        <f>IF(AD345=0,J345,0)</f>
        <v>0</v>
      </c>
      <c r="AA345">
        <f>IF(AD345=15,J345,0)</f>
        <v>0</v>
      </c>
      <c r="AB345">
        <f>IF(AD345=21,J345,0)</f>
        <v>0</v>
      </c>
      <c r="AD345">
        <v>21</v>
      </c>
      <c r="AE345">
        <f>G345*AG345</f>
        <v>0</v>
      </c>
      <c r="AF345">
        <f>G345*(1-AG345)</f>
        <v>0</v>
      </c>
      <c r="AG345">
        <v>0</v>
      </c>
      <c r="AM345">
        <f>F345*AE345</f>
        <v>0</v>
      </c>
      <c r="AN345">
        <f>F345*AF345</f>
        <v>0</v>
      </c>
      <c r="AO345" t="s">
        <v>788</v>
      </c>
      <c r="AP345" t="s">
        <v>740</v>
      </c>
      <c r="AQ345" s="13" t="s">
        <v>358</v>
      </c>
    </row>
    <row r="346" spans="1:43" x14ac:dyDescent="0.2">
      <c r="A346" s="2" t="s">
        <v>799</v>
      </c>
      <c r="B346" s="1" t="s">
        <v>353</v>
      </c>
      <c r="C346" s="1" t="s">
        <v>800</v>
      </c>
      <c r="D346" t="s">
        <v>801</v>
      </c>
      <c r="E346" t="s">
        <v>51</v>
      </c>
      <c r="F346">
        <v>126</v>
      </c>
      <c r="G346">
        <v>0</v>
      </c>
      <c r="H346">
        <f>F346*AE346</f>
        <v>0</v>
      </c>
      <c r="I346">
        <f>J346-H346</f>
        <v>0</v>
      </c>
      <c r="J346">
        <f>F346*G346</f>
        <v>0</v>
      </c>
      <c r="K346">
        <v>1.2999999999999999E-4</v>
      </c>
      <c r="L346">
        <f>F346*K346</f>
        <v>1.6379999999999999E-2</v>
      </c>
      <c r="M346" t="s">
        <v>52</v>
      </c>
      <c r="N346">
        <v>1</v>
      </c>
      <c r="O346">
        <f>IF(N346=5,I346,0)</f>
        <v>0</v>
      </c>
      <c r="Z346">
        <f>IF(AD346=0,J346,0)</f>
        <v>0</v>
      </c>
      <c r="AA346">
        <f>IF(AD346=15,J346,0)</f>
        <v>0</v>
      </c>
      <c r="AB346">
        <f>IF(AD346=21,J346,0)</f>
        <v>0</v>
      </c>
      <c r="AD346">
        <v>21</v>
      </c>
      <c r="AE346">
        <f>G346*AG346</f>
        <v>0</v>
      </c>
      <c r="AF346">
        <f>G346*(1-AG346)</f>
        <v>0</v>
      </c>
      <c r="AG346">
        <v>1</v>
      </c>
      <c r="AM346">
        <f>F346*AE346</f>
        <v>0</v>
      </c>
      <c r="AN346">
        <f>F346*AF346</f>
        <v>0</v>
      </c>
      <c r="AO346" t="s">
        <v>788</v>
      </c>
      <c r="AP346" t="s">
        <v>740</v>
      </c>
      <c r="AQ346" s="13" t="s">
        <v>358</v>
      </c>
    </row>
    <row r="347" spans="1:43" ht="38.25" customHeight="1" x14ac:dyDescent="0.2">
      <c r="C347" s="17" t="s">
        <v>65</v>
      </c>
      <c r="D347" s="85" t="s">
        <v>802</v>
      </c>
      <c r="E347" s="85"/>
      <c r="F347" s="85"/>
      <c r="G347" s="85"/>
      <c r="H347" s="85"/>
      <c r="I347" s="85"/>
      <c r="J347" s="85"/>
      <c r="K347" s="85"/>
      <c r="L347" s="85"/>
      <c r="M347" s="85"/>
    </row>
    <row r="348" spans="1:43" x14ac:dyDescent="0.2">
      <c r="A348" s="2" t="s">
        <v>803</v>
      </c>
      <c r="B348" s="1" t="s">
        <v>353</v>
      </c>
      <c r="C348" s="1" t="s">
        <v>804</v>
      </c>
      <c r="D348" t="s">
        <v>805</v>
      </c>
      <c r="E348" t="s">
        <v>51</v>
      </c>
      <c r="F348">
        <v>22</v>
      </c>
      <c r="G348">
        <v>0</v>
      </c>
      <c r="H348">
        <f>F348*AE348</f>
        <v>0</v>
      </c>
      <c r="I348">
        <f>J348-H348</f>
        <v>0</v>
      </c>
      <c r="J348">
        <f>F348*G348</f>
        <v>0</v>
      </c>
      <c r="K348">
        <v>2.0000000000000001E-4</v>
      </c>
      <c r="L348">
        <f>F348*K348</f>
        <v>4.4000000000000003E-3</v>
      </c>
      <c r="M348" t="s">
        <v>52</v>
      </c>
      <c r="N348">
        <v>1</v>
      </c>
      <c r="O348">
        <f>IF(N348=5,I348,0)</f>
        <v>0</v>
      </c>
      <c r="Z348">
        <f>IF(AD348=0,J348,0)</f>
        <v>0</v>
      </c>
      <c r="AA348">
        <f>IF(AD348=15,J348,0)</f>
        <v>0</v>
      </c>
      <c r="AB348">
        <f>IF(AD348=21,J348,0)</f>
        <v>0</v>
      </c>
      <c r="AD348">
        <v>21</v>
      </c>
      <c r="AE348">
        <f>G348*AG348</f>
        <v>0</v>
      </c>
      <c r="AF348">
        <f>G348*(1-AG348)</f>
        <v>0</v>
      </c>
      <c r="AG348">
        <v>1</v>
      </c>
      <c r="AM348">
        <f>F348*AE348</f>
        <v>0</v>
      </c>
      <c r="AN348">
        <f>F348*AF348</f>
        <v>0</v>
      </c>
      <c r="AO348" t="s">
        <v>788</v>
      </c>
      <c r="AP348" t="s">
        <v>740</v>
      </c>
      <c r="AQ348" s="13" t="s">
        <v>358</v>
      </c>
    </row>
    <row r="349" spans="1:43" ht="12.75" customHeight="1" x14ac:dyDescent="0.2">
      <c r="C349" s="17" t="s">
        <v>65</v>
      </c>
      <c r="D349" s="85" t="s">
        <v>806</v>
      </c>
      <c r="E349" s="85"/>
      <c r="F349" s="85"/>
      <c r="G349" s="85"/>
      <c r="H349" s="85"/>
      <c r="I349" s="85"/>
      <c r="J349" s="85"/>
      <c r="K349" s="85"/>
      <c r="L349" s="85"/>
      <c r="M349" s="85"/>
    </row>
    <row r="350" spans="1:43" x14ac:dyDescent="0.2">
      <c r="A350" s="18"/>
      <c r="B350" s="19" t="s">
        <v>353</v>
      </c>
      <c r="C350" s="19" t="s">
        <v>807</v>
      </c>
      <c r="D350" s="13" t="s">
        <v>808</v>
      </c>
      <c r="E350" s="13"/>
      <c r="F350" s="13"/>
      <c r="G350" s="13"/>
      <c r="H350" s="13">
        <f>SUM(H351:H356)</f>
        <v>0</v>
      </c>
      <c r="I350" s="13">
        <f>SUM(I351:I356)</f>
        <v>0</v>
      </c>
      <c r="J350" s="13">
        <f>H350+I350</f>
        <v>0</v>
      </c>
      <c r="K350" s="13"/>
      <c r="L350" s="13">
        <f>SUM(L351:L356)</f>
        <v>0</v>
      </c>
      <c r="M350" s="13"/>
      <c r="P350" s="13">
        <f>IF(Q350="PR",J350,SUM(O351:O356))</f>
        <v>0</v>
      </c>
      <c r="Q350" s="13" t="s">
        <v>339</v>
      </c>
      <c r="R350" s="13">
        <f>IF(Q350="HS",H350,0)</f>
        <v>0</v>
      </c>
      <c r="S350" s="13">
        <f>IF(Q350="HS",I350-P350,0)</f>
        <v>0</v>
      </c>
      <c r="T350" s="13">
        <f>IF(Q350="PS",H350,0)</f>
        <v>0</v>
      </c>
      <c r="U350" s="13">
        <f>IF(Q350="PS",I350-P350,0)</f>
        <v>0</v>
      </c>
      <c r="V350" s="13">
        <f>IF(Q350="MP",H350,0)</f>
        <v>0</v>
      </c>
      <c r="W350" s="13">
        <f>IF(Q350="MP",I350-P350,0)</f>
        <v>0</v>
      </c>
      <c r="X350" s="13">
        <f>IF(Q350="OM",H350,0)</f>
        <v>0</v>
      </c>
      <c r="Y350" s="13">
        <v>766</v>
      </c>
      <c r="AI350">
        <f>SUM(Z351:Z356)</f>
        <v>0</v>
      </c>
      <c r="AJ350">
        <f>SUM(AA351:AA356)</f>
        <v>0</v>
      </c>
      <c r="AK350">
        <f>SUM(AB351:AB356)</f>
        <v>0</v>
      </c>
    </row>
    <row r="351" spans="1:43" x14ac:dyDescent="0.2">
      <c r="A351" s="2" t="s">
        <v>809</v>
      </c>
      <c r="B351" s="1" t="s">
        <v>353</v>
      </c>
      <c r="C351" s="1" t="s">
        <v>810</v>
      </c>
      <c r="D351" t="s">
        <v>811</v>
      </c>
      <c r="E351" t="s">
        <v>217</v>
      </c>
      <c r="F351">
        <v>5</v>
      </c>
      <c r="G351">
        <v>0</v>
      </c>
      <c r="H351">
        <f t="shared" ref="H351:H356" si="24">F351*AE351</f>
        <v>0</v>
      </c>
      <c r="I351">
        <f t="shared" ref="I351:I356" si="25">J351-H351</f>
        <v>0</v>
      </c>
      <c r="J351">
        <f t="shared" ref="J351:J356" si="26">F351*G351</f>
        <v>0</v>
      </c>
      <c r="K351">
        <v>0</v>
      </c>
      <c r="L351">
        <f t="shared" ref="L351:L356" si="27">F351*K351</f>
        <v>0</v>
      </c>
      <c r="M351" t="s">
        <v>52</v>
      </c>
      <c r="N351">
        <v>1</v>
      </c>
      <c r="O351">
        <f t="shared" ref="O351:O356" si="28">IF(N351=5,I351,0)</f>
        <v>0</v>
      </c>
      <c r="Z351">
        <f t="shared" ref="Z351:Z356" si="29">IF(AD351=0,J351,0)</f>
        <v>0</v>
      </c>
      <c r="AA351">
        <f t="shared" ref="AA351:AA356" si="30">IF(AD351=15,J351,0)</f>
        <v>0</v>
      </c>
      <c r="AB351">
        <f t="shared" ref="AB351:AB356" si="31">IF(AD351=21,J351,0)</f>
        <v>0</v>
      </c>
      <c r="AD351">
        <v>21</v>
      </c>
      <c r="AE351">
        <f t="shared" ref="AE351:AE356" si="32">G351*AG351</f>
        <v>0</v>
      </c>
      <c r="AF351">
        <f t="shared" ref="AF351:AF356" si="33">G351*(1-AG351)</f>
        <v>0</v>
      </c>
      <c r="AG351">
        <v>0.91730976633499361</v>
      </c>
      <c r="AM351">
        <f t="shared" ref="AM351:AM356" si="34">F351*AE351</f>
        <v>0</v>
      </c>
      <c r="AN351">
        <f t="shared" ref="AN351:AN356" si="35">F351*AF351</f>
        <v>0</v>
      </c>
      <c r="AO351" t="s">
        <v>812</v>
      </c>
      <c r="AP351" t="s">
        <v>740</v>
      </c>
      <c r="AQ351" s="13" t="s">
        <v>358</v>
      </c>
    </row>
    <row r="352" spans="1:43" x14ac:dyDescent="0.2">
      <c r="A352" s="2" t="s">
        <v>813</v>
      </c>
      <c r="B352" s="1" t="s">
        <v>353</v>
      </c>
      <c r="C352" s="1" t="s">
        <v>814</v>
      </c>
      <c r="D352" t="s">
        <v>815</v>
      </c>
      <c r="E352" t="s">
        <v>217</v>
      </c>
      <c r="F352">
        <v>1</v>
      </c>
      <c r="G352">
        <v>0</v>
      </c>
      <c r="H352">
        <f t="shared" si="24"/>
        <v>0</v>
      </c>
      <c r="I352">
        <f t="shared" si="25"/>
        <v>0</v>
      </c>
      <c r="J352">
        <f t="shared" si="26"/>
        <v>0</v>
      </c>
      <c r="K352">
        <v>0</v>
      </c>
      <c r="L352">
        <f t="shared" si="27"/>
        <v>0</v>
      </c>
      <c r="M352" t="s">
        <v>52</v>
      </c>
      <c r="N352">
        <v>1</v>
      </c>
      <c r="O352">
        <f t="shared" si="28"/>
        <v>0</v>
      </c>
      <c r="Z352">
        <f t="shared" si="29"/>
        <v>0</v>
      </c>
      <c r="AA352">
        <f t="shared" si="30"/>
        <v>0</v>
      </c>
      <c r="AB352">
        <f t="shared" si="31"/>
        <v>0</v>
      </c>
      <c r="AD352">
        <v>21</v>
      </c>
      <c r="AE352">
        <f t="shared" si="32"/>
        <v>0</v>
      </c>
      <c r="AF352">
        <f t="shared" si="33"/>
        <v>0</v>
      </c>
      <c r="AG352">
        <v>0.89387145478391872</v>
      </c>
      <c r="AM352">
        <f t="shared" si="34"/>
        <v>0</v>
      </c>
      <c r="AN352">
        <f t="shared" si="35"/>
        <v>0</v>
      </c>
      <c r="AO352" t="s">
        <v>812</v>
      </c>
      <c r="AP352" t="s">
        <v>740</v>
      </c>
      <c r="AQ352" s="13" t="s">
        <v>358</v>
      </c>
    </row>
    <row r="353" spans="1:43" x14ac:dyDescent="0.2">
      <c r="A353" s="2" t="s">
        <v>816</v>
      </c>
      <c r="B353" s="1" t="s">
        <v>353</v>
      </c>
      <c r="C353" s="1" t="s">
        <v>817</v>
      </c>
      <c r="D353" t="s">
        <v>818</v>
      </c>
      <c r="E353" t="s">
        <v>217</v>
      </c>
      <c r="F353">
        <v>1</v>
      </c>
      <c r="G353">
        <v>0</v>
      </c>
      <c r="H353">
        <f t="shared" si="24"/>
        <v>0</v>
      </c>
      <c r="I353">
        <f t="shared" si="25"/>
        <v>0</v>
      </c>
      <c r="J353">
        <f t="shared" si="26"/>
        <v>0</v>
      </c>
      <c r="K353">
        <v>0</v>
      </c>
      <c r="L353">
        <f t="shared" si="27"/>
        <v>0</v>
      </c>
      <c r="M353" t="s">
        <v>52</v>
      </c>
      <c r="N353">
        <v>1</v>
      </c>
      <c r="O353">
        <f t="shared" si="28"/>
        <v>0</v>
      </c>
      <c r="Z353">
        <f t="shared" si="29"/>
        <v>0</v>
      </c>
      <c r="AA353">
        <f t="shared" si="30"/>
        <v>0</v>
      </c>
      <c r="AB353">
        <f t="shared" si="31"/>
        <v>0</v>
      </c>
      <c r="AD353">
        <v>21</v>
      </c>
      <c r="AE353">
        <f t="shared" si="32"/>
        <v>0</v>
      </c>
      <c r="AF353">
        <f t="shared" si="33"/>
        <v>0</v>
      </c>
      <c r="AG353">
        <v>0.96332484690015829</v>
      </c>
      <c r="AM353">
        <f t="shared" si="34"/>
        <v>0</v>
      </c>
      <c r="AN353">
        <f t="shared" si="35"/>
        <v>0</v>
      </c>
      <c r="AO353" t="s">
        <v>812</v>
      </c>
      <c r="AP353" t="s">
        <v>740</v>
      </c>
      <c r="AQ353" s="13" t="s">
        <v>358</v>
      </c>
    </row>
    <row r="354" spans="1:43" x14ac:dyDescent="0.2">
      <c r="A354" s="2" t="s">
        <v>819</v>
      </c>
      <c r="B354" s="1" t="s">
        <v>353</v>
      </c>
      <c r="C354" s="1" t="s">
        <v>820</v>
      </c>
      <c r="D354" t="s">
        <v>821</v>
      </c>
      <c r="E354" t="s">
        <v>217</v>
      </c>
      <c r="F354">
        <v>1</v>
      </c>
      <c r="G354">
        <v>0</v>
      </c>
      <c r="H354">
        <f t="shared" si="24"/>
        <v>0</v>
      </c>
      <c r="I354">
        <f t="shared" si="25"/>
        <v>0</v>
      </c>
      <c r="J354">
        <f t="shared" si="26"/>
        <v>0</v>
      </c>
      <c r="K354">
        <v>0</v>
      </c>
      <c r="L354">
        <f t="shared" si="27"/>
        <v>0</v>
      </c>
      <c r="M354" t="s">
        <v>52</v>
      </c>
      <c r="N354">
        <v>1</v>
      </c>
      <c r="O354">
        <f t="shared" si="28"/>
        <v>0</v>
      </c>
      <c r="Z354">
        <f t="shared" si="29"/>
        <v>0</v>
      </c>
      <c r="AA354">
        <f t="shared" si="30"/>
        <v>0</v>
      </c>
      <c r="AB354">
        <f t="shared" si="31"/>
        <v>0</v>
      </c>
      <c r="AD354">
        <v>21</v>
      </c>
      <c r="AE354">
        <f t="shared" si="32"/>
        <v>0</v>
      </c>
      <c r="AF354">
        <f t="shared" si="33"/>
        <v>0</v>
      </c>
      <c r="AG354">
        <v>0.94840622704560562</v>
      </c>
      <c r="AM354">
        <f t="shared" si="34"/>
        <v>0</v>
      </c>
      <c r="AN354">
        <f t="shared" si="35"/>
        <v>0</v>
      </c>
      <c r="AO354" t="s">
        <v>812</v>
      </c>
      <c r="AP354" t="s">
        <v>740</v>
      </c>
      <c r="AQ354" s="13" t="s">
        <v>358</v>
      </c>
    </row>
    <row r="355" spans="1:43" x14ac:dyDescent="0.2">
      <c r="A355" s="2" t="s">
        <v>822</v>
      </c>
      <c r="B355" s="1" t="s">
        <v>353</v>
      </c>
      <c r="C355" s="1" t="s">
        <v>823</v>
      </c>
      <c r="D355" t="s">
        <v>824</v>
      </c>
      <c r="E355" t="s">
        <v>217</v>
      </c>
      <c r="F355">
        <v>1</v>
      </c>
      <c r="G355">
        <v>0</v>
      </c>
      <c r="H355">
        <f t="shared" si="24"/>
        <v>0</v>
      </c>
      <c r="I355">
        <f t="shared" si="25"/>
        <v>0</v>
      </c>
      <c r="J355">
        <f t="shared" si="26"/>
        <v>0</v>
      </c>
      <c r="K355">
        <v>0</v>
      </c>
      <c r="L355">
        <f t="shared" si="27"/>
        <v>0</v>
      </c>
      <c r="M355" t="s">
        <v>52</v>
      </c>
      <c r="N355">
        <v>1</v>
      </c>
      <c r="O355">
        <f t="shared" si="28"/>
        <v>0</v>
      </c>
      <c r="Z355">
        <f t="shared" si="29"/>
        <v>0</v>
      </c>
      <c r="AA355">
        <f t="shared" si="30"/>
        <v>0</v>
      </c>
      <c r="AB355">
        <f t="shared" si="31"/>
        <v>0</v>
      </c>
      <c r="AD355">
        <v>21</v>
      </c>
      <c r="AE355">
        <f t="shared" si="32"/>
        <v>0</v>
      </c>
      <c r="AF355">
        <f t="shared" si="33"/>
        <v>0</v>
      </c>
      <c r="AG355">
        <v>0.94023568182659589</v>
      </c>
      <c r="AM355">
        <f t="shared" si="34"/>
        <v>0</v>
      </c>
      <c r="AN355">
        <f t="shared" si="35"/>
        <v>0</v>
      </c>
      <c r="AO355" t="s">
        <v>812</v>
      </c>
      <c r="AP355" t="s">
        <v>740</v>
      </c>
      <c r="AQ355" s="13" t="s">
        <v>358</v>
      </c>
    </row>
    <row r="356" spans="1:43" x14ac:dyDescent="0.2">
      <c r="A356" s="2" t="s">
        <v>825</v>
      </c>
      <c r="B356" s="1" t="s">
        <v>353</v>
      </c>
      <c r="C356" s="1" t="s">
        <v>826</v>
      </c>
      <c r="D356" t="s">
        <v>827</v>
      </c>
      <c r="E356" t="s">
        <v>217</v>
      </c>
      <c r="F356">
        <v>2</v>
      </c>
      <c r="G356">
        <v>0</v>
      </c>
      <c r="H356">
        <f t="shared" si="24"/>
        <v>0</v>
      </c>
      <c r="I356">
        <f t="shared" si="25"/>
        <v>0</v>
      </c>
      <c r="J356">
        <f t="shared" si="26"/>
        <v>0</v>
      </c>
      <c r="K356">
        <v>0</v>
      </c>
      <c r="L356">
        <f t="shared" si="27"/>
        <v>0</v>
      </c>
      <c r="M356" t="s">
        <v>52</v>
      </c>
      <c r="N356">
        <v>1</v>
      </c>
      <c r="O356">
        <f t="shared" si="28"/>
        <v>0</v>
      </c>
      <c r="Z356">
        <f t="shared" si="29"/>
        <v>0</v>
      </c>
      <c r="AA356">
        <f t="shared" si="30"/>
        <v>0</v>
      </c>
      <c r="AB356">
        <f t="shared" si="31"/>
        <v>0</v>
      </c>
      <c r="AD356">
        <v>21</v>
      </c>
      <c r="AE356">
        <f t="shared" si="32"/>
        <v>0</v>
      </c>
      <c r="AF356">
        <f t="shared" si="33"/>
        <v>0</v>
      </c>
      <c r="AG356">
        <v>0.93227613219941918</v>
      </c>
      <c r="AM356">
        <f t="shared" si="34"/>
        <v>0</v>
      </c>
      <c r="AN356">
        <f t="shared" si="35"/>
        <v>0</v>
      </c>
      <c r="AO356" t="s">
        <v>812</v>
      </c>
      <c r="AP356" t="s">
        <v>740</v>
      </c>
      <c r="AQ356" s="13" t="s">
        <v>358</v>
      </c>
    </row>
    <row r="357" spans="1:43" x14ac:dyDescent="0.2">
      <c r="A357" s="18"/>
      <c r="B357" s="19" t="s">
        <v>353</v>
      </c>
      <c r="C357" s="19" t="s">
        <v>828</v>
      </c>
      <c r="D357" s="13" t="s">
        <v>829</v>
      </c>
      <c r="E357" s="13"/>
      <c r="F357" s="13"/>
      <c r="G357" s="13"/>
      <c r="H357" s="13">
        <f>SUM(H358:H366)</f>
        <v>0</v>
      </c>
      <c r="I357" s="13">
        <f>SUM(I358:I366)</f>
        <v>0</v>
      </c>
      <c r="J357" s="13">
        <f>H357+I357</f>
        <v>0</v>
      </c>
      <c r="K357" s="13"/>
      <c r="L357" s="13">
        <f>SUM(L358:L366)</f>
        <v>0.32172000000000001</v>
      </c>
      <c r="M357" s="13"/>
      <c r="P357" s="13">
        <f>IF(Q357="PR",J357,SUM(O358:O366))</f>
        <v>0</v>
      </c>
      <c r="Q357" s="13" t="s">
        <v>339</v>
      </c>
      <c r="R357" s="13">
        <f>IF(Q357="HS",H357,0)</f>
        <v>0</v>
      </c>
      <c r="S357" s="13">
        <f>IF(Q357="HS",I357-P357,0)</f>
        <v>0</v>
      </c>
      <c r="T357" s="13">
        <f>IF(Q357="PS",H357,0)</f>
        <v>0</v>
      </c>
      <c r="U357" s="13">
        <f>IF(Q357="PS",I357-P357,0)</f>
        <v>0</v>
      </c>
      <c r="V357" s="13">
        <f>IF(Q357="MP",H357,0)</f>
        <v>0</v>
      </c>
      <c r="W357" s="13">
        <f>IF(Q357="MP",I357-P357,0)</f>
        <v>0</v>
      </c>
      <c r="X357" s="13">
        <f>IF(Q357="OM",H357,0)</f>
        <v>0</v>
      </c>
      <c r="Y357" s="13">
        <v>767</v>
      </c>
      <c r="AI357">
        <f>SUM(Z358:Z366)</f>
        <v>0</v>
      </c>
      <c r="AJ357">
        <f>SUM(AA358:AA366)</f>
        <v>0</v>
      </c>
      <c r="AK357">
        <f>SUM(AB358:AB366)</f>
        <v>0</v>
      </c>
    </row>
    <row r="358" spans="1:43" x14ac:dyDescent="0.2">
      <c r="A358" s="2" t="s">
        <v>830</v>
      </c>
      <c r="B358" s="1" t="s">
        <v>353</v>
      </c>
      <c r="C358" s="1" t="s">
        <v>831</v>
      </c>
      <c r="D358" t="s">
        <v>832</v>
      </c>
      <c r="E358" t="s">
        <v>833</v>
      </c>
      <c r="F358">
        <v>24</v>
      </c>
      <c r="G358">
        <v>0</v>
      </c>
      <c r="H358">
        <f>F358*AE358</f>
        <v>0</v>
      </c>
      <c r="I358">
        <f>J358-H358</f>
        <v>0</v>
      </c>
      <c r="J358">
        <f>F358*G358</f>
        <v>0</v>
      </c>
      <c r="K358">
        <v>6.0000000000000002E-5</v>
      </c>
      <c r="L358">
        <f>F358*K358</f>
        <v>1.4400000000000001E-3</v>
      </c>
      <c r="M358" t="s">
        <v>52</v>
      </c>
      <c r="N358">
        <v>1</v>
      </c>
      <c r="O358">
        <f>IF(N358=5,I358,0)</f>
        <v>0</v>
      </c>
      <c r="Z358">
        <f>IF(AD358=0,J358,0)</f>
        <v>0</v>
      </c>
      <c r="AA358">
        <f>IF(AD358=15,J358,0)</f>
        <v>0</v>
      </c>
      <c r="AB358">
        <f>IF(AD358=21,J358,0)</f>
        <v>0</v>
      </c>
      <c r="AD358">
        <v>21</v>
      </c>
      <c r="AE358">
        <f>G358*AG358</f>
        <v>0</v>
      </c>
      <c r="AF358">
        <f>G358*(1-AG358)</f>
        <v>0</v>
      </c>
      <c r="AG358">
        <v>0.27457627118644068</v>
      </c>
      <c r="AM358">
        <f>F358*AE358</f>
        <v>0</v>
      </c>
      <c r="AN358">
        <f>F358*AF358</f>
        <v>0</v>
      </c>
      <c r="AO358" t="s">
        <v>834</v>
      </c>
      <c r="AP358" t="s">
        <v>740</v>
      </c>
      <c r="AQ358" s="13" t="s">
        <v>358</v>
      </c>
    </row>
    <row r="359" spans="1:43" x14ac:dyDescent="0.2">
      <c r="A359" s="2" t="s">
        <v>835</v>
      </c>
      <c r="B359" s="1" t="s">
        <v>353</v>
      </c>
      <c r="C359" s="1" t="s">
        <v>836</v>
      </c>
      <c r="D359" t="s">
        <v>837</v>
      </c>
      <c r="E359" t="s">
        <v>217</v>
      </c>
      <c r="F359">
        <v>1</v>
      </c>
      <c r="G359">
        <v>0</v>
      </c>
      <c r="H359">
        <f>F359*AE359</f>
        <v>0</v>
      </c>
      <c r="I359">
        <f>J359-H359</f>
        <v>0</v>
      </c>
      <c r="J359">
        <f>F359*G359</f>
        <v>0</v>
      </c>
      <c r="K359">
        <v>3.5799999999999998E-2</v>
      </c>
      <c r="L359">
        <f>F359*K359</f>
        <v>3.5799999999999998E-2</v>
      </c>
      <c r="M359" t="s">
        <v>52</v>
      </c>
      <c r="N359">
        <v>1</v>
      </c>
      <c r="O359">
        <f>IF(N359=5,I359,0)</f>
        <v>0</v>
      </c>
      <c r="Z359">
        <f>IF(AD359=0,J359,0)</f>
        <v>0</v>
      </c>
      <c r="AA359">
        <f>IF(AD359=15,J359,0)</f>
        <v>0</v>
      </c>
      <c r="AB359">
        <f>IF(AD359=21,J359,0)</f>
        <v>0</v>
      </c>
      <c r="AD359">
        <v>21</v>
      </c>
      <c r="AE359">
        <f>G359*AG359</f>
        <v>0</v>
      </c>
      <c r="AF359">
        <f>G359*(1-AG359)</f>
        <v>0</v>
      </c>
      <c r="AG359">
        <v>1</v>
      </c>
      <c r="AM359">
        <f>F359*AE359</f>
        <v>0</v>
      </c>
      <c r="AN359">
        <f>F359*AF359</f>
        <v>0</v>
      </c>
      <c r="AO359" t="s">
        <v>834</v>
      </c>
      <c r="AP359" t="s">
        <v>740</v>
      </c>
      <c r="AQ359" s="13" t="s">
        <v>358</v>
      </c>
    </row>
    <row r="360" spans="1:43" ht="12.75" customHeight="1" x14ac:dyDescent="0.2">
      <c r="C360" s="17" t="s">
        <v>65</v>
      </c>
      <c r="D360" s="85" t="s">
        <v>838</v>
      </c>
      <c r="E360" s="85"/>
      <c r="F360" s="85"/>
      <c r="G360" s="85"/>
      <c r="H360" s="85"/>
      <c r="I360" s="85"/>
      <c r="J360" s="85"/>
      <c r="K360" s="85"/>
      <c r="L360" s="85"/>
      <c r="M360" s="85"/>
    </row>
    <row r="361" spans="1:43" x14ac:dyDescent="0.2">
      <c r="A361" s="2" t="s">
        <v>839</v>
      </c>
      <c r="B361" s="1" t="s">
        <v>353</v>
      </c>
      <c r="C361" s="1" t="s">
        <v>840</v>
      </c>
      <c r="D361" t="s">
        <v>841</v>
      </c>
      <c r="E361" t="s">
        <v>352</v>
      </c>
      <c r="F361">
        <v>341.80160000000001</v>
      </c>
      <c r="G361">
        <v>0</v>
      </c>
      <c r="H361">
        <f>F361*AE361</f>
        <v>0</v>
      </c>
      <c r="I361">
        <f>J361-H361</f>
        <v>0</v>
      </c>
      <c r="J361">
        <f>F361*G361</f>
        <v>0</v>
      </c>
      <c r="K361">
        <v>0</v>
      </c>
      <c r="L361">
        <f>F361*K361</f>
        <v>0</v>
      </c>
      <c r="M361" t="s">
        <v>52</v>
      </c>
      <c r="N361">
        <v>5</v>
      </c>
      <c r="O361">
        <f>IF(N361=5,I361,0)</f>
        <v>0</v>
      </c>
      <c r="Z361">
        <f>IF(AD361=0,J361,0)</f>
        <v>0</v>
      </c>
      <c r="AA361">
        <f>IF(AD361=15,J361,0)</f>
        <v>0</v>
      </c>
      <c r="AB361">
        <f>IF(AD361=21,J361,0)</f>
        <v>0</v>
      </c>
      <c r="AD361">
        <v>21</v>
      </c>
      <c r="AE361">
        <f>G361*AG361</f>
        <v>0</v>
      </c>
      <c r="AF361">
        <f>G361*(1-AG361)</f>
        <v>0</v>
      </c>
      <c r="AG361">
        <v>0</v>
      </c>
      <c r="AM361">
        <f>F361*AE361</f>
        <v>0</v>
      </c>
      <c r="AN361">
        <f>F361*AF361</f>
        <v>0</v>
      </c>
      <c r="AO361" t="s">
        <v>834</v>
      </c>
      <c r="AP361" t="s">
        <v>740</v>
      </c>
      <c r="AQ361" s="13" t="s">
        <v>358</v>
      </c>
    </row>
    <row r="362" spans="1:43" x14ac:dyDescent="0.2">
      <c r="A362" s="2" t="s">
        <v>842</v>
      </c>
      <c r="B362" s="1" t="s">
        <v>353</v>
      </c>
      <c r="C362" s="1" t="s">
        <v>843</v>
      </c>
      <c r="D362" t="s">
        <v>844</v>
      </c>
      <c r="E362" t="s">
        <v>217</v>
      </c>
      <c r="F362">
        <v>2</v>
      </c>
      <c r="G362">
        <v>0</v>
      </c>
      <c r="H362">
        <f>F362*AE362</f>
        <v>0</v>
      </c>
      <c r="I362">
        <f>J362-H362</f>
        <v>0</v>
      </c>
      <c r="J362">
        <f>F362*G362</f>
        <v>0</v>
      </c>
      <c r="K362">
        <v>2.92E-2</v>
      </c>
      <c r="L362">
        <f>F362*K362</f>
        <v>5.8400000000000001E-2</v>
      </c>
      <c r="M362" t="s">
        <v>52</v>
      </c>
      <c r="N362">
        <v>1</v>
      </c>
      <c r="O362">
        <f>IF(N362=5,I362,0)</f>
        <v>0</v>
      </c>
      <c r="Z362">
        <f>IF(AD362=0,J362,0)</f>
        <v>0</v>
      </c>
      <c r="AA362">
        <f>IF(AD362=15,J362,0)</f>
        <v>0</v>
      </c>
      <c r="AB362">
        <f>IF(AD362=21,J362,0)</f>
        <v>0</v>
      </c>
      <c r="AD362">
        <v>21</v>
      </c>
      <c r="AE362">
        <f>G362*AG362</f>
        <v>0</v>
      </c>
      <c r="AF362">
        <f>G362*(1-AG362)</f>
        <v>0</v>
      </c>
      <c r="AG362">
        <v>1</v>
      </c>
      <c r="AM362">
        <f>F362*AE362</f>
        <v>0</v>
      </c>
      <c r="AN362">
        <f>F362*AF362</f>
        <v>0</v>
      </c>
      <c r="AO362" t="s">
        <v>834</v>
      </c>
      <c r="AP362" t="s">
        <v>740</v>
      </c>
      <c r="AQ362" s="13" t="s">
        <v>358</v>
      </c>
    </row>
    <row r="363" spans="1:43" ht="12.75" customHeight="1" x14ac:dyDescent="0.2">
      <c r="C363" s="17" t="s">
        <v>65</v>
      </c>
      <c r="D363" s="85" t="s">
        <v>838</v>
      </c>
      <c r="E363" s="85"/>
      <c r="F363" s="85"/>
      <c r="G363" s="85"/>
      <c r="H363" s="85"/>
      <c r="I363" s="85"/>
      <c r="J363" s="85"/>
      <c r="K363" s="85"/>
      <c r="L363" s="85"/>
      <c r="M363" s="85"/>
    </row>
    <row r="364" spans="1:43" x14ac:dyDescent="0.2">
      <c r="A364" s="2" t="s">
        <v>845</v>
      </c>
      <c r="B364" s="1" t="s">
        <v>353</v>
      </c>
      <c r="C364" s="1" t="s">
        <v>846</v>
      </c>
      <c r="D364" t="s">
        <v>847</v>
      </c>
      <c r="E364" t="s">
        <v>64</v>
      </c>
      <c r="F364">
        <v>96</v>
      </c>
      <c r="G364">
        <v>0</v>
      </c>
      <c r="H364">
        <f>F364*AE364</f>
        <v>0</v>
      </c>
      <c r="I364">
        <f>J364-H364</f>
        <v>0</v>
      </c>
      <c r="J364">
        <f>F364*G364</f>
        <v>0</v>
      </c>
      <c r="K364">
        <v>1.48E-3</v>
      </c>
      <c r="L364">
        <f>F364*K364</f>
        <v>0.14207999999999998</v>
      </c>
      <c r="M364" t="s">
        <v>52</v>
      </c>
      <c r="N364">
        <v>1</v>
      </c>
      <c r="O364">
        <f>IF(N364=5,I364,0)</f>
        <v>0</v>
      </c>
      <c r="Z364">
        <f>IF(AD364=0,J364,0)</f>
        <v>0</v>
      </c>
      <c r="AA364">
        <f>IF(AD364=15,J364,0)</f>
        <v>0</v>
      </c>
      <c r="AB364">
        <f>IF(AD364=21,J364,0)</f>
        <v>0</v>
      </c>
      <c r="AD364">
        <v>21</v>
      </c>
      <c r="AE364">
        <f>G364*AG364</f>
        <v>0</v>
      </c>
      <c r="AF364">
        <f>G364*(1-AG364)</f>
        <v>0</v>
      </c>
      <c r="AG364">
        <v>0.39142191142191141</v>
      </c>
      <c r="AM364">
        <f>F364*AE364</f>
        <v>0</v>
      </c>
      <c r="AN364">
        <f>F364*AF364</f>
        <v>0</v>
      </c>
      <c r="AO364" t="s">
        <v>834</v>
      </c>
      <c r="AP364" t="s">
        <v>740</v>
      </c>
      <c r="AQ364" s="13" t="s">
        <v>358</v>
      </c>
    </row>
    <row r="365" spans="1:43" x14ac:dyDescent="0.2">
      <c r="A365" s="2" t="s">
        <v>848</v>
      </c>
      <c r="B365" s="1" t="s">
        <v>353</v>
      </c>
      <c r="C365" s="1" t="s">
        <v>849</v>
      </c>
      <c r="D365" t="s">
        <v>850</v>
      </c>
      <c r="E365" t="s">
        <v>217</v>
      </c>
      <c r="F365">
        <v>1</v>
      </c>
      <c r="G365">
        <v>0</v>
      </c>
      <c r="H365">
        <f>F365*AE365</f>
        <v>0</v>
      </c>
      <c r="I365">
        <f>J365-H365</f>
        <v>0</v>
      </c>
      <c r="J365">
        <f>F365*G365</f>
        <v>0</v>
      </c>
      <c r="K365">
        <v>0</v>
      </c>
      <c r="L365">
        <f>F365*K365</f>
        <v>0</v>
      </c>
      <c r="M365" t="s">
        <v>52</v>
      </c>
      <c r="N365">
        <v>1</v>
      </c>
      <c r="O365">
        <f>IF(N365=5,I365,0)</f>
        <v>0</v>
      </c>
      <c r="Z365">
        <f>IF(AD365=0,J365,0)</f>
        <v>0</v>
      </c>
      <c r="AA365">
        <f>IF(AD365=15,J365,0)</f>
        <v>0</v>
      </c>
      <c r="AB365">
        <f>IF(AD365=21,J365,0)</f>
        <v>0</v>
      </c>
      <c r="AD365">
        <v>21</v>
      </c>
      <c r="AE365">
        <f>G365*AG365</f>
        <v>0</v>
      </c>
      <c r="AF365">
        <f>G365*(1-AG365)</f>
        <v>0</v>
      </c>
      <c r="AG365">
        <v>0</v>
      </c>
      <c r="AM365">
        <f>F365*AE365</f>
        <v>0</v>
      </c>
      <c r="AN365">
        <f>F365*AF365</f>
        <v>0</v>
      </c>
      <c r="AO365" t="s">
        <v>834</v>
      </c>
      <c r="AP365" t="s">
        <v>740</v>
      </c>
      <c r="AQ365" s="13" t="s">
        <v>358</v>
      </c>
    </row>
    <row r="366" spans="1:43" x14ac:dyDescent="0.2">
      <c r="A366" s="2" t="s">
        <v>851</v>
      </c>
      <c r="B366" s="1" t="s">
        <v>353</v>
      </c>
      <c r="C366" s="1" t="s">
        <v>852</v>
      </c>
      <c r="D366" t="s">
        <v>853</v>
      </c>
      <c r="E366" t="s">
        <v>217</v>
      </c>
      <c r="F366">
        <v>1</v>
      </c>
      <c r="G366">
        <v>0</v>
      </c>
      <c r="H366">
        <f>F366*AE366</f>
        <v>0</v>
      </c>
      <c r="I366">
        <f>J366-H366</f>
        <v>0</v>
      </c>
      <c r="J366">
        <f>F366*G366</f>
        <v>0</v>
      </c>
      <c r="K366">
        <v>8.4000000000000005E-2</v>
      </c>
      <c r="L366">
        <f>F366*K366</f>
        <v>8.4000000000000005E-2</v>
      </c>
      <c r="M366" t="s">
        <v>52</v>
      </c>
      <c r="N366">
        <v>1</v>
      </c>
      <c r="O366">
        <f>IF(N366=5,I366,0)</f>
        <v>0</v>
      </c>
      <c r="Z366">
        <f>IF(AD366=0,J366,0)</f>
        <v>0</v>
      </c>
      <c r="AA366">
        <f>IF(AD366=15,J366,0)</f>
        <v>0</v>
      </c>
      <c r="AB366">
        <f>IF(AD366=21,J366,0)</f>
        <v>0</v>
      </c>
      <c r="AD366">
        <v>21</v>
      </c>
      <c r="AE366">
        <f>G366*AG366</f>
        <v>0</v>
      </c>
      <c r="AF366">
        <f>G366*(1-AG366)</f>
        <v>0</v>
      </c>
      <c r="AG366">
        <v>1</v>
      </c>
      <c r="AM366">
        <f>F366*AE366</f>
        <v>0</v>
      </c>
      <c r="AN366">
        <f>F366*AF366</f>
        <v>0</v>
      </c>
      <c r="AO366" t="s">
        <v>834</v>
      </c>
      <c r="AP366" t="s">
        <v>740</v>
      </c>
      <c r="AQ366" s="13" t="s">
        <v>358</v>
      </c>
    </row>
    <row r="367" spans="1:43" ht="25.5" customHeight="1" x14ac:dyDescent="0.2">
      <c r="C367" s="17" t="s">
        <v>65</v>
      </c>
      <c r="D367" s="85" t="s">
        <v>854</v>
      </c>
      <c r="E367" s="85"/>
      <c r="F367" s="85"/>
      <c r="G367" s="85"/>
      <c r="H367" s="85"/>
      <c r="I367" s="85"/>
      <c r="J367" s="85"/>
      <c r="K367" s="85"/>
      <c r="L367" s="85"/>
      <c r="M367" s="85"/>
    </row>
    <row r="368" spans="1:43" x14ac:dyDescent="0.2">
      <c r="A368" s="18"/>
      <c r="B368" s="19" t="s">
        <v>353</v>
      </c>
      <c r="C368" s="19" t="s">
        <v>855</v>
      </c>
      <c r="D368" s="13" t="s">
        <v>856</v>
      </c>
      <c r="E368" s="13"/>
      <c r="F368" s="13"/>
      <c r="G368" s="13"/>
      <c r="H368" s="13">
        <f>SUM(H369:H371)</f>
        <v>0</v>
      </c>
      <c r="I368" s="13">
        <f>SUM(I369:I371)</f>
        <v>0</v>
      </c>
      <c r="J368" s="13">
        <f>H368+I368</f>
        <v>0</v>
      </c>
      <c r="K368" s="13"/>
      <c r="L368" s="13">
        <f>SUM(L369:L371)</f>
        <v>0</v>
      </c>
      <c r="M368" s="13"/>
      <c r="P368" s="13">
        <f>IF(Q368="PR",J368,SUM(O369:O371))</f>
        <v>0</v>
      </c>
      <c r="Q368" s="13" t="s">
        <v>339</v>
      </c>
      <c r="R368" s="13">
        <f>IF(Q368="HS",H368,0)</f>
        <v>0</v>
      </c>
      <c r="S368" s="13">
        <f>IF(Q368="HS",I368-P368,0)</f>
        <v>0</v>
      </c>
      <c r="T368" s="13">
        <f>IF(Q368="PS",H368,0)</f>
        <v>0</v>
      </c>
      <c r="U368" s="13">
        <f>IF(Q368="PS",I368-P368,0)</f>
        <v>0</v>
      </c>
      <c r="V368" s="13">
        <f>IF(Q368="MP",H368,0)</f>
        <v>0</v>
      </c>
      <c r="W368" s="13">
        <f>IF(Q368="MP",I368-P368,0)</f>
        <v>0</v>
      </c>
      <c r="X368" s="13">
        <f>IF(Q368="OM",H368,0)</f>
        <v>0</v>
      </c>
      <c r="Y368" s="13">
        <v>771</v>
      </c>
      <c r="AI368">
        <f>SUM(Z369:Z371)</f>
        <v>0</v>
      </c>
      <c r="AJ368">
        <f>SUM(AA369:AA371)</f>
        <v>0</v>
      </c>
      <c r="AK368">
        <f>SUM(AB369:AB371)</f>
        <v>0</v>
      </c>
    </row>
    <row r="369" spans="1:43" x14ac:dyDescent="0.2">
      <c r="A369" s="2" t="s">
        <v>857</v>
      </c>
      <c r="B369" s="1" t="s">
        <v>353</v>
      </c>
      <c r="C369" s="1" t="s">
        <v>858</v>
      </c>
      <c r="D369" t="s">
        <v>859</v>
      </c>
      <c r="E369" t="s">
        <v>64</v>
      </c>
      <c r="F369">
        <v>15.6</v>
      </c>
      <c r="G369">
        <v>0</v>
      </c>
      <c r="H369">
        <f>F369*AE369</f>
        <v>0</v>
      </c>
      <c r="I369">
        <f>J369-H369</f>
        <v>0</v>
      </c>
      <c r="J369">
        <f>F369*G369</f>
        <v>0</v>
      </c>
      <c r="K369">
        <v>0</v>
      </c>
      <c r="L369">
        <f>F369*K369</f>
        <v>0</v>
      </c>
      <c r="M369" t="s">
        <v>52</v>
      </c>
      <c r="N369">
        <v>1</v>
      </c>
      <c r="O369">
        <f>IF(N369=5,I369,0)</f>
        <v>0</v>
      </c>
      <c r="Z369">
        <f>IF(AD369=0,J369,0)</f>
        <v>0</v>
      </c>
      <c r="AA369">
        <f>IF(AD369=15,J369,0)</f>
        <v>0</v>
      </c>
      <c r="AB369">
        <f>IF(AD369=21,J369,0)</f>
        <v>0</v>
      </c>
      <c r="AD369">
        <v>21</v>
      </c>
      <c r="AE369">
        <f>G369*AG369</f>
        <v>0</v>
      </c>
      <c r="AF369">
        <f>G369*(1-AG369)</f>
        <v>0</v>
      </c>
      <c r="AG369">
        <v>0</v>
      </c>
      <c r="AM369">
        <f>F369*AE369</f>
        <v>0</v>
      </c>
      <c r="AN369">
        <f>F369*AF369</f>
        <v>0</v>
      </c>
      <c r="AO369" t="s">
        <v>860</v>
      </c>
      <c r="AP369" t="s">
        <v>861</v>
      </c>
      <c r="AQ369" s="13" t="s">
        <v>358</v>
      </c>
    </row>
    <row r="370" spans="1:43" ht="25.5" customHeight="1" x14ac:dyDescent="0.2">
      <c r="C370" s="17" t="s">
        <v>65</v>
      </c>
      <c r="D370" s="85" t="s">
        <v>862</v>
      </c>
      <c r="E370" s="85"/>
      <c r="F370" s="85"/>
      <c r="G370" s="85"/>
      <c r="H370" s="85"/>
      <c r="I370" s="85"/>
      <c r="J370" s="85"/>
      <c r="K370" s="85"/>
      <c r="L370" s="85"/>
      <c r="M370" s="85"/>
    </row>
    <row r="371" spans="1:43" x14ac:dyDescent="0.2">
      <c r="A371" s="2" t="s">
        <v>863</v>
      </c>
      <c r="B371" s="1" t="s">
        <v>353</v>
      </c>
      <c r="C371" s="1" t="s">
        <v>864</v>
      </c>
      <c r="D371" t="s">
        <v>865</v>
      </c>
      <c r="E371" t="s">
        <v>51</v>
      </c>
      <c r="F371">
        <v>12.42</v>
      </c>
      <c r="G371">
        <v>0</v>
      </c>
      <c r="H371">
        <f>F371*AE371</f>
        <v>0</v>
      </c>
      <c r="I371">
        <f>J371-H371</f>
        <v>0</v>
      </c>
      <c r="J371">
        <f>F371*G371</f>
        <v>0</v>
      </c>
      <c r="K371">
        <v>0</v>
      </c>
      <c r="L371">
        <f>F371*K371</f>
        <v>0</v>
      </c>
      <c r="M371" t="s">
        <v>52</v>
      </c>
      <c r="N371">
        <v>1</v>
      </c>
      <c r="O371">
        <f>IF(N371=5,I371,0)</f>
        <v>0</v>
      </c>
      <c r="Z371">
        <f>IF(AD371=0,J371,0)</f>
        <v>0</v>
      </c>
      <c r="AA371">
        <f>IF(AD371=15,J371,0)</f>
        <v>0</v>
      </c>
      <c r="AB371">
        <f>IF(AD371=21,J371,0)</f>
        <v>0</v>
      </c>
      <c r="AD371">
        <v>21</v>
      </c>
      <c r="AE371">
        <f>G371*AG371</f>
        <v>0</v>
      </c>
      <c r="AF371">
        <f>G371*(1-AG371)</f>
        <v>0</v>
      </c>
      <c r="AG371">
        <v>0</v>
      </c>
      <c r="AM371">
        <f>F371*AE371</f>
        <v>0</v>
      </c>
      <c r="AN371">
        <f>F371*AF371</f>
        <v>0</v>
      </c>
      <c r="AO371" t="s">
        <v>860</v>
      </c>
      <c r="AP371" t="s">
        <v>861</v>
      </c>
      <c r="AQ371" s="13" t="s">
        <v>358</v>
      </c>
    </row>
    <row r="372" spans="1:43" ht="38.25" customHeight="1" x14ac:dyDescent="0.2">
      <c r="C372" s="17" t="s">
        <v>65</v>
      </c>
      <c r="D372" s="85" t="s">
        <v>866</v>
      </c>
      <c r="E372" s="85"/>
      <c r="F372" s="85"/>
      <c r="G372" s="85"/>
      <c r="H372" s="85"/>
      <c r="I372" s="85"/>
      <c r="J372" s="85"/>
      <c r="K372" s="85"/>
      <c r="L372" s="85"/>
      <c r="M372" s="85"/>
    </row>
    <row r="373" spans="1:43" x14ac:dyDescent="0.2">
      <c r="A373" s="18"/>
      <c r="B373" s="19" t="s">
        <v>353</v>
      </c>
      <c r="C373" s="19" t="s">
        <v>867</v>
      </c>
      <c r="D373" s="13" t="s">
        <v>868</v>
      </c>
      <c r="E373" s="13"/>
      <c r="F373" s="13"/>
      <c r="G373" s="13"/>
      <c r="H373" s="13">
        <f>SUM(H374:H374)</f>
        <v>0</v>
      </c>
      <c r="I373" s="13">
        <f>SUM(I374:I374)</f>
        <v>0</v>
      </c>
      <c r="J373" s="13">
        <f>H373+I373</f>
        <v>0</v>
      </c>
      <c r="K373" s="13"/>
      <c r="L373" s="13">
        <f>SUM(L374:L374)</f>
        <v>0</v>
      </c>
      <c r="M373" s="13"/>
      <c r="P373" s="13">
        <f>IF(Q373="PR",J373,SUM(O374:O374))</f>
        <v>0</v>
      </c>
      <c r="Q373" s="13" t="s">
        <v>339</v>
      </c>
      <c r="R373" s="13">
        <f>IF(Q373="HS",H373,0)</f>
        <v>0</v>
      </c>
      <c r="S373" s="13">
        <f>IF(Q373="HS",I373-P373,0)</f>
        <v>0</v>
      </c>
      <c r="T373" s="13">
        <f>IF(Q373="PS",H373,0)</f>
        <v>0</v>
      </c>
      <c r="U373" s="13">
        <f>IF(Q373="PS",I373-P373,0)</f>
        <v>0</v>
      </c>
      <c r="V373" s="13">
        <f>IF(Q373="MP",H373,0)</f>
        <v>0</v>
      </c>
      <c r="W373" s="13">
        <f>IF(Q373="MP",I373-P373,0)</f>
        <v>0</v>
      </c>
      <c r="X373" s="13">
        <f>IF(Q373="OM",H373,0)</f>
        <v>0</v>
      </c>
      <c r="Y373" s="13">
        <v>781</v>
      </c>
      <c r="AI373">
        <f>SUM(Z374:Z374)</f>
        <v>0</v>
      </c>
      <c r="AJ373">
        <f>SUM(AA374:AA374)</f>
        <v>0</v>
      </c>
      <c r="AK373">
        <f>SUM(AB374:AB374)</f>
        <v>0</v>
      </c>
    </row>
    <row r="374" spans="1:43" x14ac:dyDescent="0.2">
      <c r="A374" s="2" t="s">
        <v>869</v>
      </c>
      <c r="B374" s="1" t="s">
        <v>353</v>
      </c>
      <c r="C374" s="1" t="s">
        <v>870</v>
      </c>
      <c r="D374" t="s">
        <v>871</v>
      </c>
      <c r="E374" t="s">
        <v>51</v>
      </c>
      <c r="F374">
        <v>7.41</v>
      </c>
      <c r="G374">
        <v>0</v>
      </c>
      <c r="H374">
        <f>F374*AE374</f>
        <v>0</v>
      </c>
      <c r="I374">
        <f>J374-H374</f>
        <v>0</v>
      </c>
      <c r="J374">
        <f>F374*G374</f>
        <v>0</v>
      </c>
      <c r="K374">
        <v>0</v>
      </c>
      <c r="L374">
        <f>F374*K374</f>
        <v>0</v>
      </c>
      <c r="M374" t="s">
        <v>52</v>
      </c>
      <c r="N374">
        <v>1</v>
      </c>
      <c r="O374">
        <f>IF(N374=5,I374,0)</f>
        <v>0</v>
      </c>
      <c r="Z374">
        <f>IF(AD374=0,J374,0)</f>
        <v>0</v>
      </c>
      <c r="AA374">
        <f>IF(AD374=15,J374,0)</f>
        <v>0</v>
      </c>
      <c r="AB374">
        <f>IF(AD374=21,J374,0)</f>
        <v>0</v>
      </c>
      <c r="AD374">
        <v>21</v>
      </c>
      <c r="AE374">
        <f>G374*AG374</f>
        <v>0</v>
      </c>
      <c r="AF374">
        <f>G374*(1-AG374)</f>
        <v>0</v>
      </c>
      <c r="AG374">
        <v>0</v>
      </c>
      <c r="AM374">
        <f>F374*AE374</f>
        <v>0</v>
      </c>
      <c r="AN374">
        <f>F374*AF374</f>
        <v>0</v>
      </c>
      <c r="AO374" t="s">
        <v>872</v>
      </c>
      <c r="AP374" t="s">
        <v>873</v>
      </c>
      <c r="AQ374" s="13" t="s">
        <v>358</v>
      </c>
    </row>
    <row r="375" spans="1:43" ht="38.25" customHeight="1" x14ac:dyDescent="0.2">
      <c r="C375" s="17" t="s">
        <v>65</v>
      </c>
      <c r="D375" s="85" t="s">
        <v>874</v>
      </c>
      <c r="E375" s="85"/>
      <c r="F375" s="85"/>
      <c r="G375" s="85"/>
      <c r="H375" s="85"/>
      <c r="I375" s="85"/>
      <c r="J375" s="85"/>
      <c r="K375" s="85"/>
      <c r="L375" s="85"/>
      <c r="M375" s="85"/>
    </row>
    <row r="376" spans="1:43" x14ac:dyDescent="0.2">
      <c r="A376" s="18"/>
      <c r="B376" s="19" t="s">
        <v>353</v>
      </c>
      <c r="C376" s="19" t="s">
        <v>875</v>
      </c>
      <c r="D376" s="13" t="s">
        <v>876</v>
      </c>
      <c r="E376" s="13"/>
      <c r="F376" s="13"/>
      <c r="G376" s="13"/>
      <c r="H376" s="13">
        <f>SUM(H377:H380)</f>
        <v>0</v>
      </c>
      <c r="I376" s="13">
        <f>SUM(I377:I380)</f>
        <v>0</v>
      </c>
      <c r="J376" s="13">
        <f>H376+I376</f>
        <v>0</v>
      </c>
      <c r="K376" s="13"/>
      <c r="L376" s="13">
        <f>SUM(L377:L380)</f>
        <v>0.40987120000000005</v>
      </c>
      <c r="M376" s="13"/>
      <c r="P376" s="13">
        <f>IF(Q376="PR",J376,SUM(O377:O380))</f>
        <v>0</v>
      </c>
      <c r="Q376" s="13" t="s">
        <v>339</v>
      </c>
      <c r="R376" s="13">
        <f>IF(Q376="HS",H376,0)</f>
        <v>0</v>
      </c>
      <c r="S376" s="13">
        <f>IF(Q376="HS",I376-P376,0)</f>
        <v>0</v>
      </c>
      <c r="T376" s="13">
        <f>IF(Q376="PS",H376,0)</f>
        <v>0</v>
      </c>
      <c r="U376" s="13">
        <f>IF(Q376="PS",I376-P376,0)</f>
        <v>0</v>
      </c>
      <c r="V376" s="13">
        <f>IF(Q376="MP",H376,0)</f>
        <v>0</v>
      </c>
      <c r="W376" s="13">
        <f>IF(Q376="MP",I376-P376,0)</f>
        <v>0</v>
      </c>
      <c r="X376" s="13">
        <f>IF(Q376="OM",H376,0)</f>
        <v>0</v>
      </c>
      <c r="Y376" s="13">
        <v>783</v>
      </c>
      <c r="AI376">
        <f>SUM(Z377:Z380)</f>
        <v>0</v>
      </c>
      <c r="AJ376">
        <f>SUM(AA377:AA380)</f>
        <v>0</v>
      </c>
      <c r="AK376">
        <f>SUM(AB377:AB380)</f>
        <v>0</v>
      </c>
    </row>
    <row r="377" spans="1:43" x14ac:dyDescent="0.2">
      <c r="A377" s="2" t="s">
        <v>877</v>
      </c>
      <c r="B377" s="1" t="s">
        <v>353</v>
      </c>
      <c r="C377" s="1" t="s">
        <v>878</v>
      </c>
      <c r="D377" t="s">
        <v>879</v>
      </c>
      <c r="E377" t="s">
        <v>51</v>
      </c>
      <c r="F377">
        <v>318</v>
      </c>
      <c r="G377">
        <v>0</v>
      </c>
      <c r="H377">
        <f>F377*AE377</f>
        <v>0</v>
      </c>
      <c r="I377">
        <f>J377-H377</f>
        <v>0</v>
      </c>
      <c r="J377">
        <f>F377*G377</f>
        <v>0</v>
      </c>
      <c r="K377">
        <v>1.3999999999999999E-4</v>
      </c>
      <c r="L377">
        <f>F377*K377</f>
        <v>4.4519999999999997E-2</v>
      </c>
      <c r="M377" t="s">
        <v>52</v>
      </c>
      <c r="N377">
        <v>1</v>
      </c>
      <c r="O377">
        <f>IF(N377=5,I377,0)</f>
        <v>0</v>
      </c>
      <c r="Z377">
        <f>IF(AD377=0,J377,0)</f>
        <v>0</v>
      </c>
      <c r="AA377">
        <f>IF(AD377=15,J377,0)</f>
        <v>0</v>
      </c>
      <c r="AB377">
        <f>IF(AD377=21,J377,0)</f>
        <v>0</v>
      </c>
      <c r="AD377">
        <v>21</v>
      </c>
      <c r="AE377">
        <f>G377*AG377</f>
        <v>0</v>
      </c>
      <c r="AF377">
        <f>G377*(1-AG377)</f>
        <v>0</v>
      </c>
      <c r="AG377">
        <v>0.58879668049792533</v>
      </c>
      <c r="AM377">
        <f>F377*AE377</f>
        <v>0</v>
      </c>
      <c r="AN377">
        <f>F377*AF377</f>
        <v>0</v>
      </c>
      <c r="AO377" t="s">
        <v>880</v>
      </c>
      <c r="AP377" t="s">
        <v>873</v>
      </c>
      <c r="AQ377" s="13" t="s">
        <v>358</v>
      </c>
    </row>
    <row r="378" spans="1:43" x14ac:dyDescent="0.2">
      <c r="A378" s="2" t="s">
        <v>881</v>
      </c>
      <c r="B378" s="1" t="s">
        <v>353</v>
      </c>
      <c r="C378" s="1" t="s">
        <v>882</v>
      </c>
      <c r="D378" t="s">
        <v>883</v>
      </c>
      <c r="E378" t="s">
        <v>51</v>
      </c>
      <c r="F378">
        <v>431.08</v>
      </c>
      <c r="G378">
        <v>0</v>
      </c>
      <c r="H378">
        <f>F378*AE378</f>
        <v>0</v>
      </c>
      <c r="I378">
        <f>J378-H378</f>
        <v>0</v>
      </c>
      <c r="J378">
        <f>F378*G378</f>
        <v>0</v>
      </c>
      <c r="K378">
        <v>8.4000000000000003E-4</v>
      </c>
      <c r="L378">
        <f>F378*K378</f>
        <v>0.36210720000000002</v>
      </c>
      <c r="M378" t="s">
        <v>52</v>
      </c>
      <c r="N378">
        <v>1</v>
      </c>
      <c r="O378">
        <f>IF(N378=5,I378,0)</f>
        <v>0</v>
      </c>
      <c r="Z378">
        <f>IF(AD378=0,J378,0)</f>
        <v>0</v>
      </c>
      <c r="AA378">
        <f>IF(AD378=15,J378,0)</f>
        <v>0</v>
      </c>
      <c r="AB378">
        <f>IF(AD378=21,J378,0)</f>
        <v>0</v>
      </c>
      <c r="AD378">
        <v>21</v>
      </c>
      <c r="AE378">
        <f>G378*AG378</f>
        <v>0</v>
      </c>
      <c r="AF378">
        <f>G378*(1-AG378)</f>
        <v>0</v>
      </c>
      <c r="AG378">
        <v>0.75147016011644829</v>
      </c>
      <c r="AM378">
        <f>F378*AE378</f>
        <v>0</v>
      </c>
      <c r="AN378">
        <f>F378*AF378</f>
        <v>0</v>
      </c>
      <c r="AO378" t="s">
        <v>880</v>
      </c>
      <c r="AP378" t="s">
        <v>873</v>
      </c>
      <c r="AQ378" s="13" t="s">
        <v>358</v>
      </c>
    </row>
    <row r="379" spans="1:43" ht="12.75" customHeight="1" x14ac:dyDescent="0.2">
      <c r="C379" s="17" t="s">
        <v>65</v>
      </c>
      <c r="D379" s="85" t="s">
        <v>884</v>
      </c>
      <c r="E379" s="85"/>
      <c r="F379" s="85"/>
      <c r="G379" s="85"/>
      <c r="H379" s="85"/>
      <c r="I379" s="85"/>
      <c r="J379" s="85"/>
      <c r="K379" s="85"/>
      <c r="L379" s="85"/>
      <c r="M379" s="85"/>
    </row>
    <row r="380" spans="1:43" x14ac:dyDescent="0.2">
      <c r="A380" s="2" t="s">
        <v>885</v>
      </c>
      <c r="B380" s="1" t="s">
        <v>353</v>
      </c>
      <c r="C380" s="1" t="s">
        <v>886</v>
      </c>
      <c r="D380" t="s">
        <v>887</v>
      </c>
      <c r="E380" t="s">
        <v>51</v>
      </c>
      <c r="F380">
        <v>16.22</v>
      </c>
      <c r="G380">
        <v>0</v>
      </c>
      <c r="H380">
        <f>F380*AE380</f>
        <v>0</v>
      </c>
      <c r="I380">
        <f>J380-H380</f>
        <v>0</v>
      </c>
      <c r="J380">
        <f>F380*G380</f>
        <v>0</v>
      </c>
      <c r="K380">
        <v>2.0000000000000001E-4</v>
      </c>
      <c r="L380">
        <f>F380*K380</f>
        <v>3.2439999999999999E-3</v>
      </c>
      <c r="M380" t="s">
        <v>52</v>
      </c>
      <c r="N380">
        <v>1</v>
      </c>
      <c r="O380">
        <f>IF(N380=5,I380,0)</f>
        <v>0</v>
      </c>
      <c r="Z380">
        <f>IF(AD380=0,J380,0)</f>
        <v>0</v>
      </c>
      <c r="AA380">
        <f>IF(AD380=15,J380,0)</f>
        <v>0</v>
      </c>
      <c r="AB380">
        <f>IF(AD380=21,J380,0)</f>
        <v>0</v>
      </c>
      <c r="AD380">
        <v>21</v>
      </c>
      <c r="AE380">
        <f>G380*AG380</f>
        <v>0</v>
      </c>
      <c r="AF380">
        <f>G380*(1-AG380)</f>
        <v>0</v>
      </c>
      <c r="AG380">
        <v>0.5692804521142395</v>
      </c>
      <c r="AM380">
        <f>F380*AE380</f>
        <v>0</v>
      </c>
      <c r="AN380">
        <f>F380*AF380</f>
        <v>0</v>
      </c>
      <c r="AO380" t="s">
        <v>880</v>
      </c>
      <c r="AP380" t="s">
        <v>873</v>
      </c>
      <c r="AQ380" s="13" t="s">
        <v>358</v>
      </c>
    </row>
    <row r="381" spans="1:43" ht="12.75" customHeight="1" x14ac:dyDescent="0.2">
      <c r="C381" s="17" t="s">
        <v>65</v>
      </c>
      <c r="D381" s="85" t="s">
        <v>888</v>
      </c>
      <c r="E381" s="85"/>
      <c r="F381" s="85"/>
      <c r="G381" s="85"/>
      <c r="H381" s="85"/>
      <c r="I381" s="85"/>
      <c r="J381" s="85"/>
      <c r="K381" s="85"/>
      <c r="L381" s="85"/>
      <c r="M381" s="85"/>
    </row>
    <row r="382" spans="1:43" x14ac:dyDescent="0.2">
      <c r="A382" s="18"/>
      <c r="B382" s="19" t="s">
        <v>353</v>
      </c>
      <c r="C382" s="19" t="s">
        <v>889</v>
      </c>
      <c r="D382" s="13" t="s">
        <v>890</v>
      </c>
      <c r="E382" s="13"/>
      <c r="F382" s="13"/>
      <c r="G382" s="13"/>
      <c r="H382" s="13">
        <f>SUM(H383:H385)</f>
        <v>0</v>
      </c>
      <c r="I382" s="13">
        <f>SUM(I383:I385)</f>
        <v>0</v>
      </c>
      <c r="J382" s="13">
        <f>H382+I382</f>
        <v>0</v>
      </c>
      <c r="K382" s="13"/>
      <c r="L382" s="13">
        <f>SUM(L383:L385)</f>
        <v>0.21387500000000001</v>
      </c>
      <c r="M382" s="13"/>
      <c r="P382" s="13">
        <f>IF(Q382="PR",J382,SUM(O383:O385))</f>
        <v>0</v>
      </c>
      <c r="Q382" s="13" t="s">
        <v>339</v>
      </c>
      <c r="R382" s="13">
        <f>IF(Q382="HS",H382,0)</f>
        <v>0</v>
      </c>
      <c r="S382" s="13">
        <f>IF(Q382="HS",I382-P382,0)</f>
        <v>0</v>
      </c>
      <c r="T382" s="13">
        <f>IF(Q382="PS",H382,0)</f>
        <v>0</v>
      </c>
      <c r="U382" s="13">
        <f>IF(Q382="PS",I382-P382,0)</f>
        <v>0</v>
      </c>
      <c r="V382" s="13">
        <f>IF(Q382="MP",H382,0)</f>
        <v>0</v>
      </c>
      <c r="W382" s="13">
        <f>IF(Q382="MP",I382-P382,0)</f>
        <v>0</v>
      </c>
      <c r="X382" s="13">
        <f>IF(Q382="OM",H382,0)</f>
        <v>0</v>
      </c>
      <c r="Y382" s="13">
        <v>784</v>
      </c>
      <c r="AI382">
        <f>SUM(Z383:Z385)</f>
        <v>0</v>
      </c>
      <c r="AJ382">
        <f>SUM(AA383:AA385)</f>
        <v>0</v>
      </c>
      <c r="AK382">
        <f>SUM(AB383:AB385)</f>
        <v>0</v>
      </c>
    </row>
    <row r="383" spans="1:43" x14ac:dyDescent="0.2">
      <c r="A383" s="2" t="s">
        <v>891</v>
      </c>
      <c r="B383" s="1" t="s">
        <v>353</v>
      </c>
      <c r="C383" s="1" t="s">
        <v>892</v>
      </c>
      <c r="D383" t="s">
        <v>893</v>
      </c>
      <c r="E383" t="s">
        <v>51</v>
      </c>
      <c r="F383">
        <v>227.6</v>
      </c>
      <c r="G383">
        <v>0</v>
      </c>
      <c r="H383">
        <f>F383*AE383</f>
        <v>0</v>
      </c>
      <c r="I383">
        <f>J383-H383</f>
        <v>0</v>
      </c>
      <c r="J383">
        <f>F383*G383</f>
        <v>0</v>
      </c>
      <c r="K383">
        <v>2.5000000000000001E-4</v>
      </c>
      <c r="L383">
        <f>F383*K383</f>
        <v>5.6899999999999999E-2</v>
      </c>
      <c r="M383" t="s">
        <v>52</v>
      </c>
      <c r="N383">
        <v>1</v>
      </c>
      <c r="O383">
        <f>IF(N383=5,I383,0)</f>
        <v>0</v>
      </c>
      <c r="Z383">
        <f>IF(AD383=0,J383,0)</f>
        <v>0</v>
      </c>
      <c r="AA383">
        <f>IF(AD383=15,J383,0)</f>
        <v>0</v>
      </c>
      <c r="AB383">
        <f>IF(AD383=21,J383,0)</f>
        <v>0</v>
      </c>
      <c r="AD383">
        <v>21</v>
      </c>
      <c r="AE383">
        <f>G383*AG383</f>
        <v>0</v>
      </c>
      <c r="AF383">
        <f>G383*(1-AG383)</f>
        <v>0</v>
      </c>
      <c r="AG383">
        <v>0.18078902229845631</v>
      </c>
      <c r="AM383">
        <f>F383*AE383</f>
        <v>0</v>
      </c>
      <c r="AN383">
        <f>F383*AF383</f>
        <v>0</v>
      </c>
      <c r="AO383" t="s">
        <v>894</v>
      </c>
      <c r="AP383" t="s">
        <v>873</v>
      </c>
      <c r="AQ383" s="13" t="s">
        <v>358</v>
      </c>
    </row>
    <row r="384" spans="1:43" ht="12.75" customHeight="1" x14ac:dyDescent="0.2">
      <c r="C384" s="17" t="s">
        <v>65</v>
      </c>
      <c r="D384" s="85" t="s">
        <v>895</v>
      </c>
      <c r="E384" s="85"/>
      <c r="F384" s="85"/>
      <c r="G384" s="85"/>
      <c r="H384" s="85"/>
      <c r="I384" s="85"/>
      <c r="J384" s="85"/>
      <c r="K384" s="85"/>
      <c r="L384" s="85"/>
      <c r="M384" s="85"/>
    </row>
    <row r="385" spans="1:43" x14ac:dyDescent="0.2">
      <c r="A385" s="2" t="s">
        <v>896</v>
      </c>
      <c r="B385" s="1" t="s">
        <v>353</v>
      </c>
      <c r="C385" s="1" t="s">
        <v>897</v>
      </c>
      <c r="D385" t="s">
        <v>898</v>
      </c>
      <c r="E385" t="s">
        <v>51</v>
      </c>
      <c r="F385">
        <v>241.5</v>
      </c>
      <c r="G385">
        <v>0</v>
      </c>
      <c r="H385">
        <f>F385*AE385</f>
        <v>0</v>
      </c>
      <c r="I385">
        <f>J385-H385</f>
        <v>0</v>
      </c>
      <c r="J385">
        <f>F385*G385</f>
        <v>0</v>
      </c>
      <c r="K385">
        <v>6.4999999999999997E-4</v>
      </c>
      <c r="L385">
        <f>F385*K385</f>
        <v>0.156975</v>
      </c>
      <c r="M385" t="s">
        <v>52</v>
      </c>
      <c r="N385">
        <v>1</v>
      </c>
      <c r="O385">
        <f>IF(N385=5,I385,0)</f>
        <v>0</v>
      </c>
      <c r="Z385">
        <f>IF(AD385=0,J385,0)</f>
        <v>0</v>
      </c>
      <c r="AA385">
        <f>IF(AD385=15,J385,0)</f>
        <v>0</v>
      </c>
      <c r="AB385">
        <f>IF(AD385=21,J385,0)</f>
        <v>0</v>
      </c>
      <c r="AD385">
        <v>21</v>
      </c>
      <c r="AE385">
        <f>G385*AG385</f>
        <v>0</v>
      </c>
      <c r="AF385">
        <f>G385*(1-AG385)</f>
        <v>0</v>
      </c>
      <c r="AG385">
        <v>0.25667146495404719</v>
      </c>
      <c r="AM385">
        <f>F385*AE385</f>
        <v>0</v>
      </c>
      <c r="AN385">
        <f>F385*AF385</f>
        <v>0</v>
      </c>
      <c r="AO385" t="s">
        <v>894</v>
      </c>
      <c r="AP385" t="s">
        <v>873</v>
      </c>
      <c r="AQ385" s="13" t="s">
        <v>358</v>
      </c>
    </row>
    <row r="386" spans="1:43" ht="12.75" customHeight="1" x14ac:dyDescent="0.2">
      <c r="C386" s="17" t="s">
        <v>65</v>
      </c>
      <c r="D386" s="85" t="s">
        <v>899</v>
      </c>
      <c r="E386" s="85"/>
      <c r="F386" s="85"/>
      <c r="G386" s="85"/>
      <c r="H386" s="85"/>
      <c r="I386" s="85"/>
      <c r="J386" s="85"/>
      <c r="K386" s="85"/>
      <c r="L386" s="85"/>
      <c r="M386" s="85"/>
    </row>
    <row r="387" spans="1:43" x14ac:dyDescent="0.2">
      <c r="A387" s="20"/>
      <c r="B387" s="21"/>
      <c r="C387" s="21"/>
      <c r="D387" s="22"/>
      <c r="E387" s="22"/>
      <c r="F387" s="22"/>
      <c r="G387" s="22"/>
      <c r="H387" s="81" t="s">
        <v>900</v>
      </c>
      <c r="I387" s="81"/>
      <c r="J387" s="22">
        <f>J9+J18+J21+J39+J44+J48+J51+J65+J68+J70+J73+J79+J84+J87+J108+J134+J138+J143+J149+J155+J158+J163+J170+J175+J188+J192+J200+J205+J215+J218+J220+J223+J228+J230+J234+J239+J242+J245+J251+J254+J257+J261+J278+J280+J285+J288+J292+J296+J299+J303+J306+J309+J317+J320+J331+J340+J350+J357+J368+J373+J376+J382</f>
        <v>0</v>
      </c>
      <c r="K387" s="22"/>
      <c r="L387" s="22"/>
      <c r="M387" s="22"/>
    </row>
    <row r="388" spans="1:43" x14ac:dyDescent="0.2">
      <c r="A388" s="23" t="s">
        <v>901</v>
      </c>
    </row>
    <row r="389" spans="1:43" ht="0" hidden="1" customHeight="1" x14ac:dyDescent="0.2">
      <c r="A389" s="82"/>
      <c r="B389" s="83"/>
      <c r="C389" s="83"/>
      <c r="D389" s="84"/>
      <c r="E389" s="84"/>
      <c r="F389" s="84"/>
      <c r="G389" s="84"/>
      <c r="H389" s="84"/>
      <c r="I389" s="84"/>
      <c r="J389" s="84"/>
      <c r="K389" s="84"/>
      <c r="L389" s="84"/>
      <c r="M389" s="84"/>
    </row>
  </sheetData>
  <sheetProtection formatCells="0" formatColumns="0" formatRows="0" insertColumns="0" insertRows="0" insertHyperlinks="0" deleteColumns="0" deleteRows="0" sort="0" autoFilter="0" pivotTables="0"/>
  <mergeCells count="138">
    <mergeCell ref="A1:M1"/>
    <mergeCell ref="A2:C2"/>
    <mergeCell ref="A3:C3"/>
    <mergeCell ref="A4:C4"/>
    <mergeCell ref="A5:C5"/>
    <mergeCell ref="E2:F2"/>
    <mergeCell ref="E3:F3"/>
    <mergeCell ref="E4:F4"/>
    <mergeCell ref="E5:F5"/>
    <mergeCell ref="G2:H2"/>
    <mergeCell ref="G3:H3"/>
    <mergeCell ref="G4:H4"/>
    <mergeCell ref="G5:H5"/>
    <mergeCell ref="J2:M2"/>
    <mergeCell ref="J3:M3"/>
    <mergeCell ref="J4:M4"/>
    <mergeCell ref="J5:M5"/>
    <mergeCell ref="A6:A7"/>
    <mergeCell ref="B6:B7"/>
    <mergeCell ref="C6:C7"/>
    <mergeCell ref="E6:E7"/>
    <mergeCell ref="F6:F7"/>
    <mergeCell ref="G6:G7"/>
    <mergeCell ref="H6:J6"/>
    <mergeCell ref="K6:L6"/>
    <mergeCell ref="M6:M7"/>
    <mergeCell ref="D28:M28"/>
    <mergeCell ref="D30:M30"/>
    <mergeCell ref="D32:M32"/>
    <mergeCell ref="D34:M34"/>
    <mergeCell ref="D36:M36"/>
    <mergeCell ref="D15:M15"/>
    <mergeCell ref="D17:M17"/>
    <mergeCell ref="D20:M20"/>
    <mergeCell ref="D24:M24"/>
    <mergeCell ref="D26:M26"/>
    <mergeCell ref="D53:M53"/>
    <mergeCell ref="D55:M55"/>
    <mergeCell ref="D60:M60"/>
    <mergeCell ref="D64:M64"/>
    <mergeCell ref="D67:M67"/>
    <mergeCell ref="D38:M38"/>
    <mergeCell ref="D41:M41"/>
    <mergeCell ref="D43:M43"/>
    <mergeCell ref="D46:M46"/>
    <mergeCell ref="D50:M50"/>
    <mergeCell ref="D91:M91"/>
    <mergeCell ref="D93:M93"/>
    <mergeCell ref="D95:M95"/>
    <mergeCell ref="D97:M97"/>
    <mergeCell ref="D99:M99"/>
    <mergeCell ref="D72:M72"/>
    <mergeCell ref="D81:M81"/>
    <mergeCell ref="D83:M83"/>
    <mergeCell ref="D86:M86"/>
    <mergeCell ref="D89:M89"/>
    <mergeCell ref="D112:M112"/>
    <mergeCell ref="D114:M114"/>
    <mergeCell ref="D116:M116"/>
    <mergeCell ref="D118:M118"/>
    <mergeCell ref="D120:M120"/>
    <mergeCell ref="D101:M101"/>
    <mergeCell ref="D103:M103"/>
    <mergeCell ref="D105:M105"/>
    <mergeCell ref="D107:M107"/>
    <mergeCell ref="D110:M110"/>
    <mergeCell ref="D132:M132"/>
    <mergeCell ref="D137:M137"/>
    <mergeCell ref="D142:M142"/>
    <mergeCell ref="D146:M146"/>
    <mergeCell ref="D151:M151"/>
    <mergeCell ref="D122:M122"/>
    <mergeCell ref="D124:M124"/>
    <mergeCell ref="D126:M126"/>
    <mergeCell ref="D128:M128"/>
    <mergeCell ref="D130:M130"/>
    <mergeCell ref="D167:M167"/>
    <mergeCell ref="D169:M169"/>
    <mergeCell ref="D172:M172"/>
    <mergeCell ref="D174:M174"/>
    <mergeCell ref="D180:M180"/>
    <mergeCell ref="D153:M153"/>
    <mergeCell ref="D157:M157"/>
    <mergeCell ref="D160:M160"/>
    <mergeCell ref="D162:M162"/>
    <mergeCell ref="D165:M165"/>
    <mergeCell ref="D199:M199"/>
    <mergeCell ref="D202:M202"/>
    <mergeCell ref="D204:M204"/>
    <mergeCell ref="D208:M208"/>
    <mergeCell ref="D210:M210"/>
    <mergeCell ref="D182:M182"/>
    <mergeCell ref="D184:M184"/>
    <mergeCell ref="D186:M186"/>
    <mergeCell ref="D191:M191"/>
    <mergeCell ref="D194:M194"/>
    <mergeCell ref="D236:M236"/>
    <mergeCell ref="D238:M238"/>
    <mergeCell ref="D241:M241"/>
    <mergeCell ref="D244:M244"/>
    <mergeCell ref="D248:M248"/>
    <mergeCell ref="D212:M212"/>
    <mergeCell ref="D214:M214"/>
    <mergeCell ref="D222:M222"/>
    <mergeCell ref="D227:M227"/>
    <mergeCell ref="D233:M233"/>
    <mergeCell ref="D275:M275"/>
    <mergeCell ref="D277:M277"/>
    <mergeCell ref="D287:M287"/>
    <mergeCell ref="D295:M295"/>
    <mergeCell ref="D301:M301"/>
    <mergeCell ref="D250:M250"/>
    <mergeCell ref="D256:M256"/>
    <mergeCell ref="D263:M263"/>
    <mergeCell ref="D270:M270"/>
    <mergeCell ref="D272:M272"/>
    <mergeCell ref="D336:M336"/>
    <mergeCell ref="D339:M339"/>
    <mergeCell ref="D344:M344"/>
    <mergeCell ref="D347:M347"/>
    <mergeCell ref="D349:M349"/>
    <mergeCell ref="D305:M305"/>
    <mergeCell ref="D322:M322"/>
    <mergeCell ref="D326:M326"/>
    <mergeCell ref="D328:M328"/>
    <mergeCell ref="D333:M333"/>
    <mergeCell ref="H387:I387"/>
    <mergeCell ref="A389:M389"/>
    <mergeCell ref="D375:M375"/>
    <mergeCell ref="D379:M379"/>
    <mergeCell ref="D381:M381"/>
    <mergeCell ref="D384:M384"/>
    <mergeCell ref="D386:M386"/>
    <mergeCell ref="D360:M360"/>
    <mergeCell ref="D363:M363"/>
    <mergeCell ref="D367:M367"/>
    <mergeCell ref="D370:M370"/>
    <mergeCell ref="D372:M372"/>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381"/>
  <sheetViews>
    <sheetView tabSelected="1" topLeftCell="A371" zoomScale="125" zoomScaleNormal="125" zoomScalePageLayoutView="125" workbookViewId="0">
      <selection sqref="A1:I1"/>
    </sheetView>
  </sheetViews>
  <sheetFormatPr defaultColWidth="8.85546875" defaultRowHeight="12.75" x14ac:dyDescent="0.2"/>
  <cols>
    <col min="1" max="1" width="3.7109375" style="2" customWidth="1"/>
    <col min="2" max="2" width="13.140625" style="1" bestFit="1" customWidth="1"/>
    <col min="3" max="3" width="52.28515625" customWidth="1"/>
    <col min="4" max="4" width="5.42578125" customWidth="1"/>
    <col min="5" max="5" width="17.28515625" customWidth="1"/>
    <col min="6" max="6" width="15.140625" bestFit="1" customWidth="1"/>
    <col min="7" max="7" width="17.7109375" bestFit="1" customWidth="1"/>
    <col min="8" max="8" width="12.85546875" customWidth="1"/>
    <col min="9" max="9" width="14" customWidth="1"/>
    <col min="10" max="10" width="8.85546875" style="73"/>
    <col min="23" max="23" width="0" hidden="1" customWidth="1"/>
    <col min="24" max="25" width="9.140625" hidden="1" customWidth="1"/>
    <col min="26" max="27" width="0" hidden="1" customWidth="1"/>
  </cols>
  <sheetData>
    <row r="1" spans="1:26" ht="25.5" customHeight="1" x14ac:dyDescent="0.2">
      <c r="A1" s="108" t="s">
        <v>0</v>
      </c>
      <c r="B1" s="108"/>
      <c r="C1" s="108"/>
      <c r="D1" s="108"/>
      <c r="E1" s="108"/>
      <c r="F1" s="108"/>
      <c r="G1" s="108"/>
      <c r="H1" s="108"/>
      <c r="I1" s="108"/>
      <c r="J1" s="70"/>
      <c r="K1" s="70"/>
      <c r="L1" s="70"/>
      <c r="M1" s="1"/>
    </row>
    <row r="2" spans="1:26" ht="25.5" customHeight="1" x14ac:dyDescent="0.2">
      <c r="A2" s="43" t="s">
        <v>1</v>
      </c>
      <c r="B2" s="44"/>
      <c r="C2" s="45" t="s">
        <v>2</v>
      </c>
      <c r="D2" s="44" t="s">
        <v>3</v>
      </c>
      <c r="E2" s="44"/>
      <c r="F2" s="59"/>
      <c r="G2" s="46" t="s">
        <v>4</v>
      </c>
      <c r="H2" s="44" t="s">
        <v>5</v>
      </c>
      <c r="I2" s="47"/>
      <c r="J2" s="72"/>
      <c r="K2" s="40"/>
      <c r="L2" s="40"/>
      <c r="M2" s="1"/>
    </row>
    <row r="3" spans="1:26" ht="25.5" customHeight="1" x14ac:dyDescent="0.2">
      <c r="A3" s="48" t="s">
        <v>6</v>
      </c>
      <c r="B3" s="40"/>
      <c r="C3" s="42" t="s">
        <v>7</v>
      </c>
      <c r="D3" s="40" t="s">
        <v>8</v>
      </c>
      <c r="E3" s="40"/>
      <c r="F3" s="60"/>
      <c r="G3" s="42" t="s">
        <v>10</v>
      </c>
      <c r="H3" s="60"/>
      <c r="I3" s="41"/>
      <c r="J3" s="72"/>
      <c r="K3" s="40"/>
      <c r="L3" s="40"/>
      <c r="M3" s="1"/>
    </row>
    <row r="4" spans="1:26" ht="25.5" customHeight="1" x14ac:dyDescent="0.2">
      <c r="A4" s="48" t="s">
        <v>11</v>
      </c>
      <c r="B4" s="40"/>
      <c r="C4" s="42" t="s">
        <v>12</v>
      </c>
      <c r="D4" s="40" t="s">
        <v>13</v>
      </c>
      <c r="E4" s="40"/>
      <c r="F4" s="60"/>
      <c r="G4" s="42" t="s">
        <v>14</v>
      </c>
      <c r="H4" s="60"/>
      <c r="I4" s="41"/>
      <c r="J4" s="72"/>
      <c r="K4" s="40"/>
      <c r="L4" s="40"/>
      <c r="M4" s="1"/>
    </row>
    <row r="5" spans="1:26" ht="25.5" customHeight="1" x14ac:dyDescent="0.2">
      <c r="A5" s="49" t="s">
        <v>15</v>
      </c>
      <c r="B5" s="50"/>
      <c r="C5" s="62"/>
      <c r="D5" s="50" t="s">
        <v>16</v>
      </c>
      <c r="E5" s="50"/>
      <c r="F5" s="61"/>
      <c r="G5" s="51" t="s">
        <v>17</v>
      </c>
      <c r="H5" s="61"/>
      <c r="I5" s="52"/>
      <c r="J5" s="72"/>
      <c r="K5" s="40"/>
      <c r="L5" s="40"/>
      <c r="M5" s="1"/>
    </row>
    <row r="6" spans="1:26" ht="15" customHeight="1" thickBot="1" x14ac:dyDescent="0.25">
      <c r="A6" s="40"/>
      <c r="B6" s="39"/>
      <c r="C6" s="42"/>
      <c r="D6" s="39"/>
      <c r="E6" s="40"/>
      <c r="F6" s="39"/>
      <c r="G6" s="42"/>
      <c r="H6" s="40"/>
      <c r="I6" s="42"/>
      <c r="J6" s="72"/>
      <c r="K6" s="40"/>
      <c r="L6" s="40"/>
      <c r="M6" s="1"/>
    </row>
    <row r="7" spans="1:26" ht="25.5" customHeight="1" thickBot="1" x14ac:dyDescent="0.25">
      <c r="A7" s="112" t="s">
        <v>19</v>
      </c>
      <c r="B7" s="114" t="s">
        <v>21</v>
      </c>
      <c r="C7" s="112" t="s">
        <v>22</v>
      </c>
      <c r="D7" s="114" t="s">
        <v>23</v>
      </c>
      <c r="E7" s="112" t="s">
        <v>24</v>
      </c>
      <c r="F7" s="114" t="s">
        <v>25</v>
      </c>
      <c r="G7" s="112" t="s">
        <v>902</v>
      </c>
      <c r="H7" s="110" t="s">
        <v>943</v>
      </c>
      <c r="I7" s="111"/>
      <c r="J7" s="72"/>
      <c r="K7" s="40"/>
      <c r="L7" s="40"/>
      <c r="M7" s="1"/>
    </row>
    <row r="8" spans="1:26" ht="13.5" thickBot="1" x14ac:dyDescent="0.25">
      <c r="A8" s="113"/>
      <c r="B8" s="115"/>
      <c r="C8" s="113"/>
      <c r="D8" s="115"/>
      <c r="E8" s="113"/>
      <c r="F8" s="115"/>
      <c r="G8" s="113"/>
      <c r="H8" s="53" t="s">
        <v>945</v>
      </c>
      <c r="I8" s="54" t="s">
        <v>944</v>
      </c>
    </row>
    <row r="9" spans="1:26" ht="15" x14ac:dyDescent="0.2">
      <c r="A9" s="55"/>
      <c r="B9" s="56"/>
      <c r="C9" s="57" t="s">
        <v>44</v>
      </c>
      <c r="D9" s="57"/>
      <c r="E9" s="57"/>
      <c r="F9" s="57"/>
      <c r="G9" s="57">
        <f>G10+G17+G20+G38+G43+G47+G50+G62+G65+G67+G70+G76+G81+G84+G105+G147+G151+G156</f>
        <v>0</v>
      </c>
      <c r="H9" s="57"/>
      <c r="I9" s="57">
        <f>I10+I17+I20+I38+I43+I47+I50+I62+I65+I67+I70+I76+I81+I84+I105+I147+I151+I156</f>
        <v>19752.188860499999</v>
      </c>
    </row>
    <row r="10" spans="1:26" x14ac:dyDescent="0.2">
      <c r="A10" s="18"/>
      <c r="B10" s="19" t="s">
        <v>45</v>
      </c>
      <c r="C10" s="13" t="s">
        <v>46</v>
      </c>
      <c r="D10" s="13"/>
      <c r="E10" s="13"/>
      <c r="F10" s="13"/>
      <c r="G10" s="13">
        <f>SUM(G11:G15)</f>
        <v>0</v>
      </c>
      <c r="H10" s="13"/>
      <c r="I10" s="13">
        <f>SUM(I11:I15)</f>
        <v>1850.5777800000001</v>
      </c>
    </row>
    <row r="11" spans="1:26" x14ac:dyDescent="0.2">
      <c r="A11" s="2" t="s">
        <v>48</v>
      </c>
      <c r="B11" s="1" t="s">
        <v>49</v>
      </c>
      <c r="C11" s="24" t="s">
        <v>50</v>
      </c>
      <c r="D11" t="s">
        <v>51</v>
      </c>
      <c r="E11">
        <v>3058</v>
      </c>
      <c r="F11" s="63">
        <v>0</v>
      </c>
      <c r="G11">
        <f>X11*E11+Y11*E11</f>
        <v>0</v>
      </c>
      <c r="H11">
        <v>0.44</v>
      </c>
      <c r="I11">
        <f>H11*E11</f>
        <v>1345.52</v>
      </c>
      <c r="X11">
        <f>F11*Z11</f>
        <v>0</v>
      </c>
      <c r="Y11">
        <f>F11*(1-Z11)</f>
        <v>0</v>
      </c>
      <c r="Z11">
        <v>0</v>
      </c>
    </row>
    <row r="12" spans="1:26" x14ac:dyDescent="0.2">
      <c r="A12" s="2" t="s">
        <v>56</v>
      </c>
      <c r="B12" s="1" t="s">
        <v>57</v>
      </c>
      <c r="C12" s="24" t="s">
        <v>58</v>
      </c>
      <c r="D12" t="s">
        <v>51</v>
      </c>
      <c r="E12">
        <v>3581.5</v>
      </c>
      <c r="F12" s="63">
        <v>0</v>
      </c>
      <c r="G12">
        <f>X12*E12+Y12*E12</f>
        <v>0</v>
      </c>
      <c r="H12">
        <v>0.13200000000000001</v>
      </c>
      <c r="I12">
        <f>H12*E12</f>
        <v>472.75800000000004</v>
      </c>
      <c r="X12">
        <f>F12*Z12</f>
        <v>0</v>
      </c>
      <c r="Y12">
        <f>F12*(1-Z12)</f>
        <v>0</v>
      </c>
      <c r="Z12">
        <v>0</v>
      </c>
    </row>
    <row r="13" spans="1:26" x14ac:dyDescent="0.2">
      <c r="A13" s="2" t="s">
        <v>61</v>
      </c>
      <c r="B13" s="1" t="s">
        <v>62</v>
      </c>
      <c r="C13" s="24" t="s">
        <v>63</v>
      </c>
      <c r="D13" t="s">
        <v>64</v>
      </c>
      <c r="E13">
        <v>1256</v>
      </c>
      <c r="F13" s="63">
        <v>0</v>
      </c>
      <c r="G13">
        <f>X13*E13+Y13*E13</f>
        <v>0</v>
      </c>
      <c r="H13">
        <v>8.6899999999999998E-3</v>
      </c>
      <c r="I13">
        <f>H13*E13</f>
        <v>10.91464</v>
      </c>
      <c r="X13">
        <f>F13*Z13</f>
        <v>0</v>
      </c>
      <c r="Y13">
        <f>F13*(1-Z13)</f>
        <v>0</v>
      </c>
      <c r="Z13">
        <v>0.27943396226415101</v>
      </c>
    </row>
    <row r="14" spans="1:26" ht="12.75" customHeight="1" x14ac:dyDescent="0.2">
      <c r="B14" s="15" t="s">
        <v>65</v>
      </c>
      <c r="C14" s="85" t="s">
        <v>66</v>
      </c>
      <c r="D14" s="109"/>
      <c r="E14" s="109"/>
      <c r="F14" s="109"/>
      <c r="G14" s="109"/>
      <c r="H14" s="109"/>
      <c r="I14" s="16"/>
    </row>
    <row r="15" spans="1:26" x14ac:dyDescent="0.2">
      <c r="A15" s="2" t="s">
        <v>67</v>
      </c>
      <c r="B15" s="1" t="s">
        <v>68</v>
      </c>
      <c r="C15" s="24" t="s">
        <v>69</v>
      </c>
      <c r="D15" t="s">
        <v>64</v>
      </c>
      <c r="E15">
        <v>863</v>
      </c>
      <c r="F15" s="63">
        <v>0</v>
      </c>
      <c r="G15">
        <f>X15*E15+Y15*E15</f>
        <v>0</v>
      </c>
      <c r="H15">
        <v>2.478E-2</v>
      </c>
      <c r="I15">
        <f>H15*E15</f>
        <v>21.38514</v>
      </c>
      <c r="X15">
        <f>F15*Z15</f>
        <v>0</v>
      </c>
      <c r="Y15">
        <f>F15*(1-Z15)</f>
        <v>0</v>
      </c>
      <c r="Z15">
        <v>0.28034722222222219</v>
      </c>
    </row>
    <row r="16" spans="1:26" ht="12.75" customHeight="1" x14ac:dyDescent="0.2">
      <c r="B16" s="15" t="s">
        <v>65</v>
      </c>
      <c r="C16" s="85" t="s">
        <v>70</v>
      </c>
      <c r="D16" s="109"/>
      <c r="E16" s="109"/>
      <c r="F16" s="109"/>
      <c r="G16" s="109"/>
      <c r="H16" s="109"/>
      <c r="I16" s="16"/>
    </row>
    <row r="17" spans="1:26" x14ac:dyDescent="0.2">
      <c r="A17" s="18"/>
      <c r="B17" s="19" t="s">
        <v>71</v>
      </c>
      <c r="C17" s="13" t="s">
        <v>72</v>
      </c>
      <c r="D17" s="13"/>
      <c r="E17" s="13"/>
      <c r="F17" s="13"/>
      <c r="G17" s="13">
        <f>SUM(G18:G18)</f>
        <v>0</v>
      </c>
      <c r="H17" s="13"/>
      <c r="I17" s="13">
        <f>SUM(I18:I18)</f>
        <v>0</v>
      </c>
    </row>
    <row r="18" spans="1:26" x14ac:dyDescent="0.2">
      <c r="A18" s="2" t="s">
        <v>73</v>
      </c>
      <c r="B18" s="1" t="s">
        <v>74</v>
      </c>
      <c r="C18" s="24" t="s">
        <v>75</v>
      </c>
      <c r="D18" t="s">
        <v>76</v>
      </c>
      <c r="E18">
        <v>4641.8900000000003</v>
      </c>
      <c r="F18" s="63">
        <v>0</v>
      </c>
      <c r="G18">
        <f>X18*E18+Y18*E18</f>
        <v>0</v>
      </c>
      <c r="H18">
        <v>0</v>
      </c>
      <c r="I18">
        <f>H18*E18</f>
        <v>0</v>
      </c>
      <c r="X18">
        <f>F18*Z18</f>
        <v>0</v>
      </c>
      <c r="Y18">
        <f>F18*(1-Z18)</f>
        <v>0</v>
      </c>
      <c r="Z18">
        <v>0</v>
      </c>
    </row>
    <row r="19" spans="1:26" ht="12.75" customHeight="1" x14ac:dyDescent="0.2">
      <c r="B19" s="15" t="s">
        <v>65</v>
      </c>
      <c r="C19" s="85" t="s">
        <v>78</v>
      </c>
      <c r="D19" s="109"/>
      <c r="E19" s="109"/>
      <c r="F19" s="109"/>
      <c r="G19" s="109"/>
      <c r="H19" s="109"/>
      <c r="I19" s="16"/>
    </row>
    <row r="20" spans="1:26" x14ac:dyDescent="0.2">
      <c r="A20" s="18"/>
      <c r="B20" s="19" t="s">
        <v>79</v>
      </c>
      <c r="C20" s="13" t="s">
        <v>80</v>
      </c>
      <c r="D20" s="13"/>
      <c r="E20" s="13"/>
      <c r="F20" s="13"/>
      <c r="G20" s="13">
        <f>SUM(G21:G36)</f>
        <v>0</v>
      </c>
      <c r="H20" s="13"/>
      <c r="I20" s="13">
        <f>SUM(I21:I36)</f>
        <v>0</v>
      </c>
    </row>
    <row r="21" spans="1:26" x14ac:dyDescent="0.2">
      <c r="A21" s="2" t="s">
        <v>81</v>
      </c>
      <c r="B21" s="1" t="s">
        <v>82</v>
      </c>
      <c r="C21" s="24" t="s">
        <v>83</v>
      </c>
      <c r="D21" t="s">
        <v>76</v>
      </c>
      <c r="E21">
        <v>674.43</v>
      </c>
      <c r="F21" s="63">
        <v>0</v>
      </c>
      <c r="G21">
        <f>X21*E21+Y21*E21</f>
        <v>0</v>
      </c>
      <c r="H21">
        <v>0</v>
      </c>
      <c r="I21">
        <f>H21*E21</f>
        <v>0</v>
      </c>
      <c r="X21">
        <f>F21*Z21</f>
        <v>0</v>
      </c>
      <c r="Y21">
        <f>F21*(1-Z21)</f>
        <v>0</v>
      </c>
      <c r="Z21">
        <v>0</v>
      </c>
    </row>
    <row r="22" spans="1:26" x14ac:dyDescent="0.2">
      <c r="A22" s="2" t="s">
        <v>85</v>
      </c>
      <c r="B22" s="1" t="s">
        <v>86</v>
      </c>
      <c r="C22" s="24" t="s">
        <v>87</v>
      </c>
      <c r="D22" t="s">
        <v>76</v>
      </c>
      <c r="E22">
        <v>674.43</v>
      </c>
      <c r="F22" s="63">
        <v>0</v>
      </c>
      <c r="G22">
        <f>X22*E22+Y22*E22</f>
        <v>0</v>
      </c>
      <c r="H22">
        <v>0</v>
      </c>
      <c r="I22">
        <f>H22*E22</f>
        <v>0</v>
      </c>
      <c r="X22">
        <f>F22*Z22</f>
        <v>0</v>
      </c>
      <c r="Y22">
        <f>F22*(1-Z22)</f>
        <v>0</v>
      </c>
      <c r="Z22">
        <v>0</v>
      </c>
    </row>
    <row r="23" spans="1:26" ht="12.75" customHeight="1" x14ac:dyDescent="0.2">
      <c r="B23" s="15" t="s">
        <v>65</v>
      </c>
      <c r="C23" s="85" t="s">
        <v>88</v>
      </c>
      <c r="D23" s="109"/>
      <c r="E23" s="109"/>
      <c r="F23" s="109"/>
      <c r="G23" s="109"/>
      <c r="H23" s="109"/>
      <c r="I23" s="16"/>
    </row>
    <row r="24" spans="1:26" x14ac:dyDescent="0.2">
      <c r="A24" s="2" t="s">
        <v>89</v>
      </c>
      <c r="B24" s="1" t="s">
        <v>90</v>
      </c>
      <c r="C24" s="24" t="s">
        <v>91</v>
      </c>
      <c r="D24" t="s">
        <v>76</v>
      </c>
      <c r="E24">
        <v>868.8</v>
      </c>
      <c r="F24" s="63">
        <v>0</v>
      </c>
      <c r="G24">
        <f>X24*E24+Y24*E24</f>
        <v>0</v>
      </c>
      <c r="H24">
        <v>0</v>
      </c>
      <c r="I24">
        <f>H24*E24</f>
        <v>0</v>
      </c>
      <c r="X24">
        <f>F24*Z24</f>
        <v>0</v>
      </c>
      <c r="Y24">
        <f>F24*(1-Z24)</f>
        <v>0</v>
      </c>
      <c r="Z24">
        <v>0</v>
      </c>
    </row>
    <row r="25" spans="1:26" ht="12.75" customHeight="1" x14ac:dyDescent="0.2">
      <c r="B25" s="15" t="s">
        <v>65</v>
      </c>
      <c r="C25" s="85" t="s">
        <v>92</v>
      </c>
      <c r="D25" s="109"/>
      <c r="E25" s="109"/>
      <c r="F25" s="109"/>
      <c r="G25" s="109"/>
      <c r="H25" s="109"/>
      <c r="I25" s="16"/>
    </row>
    <row r="26" spans="1:26" x14ac:dyDescent="0.2">
      <c r="A26" s="2" t="s">
        <v>93</v>
      </c>
      <c r="B26" s="1" t="s">
        <v>94</v>
      </c>
      <c r="C26" s="24" t="s">
        <v>95</v>
      </c>
      <c r="D26" t="s">
        <v>76</v>
      </c>
      <c r="E26">
        <v>868.8</v>
      </c>
      <c r="F26" s="63">
        <v>0</v>
      </c>
      <c r="G26">
        <f>X26*E26+Y26*E26</f>
        <v>0</v>
      </c>
      <c r="H26">
        <v>0</v>
      </c>
      <c r="I26">
        <f>H26*E26</f>
        <v>0</v>
      </c>
      <c r="X26">
        <f>F26*Z26</f>
        <v>0</v>
      </c>
      <c r="Y26">
        <f>F26*(1-Z26)</f>
        <v>0</v>
      </c>
      <c r="Z26">
        <v>0</v>
      </c>
    </row>
    <row r="27" spans="1:26" ht="12.75" customHeight="1" x14ac:dyDescent="0.2">
      <c r="B27" s="15" t="s">
        <v>65</v>
      </c>
      <c r="C27" s="85" t="s">
        <v>88</v>
      </c>
      <c r="D27" s="109"/>
      <c r="E27" s="109"/>
      <c r="F27" s="109"/>
      <c r="G27" s="109"/>
      <c r="H27" s="109"/>
      <c r="I27" s="16"/>
    </row>
    <row r="28" spans="1:26" x14ac:dyDescent="0.2">
      <c r="A28" s="2" t="s">
        <v>96</v>
      </c>
      <c r="B28" s="1" t="s">
        <v>97</v>
      </c>
      <c r="C28" s="24" t="s">
        <v>98</v>
      </c>
      <c r="D28" t="s">
        <v>76</v>
      </c>
      <c r="E28">
        <v>3734.5</v>
      </c>
      <c r="F28" s="63">
        <v>0</v>
      </c>
      <c r="G28">
        <f>X28*E28+Y28*E28</f>
        <v>0</v>
      </c>
      <c r="H28">
        <v>0</v>
      </c>
      <c r="I28">
        <f>H28*E28</f>
        <v>0</v>
      </c>
      <c r="X28">
        <f>F28*Z28</f>
        <v>0</v>
      </c>
      <c r="Y28">
        <f>F28*(1-Z28)</f>
        <v>0</v>
      </c>
      <c r="Z28">
        <v>0</v>
      </c>
    </row>
    <row r="29" spans="1:26" ht="12.75" customHeight="1" x14ac:dyDescent="0.2">
      <c r="B29" s="15" t="s">
        <v>65</v>
      </c>
      <c r="C29" s="85" t="s">
        <v>92</v>
      </c>
      <c r="D29" s="109"/>
      <c r="E29" s="109"/>
      <c r="F29" s="109"/>
      <c r="G29" s="109"/>
      <c r="H29" s="109"/>
      <c r="I29" s="16"/>
    </row>
    <row r="30" spans="1:26" x14ac:dyDescent="0.2">
      <c r="A30" s="2" t="s">
        <v>45</v>
      </c>
      <c r="B30" s="1" t="s">
        <v>99</v>
      </c>
      <c r="C30" s="24" t="s">
        <v>100</v>
      </c>
      <c r="D30" t="s">
        <v>76</v>
      </c>
      <c r="E30">
        <v>3734.5</v>
      </c>
      <c r="F30" s="63">
        <v>0</v>
      </c>
      <c r="G30">
        <f>X30*E30+Y30*E30</f>
        <v>0</v>
      </c>
      <c r="H30">
        <v>0</v>
      </c>
      <c r="I30">
        <f>H30*E30</f>
        <v>0</v>
      </c>
      <c r="X30">
        <f>F30*Z30</f>
        <v>0</v>
      </c>
      <c r="Y30">
        <f>F30*(1-Z30)</f>
        <v>0</v>
      </c>
      <c r="Z30">
        <v>0</v>
      </c>
    </row>
    <row r="31" spans="1:26" ht="12.75" customHeight="1" x14ac:dyDescent="0.2">
      <c r="B31" s="15" t="s">
        <v>65</v>
      </c>
      <c r="C31" s="85" t="s">
        <v>88</v>
      </c>
      <c r="D31" s="109"/>
      <c r="E31" s="109"/>
      <c r="F31" s="109"/>
      <c r="G31" s="109"/>
      <c r="H31" s="109"/>
      <c r="I31" s="16"/>
    </row>
    <row r="32" spans="1:26" x14ac:dyDescent="0.2">
      <c r="A32" s="2" t="s">
        <v>71</v>
      </c>
      <c r="B32" s="1" t="s">
        <v>101</v>
      </c>
      <c r="C32" s="24" t="s">
        <v>102</v>
      </c>
      <c r="D32" t="s">
        <v>76</v>
      </c>
      <c r="E32">
        <v>4641.8900000000003</v>
      </c>
      <c r="F32" s="63">
        <v>0</v>
      </c>
      <c r="G32">
        <f>X32*E32+Y32*E32</f>
        <v>0</v>
      </c>
      <c r="H32">
        <v>0</v>
      </c>
      <c r="I32">
        <f>H32*E32</f>
        <v>0</v>
      </c>
      <c r="X32">
        <f>F32*Z32</f>
        <v>0</v>
      </c>
      <c r="Y32">
        <f>F32*(1-Z32)</f>
        <v>0</v>
      </c>
      <c r="Z32">
        <v>0</v>
      </c>
    </row>
    <row r="33" spans="1:26" ht="12.75" customHeight="1" x14ac:dyDescent="0.2">
      <c r="B33" s="15" t="s">
        <v>65</v>
      </c>
      <c r="C33" s="85" t="s">
        <v>92</v>
      </c>
      <c r="D33" s="109"/>
      <c r="E33" s="109"/>
      <c r="F33" s="109"/>
      <c r="G33" s="109"/>
      <c r="H33" s="109"/>
      <c r="I33" s="16"/>
    </row>
    <row r="34" spans="1:26" x14ac:dyDescent="0.2">
      <c r="A34" s="2" t="s">
        <v>79</v>
      </c>
      <c r="B34" s="1" t="s">
        <v>103</v>
      </c>
      <c r="C34" s="24" t="s">
        <v>104</v>
      </c>
      <c r="D34" t="s">
        <v>76</v>
      </c>
      <c r="E34">
        <v>4641.8900000000003</v>
      </c>
      <c r="F34" s="63">
        <v>0</v>
      </c>
      <c r="G34">
        <f>X34*E34+Y34*E34</f>
        <v>0</v>
      </c>
      <c r="H34">
        <v>0</v>
      </c>
      <c r="I34">
        <f>H34*E34</f>
        <v>0</v>
      </c>
      <c r="X34">
        <f>F34*Z34</f>
        <v>0</v>
      </c>
      <c r="Y34">
        <f>F34*(1-Z34)</f>
        <v>0</v>
      </c>
      <c r="Z34">
        <v>0</v>
      </c>
    </row>
    <row r="35" spans="1:26" ht="12.75" customHeight="1" x14ac:dyDescent="0.2">
      <c r="B35" s="15" t="s">
        <v>65</v>
      </c>
      <c r="C35" s="85" t="s">
        <v>88</v>
      </c>
      <c r="D35" s="109"/>
      <c r="E35" s="109"/>
      <c r="F35" s="109"/>
      <c r="G35" s="109"/>
      <c r="H35" s="109"/>
      <c r="I35" s="16"/>
    </row>
    <row r="36" spans="1:26" x14ac:dyDescent="0.2">
      <c r="A36" s="2" t="s">
        <v>105</v>
      </c>
      <c r="B36" s="1" t="s">
        <v>106</v>
      </c>
      <c r="C36" s="24" t="s">
        <v>107</v>
      </c>
      <c r="D36" t="s">
        <v>64</v>
      </c>
      <c r="E36">
        <v>348</v>
      </c>
      <c r="F36" s="63">
        <v>0</v>
      </c>
      <c r="G36">
        <f>X36*E36+Y36*E36</f>
        <v>0</v>
      </c>
      <c r="H36">
        <v>0</v>
      </c>
      <c r="I36">
        <f>H36*E36</f>
        <v>0</v>
      </c>
      <c r="X36">
        <f>F36*Z36</f>
        <v>0</v>
      </c>
      <c r="Y36">
        <f>F36*(1-Z36)</f>
        <v>0</v>
      </c>
      <c r="Z36">
        <v>0</v>
      </c>
    </row>
    <row r="37" spans="1:26" ht="12.75" customHeight="1" x14ac:dyDescent="0.2">
      <c r="B37" s="15" t="s">
        <v>65</v>
      </c>
      <c r="C37" s="85" t="s">
        <v>108</v>
      </c>
      <c r="D37" s="109"/>
      <c r="E37" s="109"/>
      <c r="F37" s="109"/>
      <c r="G37" s="109"/>
      <c r="H37" s="109"/>
      <c r="I37" s="16"/>
    </row>
    <row r="38" spans="1:26" x14ac:dyDescent="0.2">
      <c r="A38" s="18"/>
      <c r="B38" s="19" t="s">
        <v>105</v>
      </c>
      <c r="C38" s="13" t="s">
        <v>109</v>
      </c>
      <c r="D38" s="13"/>
      <c r="E38" s="13"/>
      <c r="F38" s="13"/>
      <c r="G38" s="13">
        <f>SUM(G39:G41)</f>
        <v>0</v>
      </c>
      <c r="H38" s="13"/>
      <c r="I38" s="13">
        <f>SUM(I39:I41)</f>
        <v>1.96875</v>
      </c>
    </row>
    <row r="39" spans="1:26" x14ac:dyDescent="0.2">
      <c r="A39" s="2" t="s">
        <v>110</v>
      </c>
      <c r="B39" s="1" t="s">
        <v>111</v>
      </c>
      <c r="C39" s="24" t="s">
        <v>112</v>
      </c>
      <c r="D39" t="s">
        <v>64</v>
      </c>
      <c r="E39">
        <v>17.5</v>
      </c>
      <c r="F39" s="63">
        <v>0</v>
      </c>
      <c r="G39">
        <f>X39*E39+Y39*E39</f>
        <v>0</v>
      </c>
      <c r="H39">
        <v>5.0000000000000001E-4</v>
      </c>
      <c r="I39">
        <f>H39*E39</f>
        <v>8.7500000000000008E-3</v>
      </c>
      <c r="X39">
        <f>F39*Z39</f>
        <v>0</v>
      </c>
      <c r="Y39">
        <f>F39*(1-Z39)</f>
        <v>0</v>
      </c>
      <c r="Z39">
        <v>1.7496307794871539E-2</v>
      </c>
    </row>
    <row r="40" spans="1:26" ht="12.75" customHeight="1" x14ac:dyDescent="0.2">
      <c r="B40" s="15" t="s">
        <v>65</v>
      </c>
      <c r="C40" s="85" t="s">
        <v>114</v>
      </c>
      <c r="D40" s="109"/>
      <c r="E40" s="109"/>
      <c r="F40" s="109"/>
      <c r="G40" s="109"/>
      <c r="H40" s="109"/>
      <c r="I40" s="16"/>
    </row>
    <row r="41" spans="1:26" x14ac:dyDescent="0.2">
      <c r="A41" s="2" t="s">
        <v>115</v>
      </c>
      <c r="B41" s="1" t="s">
        <v>116</v>
      </c>
      <c r="C41" s="24" t="s">
        <v>117</v>
      </c>
      <c r="D41" t="s">
        <v>64</v>
      </c>
      <c r="E41">
        <v>17.5</v>
      </c>
      <c r="F41" s="63">
        <v>0</v>
      </c>
      <c r="G41">
        <f>X41*E41+Y41*E41</f>
        <v>0</v>
      </c>
      <c r="H41">
        <v>0.112</v>
      </c>
      <c r="I41">
        <f>H41*E41</f>
        <v>1.96</v>
      </c>
      <c r="X41">
        <f>F41*Z41</f>
        <v>0</v>
      </c>
      <c r="Y41">
        <f>F41*(1-Z41)</f>
        <v>0</v>
      </c>
      <c r="Z41">
        <v>1</v>
      </c>
    </row>
    <row r="42" spans="1:26" ht="12.75" customHeight="1" x14ac:dyDescent="0.2">
      <c r="B42" s="15" t="s">
        <v>65</v>
      </c>
      <c r="C42" s="85" t="s">
        <v>118</v>
      </c>
      <c r="D42" s="109"/>
      <c r="E42" s="109"/>
      <c r="F42" s="109"/>
      <c r="G42" s="109"/>
      <c r="H42" s="109"/>
      <c r="I42" s="16"/>
    </row>
    <row r="43" spans="1:26" x14ac:dyDescent="0.2">
      <c r="A43" s="18"/>
      <c r="B43" s="19" t="s">
        <v>110</v>
      </c>
      <c r="C43" s="13" t="s">
        <v>119</v>
      </c>
      <c r="D43" s="13"/>
      <c r="E43" s="13"/>
      <c r="F43" s="13"/>
      <c r="G43" s="13">
        <f>SUM(G44:G46)</f>
        <v>0</v>
      </c>
      <c r="H43" s="13"/>
      <c r="I43" s="13">
        <f>SUM(I44:I46)</f>
        <v>27.0242</v>
      </c>
    </row>
    <row r="44" spans="1:26" x14ac:dyDescent="0.2">
      <c r="A44" s="2" t="s">
        <v>120</v>
      </c>
      <c r="B44" s="1" t="s">
        <v>121</v>
      </c>
      <c r="C44" s="24" t="s">
        <v>122</v>
      </c>
      <c r="D44" t="s">
        <v>51</v>
      </c>
      <c r="E44">
        <v>13580</v>
      </c>
      <c r="F44" s="63">
        <v>0</v>
      </c>
      <c r="G44">
        <f>X44*E44+Y44*E44</f>
        <v>0</v>
      </c>
      <c r="H44">
        <v>1.99E-3</v>
      </c>
      <c r="I44">
        <f>H44*E44</f>
        <v>27.0242</v>
      </c>
      <c r="X44">
        <f>F44*Z44</f>
        <v>0</v>
      </c>
      <c r="Y44">
        <f>F44*(1-Z44)</f>
        <v>0</v>
      </c>
      <c r="Z44">
        <v>0.161897233201581</v>
      </c>
    </row>
    <row r="45" spans="1:26" ht="12.75" customHeight="1" x14ac:dyDescent="0.2">
      <c r="B45" s="15" t="s">
        <v>65</v>
      </c>
      <c r="C45" s="85" t="s">
        <v>124</v>
      </c>
      <c r="D45" s="109"/>
      <c r="E45" s="109"/>
      <c r="F45" s="109"/>
      <c r="G45" s="109"/>
      <c r="H45" s="109"/>
      <c r="I45" s="16"/>
    </row>
    <row r="46" spans="1:26" x14ac:dyDescent="0.2">
      <c r="A46" s="2" t="s">
        <v>125</v>
      </c>
      <c r="B46" s="1" t="s">
        <v>126</v>
      </c>
      <c r="C46" s="24" t="s">
        <v>127</v>
      </c>
      <c r="D46" t="s">
        <v>51</v>
      </c>
      <c r="E46">
        <v>13580</v>
      </c>
      <c r="F46" s="63">
        <v>0</v>
      </c>
      <c r="G46">
        <f>X46*E46+Y46*E46</f>
        <v>0</v>
      </c>
      <c r="H46">
        <v>0</v>
      </c>
      <c r="I46">
        <f>H46*E46</f>
        <v>0</v>
      </c>
      <c r="X46">
        <f>F46*Z46</f>
        <v>0</v>
      </c>
      <c r="Y46">
        <f>F46*(1-Z46)</f>
        <v>0</v>
      </c>
      <c r="Z46">
        <v>0</v>
      </c>
    </row>
    <row r="47" spans="1:26" x14ac:dyDescent="0.2">
      <c r="A47" s="18"/>
      <c r="B47" s="19" t="s">
        <v>115</v>
      </c>
      <c r="C47" s="13" t="s">
        <v>128</v>
      </c>
      <c r="D47" s="13"/>
      <c r="E47" s="13"/>
      <c r="F47" s="13"/>
      <c r="G47" s="13">
        <f>SUM(G48:G48)</f>
        <v>0</v>
      </c>
      <c r="H47" s="13"/>
      <c r="I47" s="13">
        <f>SUM(I48:I48)</f>
        <v>0</v>
      </c>
    </row>
    <row r="48" spans="1:26" x14ac:dyDescent="0.2">
      <c r="A48" s="2" t="s">
        <v>129</v>
      </c>
      <c r="B48" s="1" t="s">
        <v>130</v>
      </c>
      <c r="C48" s="24" t="s">
        <v>131</v>
      </c>
      <c r="D48" t="s">
        <v>76</v>
      </c>
      <c r="E48">
        <v>8957.82</v>
      </c>
      <c r="F48" s="63">
        <v>0</v>
      </c>
      <c r="G48">
        <f>X48*E48+Y48*E48</f>
        <v>0</v>
      </c>
      <c r="H48">
        <v>0</v>
      </c>
      <c r="I48">
        <f>H48*E48</f>
        <v>0</v>
      </c>
      <c r="X48">
        <f>F48*Z48</f>
        <v>0</v>
      </c>
      <c r="Y48">
        <f>F48*(1-Z48)</f>
        <v>0</v>
      </c>
      <c r="Z48">
        <v>0</v>
      </c>
    </row>
    <row r="49" spans="1:26" ht="12.75" customHeight="1" x14ac:dyDescent="0.2">
      <c r="B49" s="15" t="s">
        <v>65</v>
      </c>
      <c r="C49" s="85" t="s">
        <v>133</v>
      </c>
      <c r="D49" s="109"/>
      <c r="E49" s="109"/>
      <c r="F49" s="109"/>
      <c r="G49" s="109"/>
      <c r="H49" s="109"/>
      <c r="I49" s="16"/>
    </row>
    <row r="50" spans="1:26" x14ac:dyDescent="0.2">
      <c r="A50" s="18"/>
      <c r="B50" s="19" t="s">
        <v>120</v>
      </c>
      <c r="C50" s="13" t="s">
        <v>134</v>
      </c>
      <c r="D50" s="13"/>
      <c r="E50" s="13"/>
      <c r="F50" s="13"/>
      <c r="G50" s="13">
        <f>SUM(G51:G60)</f>
        <v>0</v>
      </c>
      <c r="H50" s="13"/>
      <c r="I50" s="13">
        <f>SUM(I51:I60)</f>
        <v>13807.829880000001</v>
      </c>
    </row>
    <row r="51" spans="1:26" x14ac:dyDescent="0.2">
      <c r="A51" s="2" t="s">
        <v>135</v>
      </c>
      <c r="B51" s="1" t="s">
        <v>136</v>
      </c>
      <c r="C51" s="24" t="s">
        <v>137</v>
      </c>
      <c r="D51" t="s">
        <v>76</v>
      </c>
      <c r="E51">
        <v>8957.82</v>
      </c>
      <c r="F51" s="63">
        <v>0</v>
      </c>
      <c r="G51">
        <f>X51*E51+Y51*E51</f>
        <v>0</v>
      </c>
      <c r="H51">
        <v>0</v>
      </c>
      <c r="I51">
        <f>H51*E51</f>
        <v>0</v>
      </c>
      <c r="X51">
        <f>F51*Z51</f>
        <v>0</v>
      </c>
      <c r="Y51">
        <f>F51*(1-Z51)</f>
        <v>0</v>
      </c>
      <c r="Z51">
        <v>0</v>
      </c>
    </row>
    <row r="52" spans="1:26" ht="12.75" customHeight="1" x14ac:dyDescent="0.2">
      <c r="B52" s="15" t="s">
        <v>65</v>
      </c>
      <c r="C52" s="85" t="s">
        <v>139</v>
      </c>
      <c r="D52" s="109"/>
      <c r="E52" s="109"/>
      <c r="F52" s="109"/>
      <c r="G52" s="109"/>
      <c r="H52" s="109"/>
      <c r="I52" s="16"/>
    </row>
    <row r="53" spans="1:26" x14ac:dyDescent="0.2">
      <c r="A53" s="2" t="s">
        <v>140</v>
      </c>
      <c r="B53" s="1" t="s">
        <v>141</v>
      </c>
      <c r="C53" s="24" t="s">
        <v>142</v>
      </c>
      <c r="D53" t="s">
        <v>76</v>
      </c>
      <c r="E53">
        <v>5960.19</v>
      </c>
      <c r="F53" s="63">
        <v>0</v>
      </c>
      <c r="G53">
        <f>X53*E53+Y53*E53</f>
        <v>0</v>
      </c>
      <c r="H53">
        <v>0</v>
      </c>
      <c r="I53">
        <f>H53*E53</f>
        <v>0</v>
      </c>
      <c r="X53">
        <f>F53*Z53</f>
        <v>0</v>
      </c>
      <c r="Y53">
        <f>F53*(1-Z53)</f>
        <v>0</v>
      </c>
      <c r="Z53">
        <v>0</v>
      </c>
    </row>
    <row r="54" spans="1:26" ht="12.75" customHeight="1" x14ac:dyDescent="0.2">
      <c r="B54" s="15" t="s">
        <v>65</v>
      </c>
      <c r="C54" s="85" t="s">
        <v>143</v>
      </c>
      <c r="D54" s="109"/>
      <c r="E54" s="109"/>
      <c r="F54" s="109"/>
      <c r="G54" s="109"/>
      <c r="H54" s="109"/>
      <c r="I54" s="16"/>
    </row>
    <row r="55" spans="1:26" x14ac:dyDescent="0.2">
      <c r="A55" s="2" t="s">
        <v>144</v>
      </c>
      <c r="B55" s="1" t="s">
        <v>145</v>
      </c>
      <c r="C55" s="24" t="s">
        <v>977</v>
      </c>
      <c r="D55" t="s">
        <v>147</v>
      </c>
      <c r="E55">
        <v>10191.30903</v>
      </c>
      <c r="F55" s="63">
        <v>0</v>
      </c>
      <c r="G55">
        <f>X55*E55+Y55*E55</f>
        <v>0</v>
      </c>
      <c r="H55">
        <v>1</v>
      </c>
      <c r="I55">
        <f>H55*E55</f>
        <v>10191.30903</v>
      </c>
      <c r="X55">
        <f>F55*Z55</f>
        <v>0</v>
      </c>
      <c r="Y55">
        <f>F55*(1-Z55)</f>
        <v>0</v>
      </c>
      <c r="Z55">
        <v>1</v>
      </c>
    </row>
    <row r="56" spans="1:26" x14ac:dyDescent="0.2">
      <c r="A56" s="2" t="s">
        <v>149</v>
      </c>
      <c r="B56" s="1" t="s">
        <v>150</v>
      </c>
      <c r="C56" s="24" t="s">
        <v>151</v>
      </c>
      <c r="D56" t="s">
        <v>64</v>
      </c>
      <c r="E56">
        <v>348</v>
      </c>
      <c r="F56" s="63">
        <v>0</v>
      </c>
      <c r="G56">
        <f>X56*E56+Y56*E56</f>
        <v>0</v>
      </c>
      <c r="H56">
        <v>0</v>
      </c>
      <c r="I56">
        <f>H56*E56</f>
        <v>0</v>
      </c>
      <c r="X56">
        <f>F56*Z56</f>
        <v>0</v>
      </c>
      <c r="Y56">
        <f>F56*(1-Z56)</f>
        <v>0</v>
      </c>
      <c r="Z56">
        <v>0</v>
      </c>
    </row>
    <row r="57" spans="1:26" x14ac:dyDescent="0.2">
      <c r="A57" s="2" t="s">
        <v>152</v>
      </c>
      <c r="B57" s="1" t="s">
        <v>153</v>
      </c>
      <c r="C57" s="24" t="s">
        <v>154</v>
      </c>
      <c r="D57" t="s">
        <v>76</v>
      </c>
      <c r="E57">
        <v>2082.0500000000002</v>
      </c>
      <c r="F57" s="63">
        <v>0</v>
      </c>
      <c r="G57">
        <f>X57*E57+Y57*E57</f>
        <v>0</v>
      </c>
      <c r="H57">
        <v>0</v>
      </c>
      <c r="I57">
        <f>H57*E57</f>
        <v>0</v>
      </c>
      <c r="X57">
        <f>F57*Z57</f>
        <v>0</v>
      </c>
      <c r="Y57">
        <f>F57*(1-Z57)</f>
        <v>0</v>
      </c>
      <c r="Z57">
        <v>0</v>
      </c>
    </row>
    <row r="58" spans="1:26" ht="12.75" customHeight="1" x14ac:dyDescent="0.2">
      <c r="B58" s="15" t="s">
        <v>65</v>
      </c>
      <c r="C58" s="85" t="s">
        <v>155</v>
      </c>
      <c r="D58" s="109"/>
      <c r="E58" s="109"/>
      <c r="F58" s="109"/>
      <c r="G58" s="109"/>
      <c r="H58" s="109"/>
      <c r="I58" s="16"/>
    </row>
    <row r="59" spans="1:26" x14ac:dyDescent="0.2">
      <c r="A59" s="2" t="s">
        <v>156</v>
      </c>
      <c r="B59" s="1" t="s">
        <v>157</v>
      </c>
      <c r="C59" s="24" t="s">
        <v>158</v>
      </c>
      <c r="D59" t="s">
        <v>147</v>
      </c>
      <c r="E59">
        <v>3616.5208499999999</v>
      </c>
      <c r="F59" s="63">
        <v>0</v>
      </c>
      <c r="G59">
        <f>X59*E59+Y59*E59</f>
        <v>0</v>
      </c>
      <c r="H59">
        <v>1</v>
      </c>
      <c r="I59">
        <f>H59*E59</f>
        <v>3616.5208499999999</v>
      </c>
      <c r="X59">
        <f>F59*Z59</f>
        <v>0</v>
      </c>
      <c r="Y59">
        <f>F59*(1-Z59)</f>
        <v>0</v>
      </c>
      <c r="Z59">
        <v>1</v>
      </c>
    </row>
    <row r="60" spans="1:26" x14ac:dyDescent="0.2">
      <c r="A60" s="2" t="s">
        <v>160</v>
      </c>
      <c r="B60" s="1" t="s">
        <v>161</v>
      </c>
      <c r="C60" s="24" t="s">
        <v>162</v>
      </c>
      <c r="D60" t="s">
        <v>76</v>
      </c>
      <c r="E60">
        <v>232.2</v>
      </c>
      <c r="F60" s="63">
        <v>0</v>
      </c>
      <c r="G60">
        <f>X60*E60+Y60*E60</f>
        <v>0</v>
      </c>
      <c r="H60">
        <v>0</v>
      </c>
      <c r="I60">
        <f>H60*E60</f>
        <v>0</v>
      </c>
      <c r="X60">
        <f>F60*Z60</f>
        <v>0</v>
      </c>
      <c r="Y60">
        <f>F60*(1-Z60)</f>
        <v>0</v>
      </c>
      <c r="Z60">
        <v>0</v>
      </c>
    </row>
    <row r="61" spans="1:26" ht="12.75" customHeight="1" x14ac:dyDescent="0.2">
      <c r="B61" s="15" t="s">
        <v>65</v>
      </c>
      <c r="C61" s="85" t="s">
        <v>155</v>
      </c>
      <c r="D61" s="109"/>
      <c r="E61" s="109"/>
      <c r="F61" s="109"/>
      <c r="G61" s="109"/>
      <c r="H61" s="109"/>
      <c r="I61" s="16"/>
    </row>
    <row r="62" spans="1:26" x14ac:dyDescent="0.2">
      <c r="A62" s="18"/>
      <c r="B62" s="19" t="s">
        <v>125</v>
      </c>
      <c r="C62" s="13" t="s">
        <v>163</v>
      </c>
      <c r="D62" s="13"/>
      <c r="E62" s="13"/>
      <c r="F62" s="13"/>
      <c r="G62" s="13">
        <f>SUM(G63:G63)</f>
        <v>0</v>
      </c>
      <c r="H62" s="13"/>
      <c r="I62" s="13">
        <f>SUM(I63:I63)</f>
        <v>0</v>
      </c>
    </row>
    <row r="63" spans="1:26" x14ac:dyDescent="0.2">
      <c r="A63" s="2" t="s">
        <v>164</v>
      </c>
      <c r="B63" s="1" t="s">
        <v>165</v>
      </c>
      <c r="C63" s="24" t="s">
        <v>166</v>
      </c>
      <c r="D63" t="s">
        <v>51</v>
      </c>
      <c r="E63">
        <v>689.7</v>
      </c>
      <c r="F63" s="63">
        <v>0</v>
      </c>
      <c r="G63">
        <f>X63*E63+Y63*E63</f>
        <v>0</v>
      </c>
      <c r="H63">
        <v>0</v>
      </c>
      <c r="I63">
        <f>H63*E63</f>
        <v>0</v>
      </c>
      <c r="X63">
        <f>F63*Z63</f>
        <v>0</v>
      </c>
      <c r="Y63">
        <f>F63*(1-Z63)</f>
        <v>0</v>
      </c>
      <c r="Z63">
        <v>0</v>
      </c>
    </row>
    <row r="64" spans="1:26" ht="12.75" customHeight="1" x14ac:dyDescent="0.2">
      <c r="B64" s="15" t="s">
        <v>65</v>
      </c>
      <c r="C64" s="85" t="s">
        <v>168</v>
      </c>
      <c r="D64" s="109"/>
      <c r="E64" s="109"/>
      <c r="F64" s="109"/>
      <c r="G64" s="109"/>
      <c r="H64" s="109"/>
      <c r="I64" s="16"/>
    </row>
    <row r="65" spans="1:26" x14ac:dyDescent="0.2">
      <c r="A65" s="18"/>
      <c r="B65" s="19" t="s">
        <v>129</v>
      </c>
      <c r="C65" s="13" t="s">
        <v>169</v>
      </c>
      <c r="D65" s="13"/>
      <c r="E65" s="13"/>
      <c r="F65" s="13"/>
      <c r="G65" s="13">
        <f>SUM(G66:G66)</f>
        <v>0</v>
      </c>
      <c r="H65" s="13"/>
      <c r="I65" s="13">
        <f>SUM(I66:I66)</f>
        <v>0</v>
      </c>
    </row>
    <row r="66" spans="1:26" x14ac:dyDescent="0.2">
      <c r="A66" s="2" t="s">
        <v>170</v>
      </c>
      <c r="B66" s="1" t="s">
        <v>171</v>
      </c>
      <c r="C66" s="24" t="s">
        <v>172</v>
      </c>
      <c r="D66" t="s">
        <v>147</v>
      </c>
      <c r="E66">
        <v>14001.073</v>
      </c>
      <c r="F66" s="63">
        <v>0</v>
      </c>
      <c r="G66">
        <f>X66*E66+Y66*E66</f>
        <v>0</v>
      </c>
      <c r="H66">
        <v>0</v>
      </c>
      <c r="I66">
        <f>H66*E66</f>
        <v>0</v>
      </c>
      <c r="X66">
        <f>F66*Z66</f>
        <v>0</v>
      </c>
      <c r="Y66">
        <f>F66*(1-Z66)</f>
        <v>0</v>
      </c>
      <c r="Z66">
        <v>0</v>
      </c>
    </row>
    <row r="67" spans="1:26" x14ac:dyDescent="0.2">
      <c r="A67" s="18"/>
      <c r="B67" s="19" t="s">
        <v>174</v>
      </c>
      <c r="C67" s="13" t="s">
        <v>175</v>
      </c>
      <c r="D67" s="13"/>
      <c r="E67" s="13"/>
      <c r="F67" s="13"/>
      <c r="G67" s="13">
        <f>SUM(G68:G68)</f>
        <v>0</v>
      </c>
      <c r="H67" s="13"/>
      <c r="I67" s="13">
        <f>SUM(I68:I68)</f>
        <v>807.6424055</v>
      </c>
    </row>
    <row r="68" spans="1:26" x14ac:dyDescent="0.2">
      <c r="A68" s="2" t="s">
        <v>176</v>
      </c>
      <c r="B68" s="1" t="s">
        <v>177</v>
      </c>
      <c r="C68" s="24" t="s">
        <v>178</v>
      </c>
      <c r="D68" t="s">
        <v>76</v>
      </c>
      <c r="E68">
        <v>427.15</v>
      </c>
      <c r="F68" s="63">
        <v>0</v>
      </c>
      <c r="G68">
        <f>X68*E68+Y68*E68</f>
        <v>0</v>
      </c>
      <c r="H68">
        <v>1.8907700000000001</v>
      </c>
      <c r="I68">
        <f>H68*E68</f>
        <v>807.6424055</v>
      </c>
      <c r="X68">
        <f>F68*Z68</f>
        <v>0</v>
      </c>
      <c r="Y68">
        <f>F68*(1-Z68)</f>
        <v>0</v>
      </c>
      <c r="Z68">
        <v>0.55075309818875118</v>
      </c>
    </row>
    <row r="69" spans="1:26" ht="12.75" customHeight="1" x14ac:dyDescent="0.2">
      <c r="B69" s="15" t="s">
        <v>65</v>
      </c>
      <c r="C69" s="85" t="s">
        <v>181</v>
      </c>
      <c r="D69" s="109"/>
      <c r="E69" s="109"/>
      <c r="F69" s="109"/>
      <c r="G69" s="109"/>
      <c r="H69" s="109"/>
      <c r="I69" s="16"/>
    </row>
    <row r="70" spans="1:26" x14ac:dyDescent="0.2">
      <c r="A70" s="18"/>
      <c r="B70" s="19" t="s">
        <v>182</v>
      </c>
      <c r="C70" s="13" t="s">
        <v>183</v>
      </c>
      <c r="D70" s="13"/>
      <c r="E70" s="13"/>
      <c r="F70" s="13"/>
      <c r="G70" s="13">
        <f>SUM(G71:G75)</f>
        <v>0</v>
      </c>
      <c r="H70" s="13"/>
      <c r="I70" s="13">
        <f>SUM(I71:I75)</f>
        <v>3115.8460450000002</v>
      </c>
    </row>
    <row r="71" spans="1:26" x14ac:dyDescent="0.2">
      <c r="A71" s="2" t="s">
        <v>184</v>
      </c>
      <c r="B71" s="1" t="s">
        <v>185</v>
      </c>
      <c r="C71" s="24" t="s">
        <v>186</v>
      </c>
      <c r="D71" t="s">
        <v>51</v>
      </c>
      <c r="E71">
        <v>242</v>
      </c>
      <c r="F71" s="63">
        <v>0</v>
      </c>
      <c r="G71">
        <f>X71*E71+Y71*E71</f>
        <v>0</v>
      </c>
      <c r="H71">
        <v>0.30360999999999999</v>
      </c>
      <c r="I71">
        <f>H71*E71</f>
        <v>73.473619999999997</v>
      </c>
      <c r="X71">
        <f>F71*Z71</f>
        <v>0</v>
      </c>
      <c r="Y71">
        <f>F71*(1-Z71)</f>
        <v>0</v>
      </c>
      <c r="Z71">
        <v>0.84421524663677128</v>
      </c>
    </row>
    <row r="72" spans="1:26" x14ac:dyDescent="0.2">
      <c r="A72" s="2" t="s">
        <v>189</v>
      </c>
      <c r="B72" s="1" t="s">
        <v>190</v>
      </c>
      <c r="C72" s="24" t="s">
        <v>191</v>
      </c>
      <c r="D72" t="s">
        <v>51</v>
      </c>
      <c r="E72">
        <v>3058</v>
      </c>
      <c r="F72" s="63">
        <v>0</v>
      </c>
      <c r="G72">
        <f>X72*E72+Y72*E72</f>
        <v>0</v>
      </c>
      <c r="H72">
        <v>0.50600999999999996</v>
      </c>
      <c r="I72">
        <f>H72*E72</f>
        <v>1547.3785799999998</v>
      </c>
      <c r="X72">
        <f>F72*Z72</f>
        <v>0</v>
      </c>
      <c r="Y72">
        <f>F72*(1-Z72)</f>
        <v>0</v>
      </c>
      <c r="Z72">
        <v>0.8603846153846153</v>
      </c>
    </row>
    <row r="73" spans="1:26" x14ac:dyDescent="0.2">
      <c r="A73" s="2" t="s">
        <v>192</v>
      </c>
      <c r="B73" s="1" t="s">
        <v>193</v>
      </c>
      <c r="C73" s="24" t="s">
        <v>194</v>
      </c>
      <c r="D73" t="s">
        <v>51</v>
      </c>
      <c r="E73">
        <v>242</v>
      </c>
      <c r="F73" s="63">
        <v>0</v>
      </c>
      <c r="G73">
        <f>X73*E73+Y73*E73</f>
        <v>0</v>
      </c>
      <c r="H73">
        <v>0.32250000000000001</v>
      </c>
      <c r="I73">
        <f>H73*E73</f>
        <v>78.045000000000002</v>
      </c>
      <c r="X73">
        <f>F73*Z73</f>
        <v>0</v>
      </c>
      <c r="Y73">
        <f>F73*(1-Z73)</f>
        <v>0</v>
      </c>
      <c r="Z73">
        <v>0.83687707641196019</v>
      </c>
    </row>
    <row r="74" spans="1:26" x14ac:dyDescent="0.2">
      <c r="A74" s="2" t="s">
        <v>195</v>
      </c>
      <c r="B74" s="1" t="s">
        <v>196</v>
      </c>
      <c r="C74" s="24" t="s">
        <v>197</v>
      </c>
      <c r="D74" t="s">
        <v>51</v>
      </c>
      <c r="E74">
        <v>3581.5</v>
      </c>
      <c r="F74" s="63">
        <v>0</v>
      </c>
      <c r="G74">
        <f>X74*E74+Y74*E74</f>
        <v>0</v>
      </c>
      <c r="H74">
        <v>0.15826000000000001</v>
      </c>
      <c r="I74">
        <f>H74*E74</f>
        <v>566.80819000000008</v>
      </c>
      <c r="X74">
        <f>F74*Z74</f>
        <v>0</v>
      </c>
      <c r="Y74">
        <f>F74*(1-Z74)</f>
        <v>0</v>
      </c>
      <c r="Z74">
        <v>0.78778894472361805</v>
      </c>
    </row>
    <row r="75" spans="1:26" x14ac:dyDescent="0.2">
      <c r="A75" s="2" t="s">
        <v>198</v>
      </c>
      <c r="B75" s="1" t="s">
        <v>199</v>
      </c>
      <c r="C75" s="24" t="s">
        <v>200</v>
      </c>
      <c r="D75" t="s">
        <v>51</v>
      </c>
      <c r="E75">
        <v>3581.5</v>
      </c>
      <c r="F75" s="63">
        <v>0</v>
      </c>
      <c r="G75">
        <f>X75*E75+Y75*E75</f>
        <v>0</v>
      </c>
      <c r="H75">
        <v>0.23737</v>
      </c>
      <c r="I75">
        <f>H75*E75</f>
        <v>850.14065500000004</v>
      </c>
      <c r="X75">
        <f>F75*Z75</f>
        <v>0</v>
      </c>
      <c r="Y75">
        <f>F75*(1-Z75)</f>
        <v>0</v>
      </c>
      <c r="Z75">
        <v>0.82296215753729884</v>
      </c>
    </row>
    <row r="76" spans="1:26" x14ac:dyDescent="0.2">
      <c r="A76" s="18"/>
      <c r="B76" s="19" t="s">
        <v>201</v>
      </c>
      <c r="C76" s="13" t="s">
        <v>202</v>
      </c>
      <c r="D76" s="13"/>
      <c r="E76" s="13"/>
      <c r="F76" s="13"/>
      <c r="G76" s="13">
        <f>SUM(G77:G79)</f>
        <v>0</v>
      </c>
      <c r="H76" s="13"/>
      <c r="I76" s="13">
        <f>SUM(I77:I79)</f>
        <v>61.753559999999993</v>
      </c>
    </row>
    <row r="77" spans="1:26" x14ac:dyDescent="0.2">
      <c r="A77" s="2" t="s">
        <v>203</v>
      </c>
      <c r="B77" s="1" t="s">
        <v>204</v>
      </c>
      <c r="C77" s="24" t="s">
        <v>205</v>
      </c>
      <c r="D77" t="s">
        <v>51</v>
      </c>
      <c r="E77">
        <v>242</v>
      </c>
      <c r="F77" s="63">
        <v>0</v>
      </c>
      <c r="G77">
        <f>X77*E77+Y77*E77</f>
        <v>0</v>
      </c>
      <c r="H77">
        <v>7.3899999999999993E-2</v>
      </c>
      <c r="I77">
        <f>H77*E77</f>
        <v>17.883799999999997</v>
      </c>
      <c r="X77">
        <f>F77*Z77</f>
        <v>0</v>
      </c>
      <c r="Y77">
        <f>F77*(1-Z77)</f>
        <v>0</v>
      </c>
      <c r="Z77">
        <v>0.1480669144981413</v>
      </c>
    </row>
    <row r="78" spans="1:26" ht="12.75" customHeight="1" x14ac:dyDescent="0.2">
      <c r="B78" s="15" t="s">
        <v>65</v>
      </c>
      <c r="C78" s="85" t="s">
        <v>207</v>
      </c>
      <c r="D78" s="109"/>
      <c r="E78" s="109"/>
      <c r="F78" s="109"/>
      <c r="G78" s="109"/>
      <c r="H78" s="109"/>
      <c r="I78" s="16"/>
    </row>
    <row r="79" spans="1:26" x14ac:dyDescent="0.2">
      <c r="A79" s="2" t="s">
        <v>208</v>
      </c>
      <c r="B79" s="1" t="s">
        <v>209</v>
      </c>
      <c r="C79" s="24" t="s">
        <v>978</v>
      </c>
      <c r="D79" t="s">
        <v>51</v>
      </c>
      <c r="E79">
        <v>249.26</v>
      </c>
      <c r="F79" s="63">
        <v>0</v>
      </c>
      <c r="G79">
        <f>X79*E79+Y79*E79</f>
        <v>0</v>
      </c>
      <c r="H79">
        <v>0.17599999999999999</v>
      </c>
      <c r="I79">
        <f>H79*E79</f>
        <v>43.869759999999992</v>
      </c>
      <c r="X79">
        <f>F79*Z79</f>
        <v>0</v>
      </c>
      <c r="Y79">
        <f>F79*(1-Z79)</f>
        <v>0</v>
      </c>
      <c r="Z79">
        <v>1</v>
      </c>
    </row>
    <row r="80" spans="1:26" ht="12.75" customHeight="1" x14ac:dyDescent="0.2">
      <c r="B80" s="15" t="s">
        <v>65</v>
      </c>
      <c r="C80" s="85" t="s">
        <v>211</v>
      </c>
      <c r="D80" s="109"/>
      <c r="E80" s="109"/>
      <c r="F80" s="109"/>
      <c r="G80" s="109"/>
      <c r="H80" s="109"/>
      <c r="I80" s="16"/>
    </row>
    <row r="81" spans="1:26" x14ac:dyDescent="0.2">
      <c r="A81" s="18"/>
      <c r="B81" s="19" t="s">
        <v>212</v>
      </c>
      <c r="C81" s="13" t="s">
        <v>213</v>
      </c>
      <c r="D81" s="13"/>
      <c r="E81" s="13"/>
      <c r="F81" s="13"/>
      <c r="G81" s="13">
        <f>SUM(G82:G82)</f>
        <v>0</v>
      </c>
      <c r="H81" s="13"/>
      <c r="I81" s="13">
        <f>SUM(I82:I82)</f>
        <v>0</v>
      </c>
    </row>
    <row r="82" spans="1:26" x14ac:dyDescent="0.2">
      <c r="A82" s="2" t="s">
        <v>214</v>
      </c>
      <c r="B82" s="1" t="s">
        <v>215</v>
      </c>
      <c r="C82" s="24" t="s">
        <v>216</v>
      </c>
      <c r="D82" t="s">
        <v>217</v>
      </c>
      <c r="E82">
        <v>14</v>
      </c>
      <c r="F82" s="63">
        <v>0</v>
      </c>
      <c r="G82">
        <f>X82*E82+Y82*E82</f>
        <v>0</v>
      </c>
      <c r="H82">
        <v>0</v>
      </c>
      <c r="I82">
        <f>H82*E82</f>
        <v>0</v>
      </c>
      <c r="X82">
        <f>F82*Z82</f>
        <v>0</v>
      </c>
      <c r="Y82">
        <f>F82*(1-Z82)</f>
        <v>0</v>
      </c>
      <c r="Z82">
        <v>1.9607843137254899E-5</v>
      </c>
    </row>
    <row r="83" spans="1:26" ht="12.75" customHeight="1" x14ac:dyDescent="0.2">
      <c r="B83" s="15" t="s">
        <v>65</v>
      </c>
      <c r="C83" s="85" t="s">
        <v>220</v>
      </c>
      <c r="D83" s="109"/>
      <c r="E83" s="109"/>
      <c r="F83" s="109"/>
      <c r="G83" s="109"/>
      <c r="H83" s="109"/>
      <c r="I83" s="16"/>
    </row>
    <row r="84" spans="1:26" x14ac:dyDescent="0.2">
      <c r="A84" s="18"/>
      <c r="B84" s="19" t="s">
        <v>221</v>
      </c>
      <c r="C84" s="13" t="s">
        <v>222</v>
      </c>
      <c r="D84" s="13"/>
      <c r="E84" s="13"/>
      <c r="F84" s="13"/>
      <c r="G84" s="13">
        <f>SUM(G85:G103)</f>
        <v>0</v>
      </c>
      <c r="H84" s="13"/>
      <c r="I84" s="13">
        <f>SUM(I85:I103)</f>
        <v>20.025999999999996</v>
      </c>
    </row>
    <row r="85" spans="1:26" x14ac:dyDescent="0.2">
      <c r="A85" s="2" t="s">
        <v>223</v>
      </c>
      <c r="B85" s="1" t="s">
        <v>224</v>
      </c>
      <c r="C85" s="24" t="s">
        <v>225</v>
      </c>
      <c r="D85" t="s">
        <v>64</v>
      </c>
      <c r="E85">
        <v>10</v>
      </c>
      <c r="F85" s="63">
        <v>0</v>
      </c>
      <c r="G85">
        <f>X85*E85+Y85*E85</f>
        <v>0</v>
      </c>
      <c r="H85">
        <v>0</v>
      </c>
      <c r="I85">
        <f>H85*E85</f>
        <v>0</v>
      </c>
      <c r="X85">
        <f>F85*Z85</f>
        <v>0</v>
      </c>
      <c r="Y85">
        <f>F85*(1-Z85)</f>
        <v>0</v>
      </c>
      <c r="Z85">
        <v>0</v>
      </c>
    </row>
    <row r="86" spans="1:26" ht="12.75" customHeight="1" x14ac:dyDescent="0.2">
      <c r="B86" s="15" t="s">
        <v>65</v>
      </c>
      <c r="C86" s="85" t="s">
        <v>227</v>
      </c>
      <c r="D86" s="109"/>
      <c r="E86" s="109"/>
      <c r="F86" s="109"/>
      <c r="G86" s="109"/>
      <c r="H86" s="109"/>
      <c r="I86" s="16"/>
    </row>
    <row r="87" spans="1:26" x14ac:dyDescent="0.2">
      <c r="A87" s="2" t="s">
        <v>228</v>
      </c>
      <c r="B87" s="1" t="s">
        <v>229</v>
      </c>
      <c r="C87" s="24" t="s">
        <v>230</v>
      </c>
      <c r="D87" t="s">
        <v>64</v>
      </c>
      <c r="E87">
        <v>895</v>
      </c>
      <c r="F87" s="63">
        <v>0</v>
      </c>
      <c r="G87">
        <f>X87*E87+Y87*E87</f>
        <v>0</v>
      </c>
      <c r="H87">
        <v>0</v>
      </c>
      <c r="I87">
        <f>H87*E87</f>
        <v>0</v>
      </c>
      <c r="X87">
        <f>F87*Z87</f>
        <v>0</v>
      </c>
      <c r="Y87">
        <f>F87*(1-Z87)</f>
        <v>0</v>
      </c>
      <c r="Z87">
        <v>4.1251289102784468E-3</v>
      </c>
    </row>
    <row r="88" spans="1:26" ht="12.75" customHeight="1" x14ac:dyDescent="0.2">
      <c r="B88" s="15" t="s">
        <v>65</v>
      </c>
      <c r="C88" s="85" t="s">
        <v>231</v>
      </c>
      <c r="D88" s="109"/>
      <c r="E88" s="109"/>
      <c r="F88" s="109"/>
      <c r="G88" s="109"/>
      <c r="H88" s="109"/>
      <c r="I88" s="16"/>
    </row>
    <row r="89" spans="1:26" x14ac:dyDescent="0.2">
      <c r="A89" s="2" t="s">
        <v>232</v>
      </c>
      <c r="B89" s="1" t="s">
        <v>233</v>
      </c>
      <c r="C89" s="24" t="s">
        <v>979</v>
      </c>
      <c r="D89" t="s">
        <v>217</v>
      </c>
      <c r="E89">
        <v>155</v>
      </c>
      <c r="F89" s="63">
        <v>0</v>
      </c>
      <c r="G89">
        <f>X89*E89+Y89*E89</f>
        <v>0</v>
      </c>
      <c r="H89">
        <v>8.5000000000000006E-3</v>
      </c>
      <c r="I89">
        <f>H89*E89</f>
        <v>1.3175000000000001</v>
      </c>
      <c r="X89">
        <f>F89*Z89</f>
        <v>0</v>
      </c>
      <c r="Y89">
        <f>F89*(1-Z89)</f>
        <v>0</v>
      </c>
      <c r="Z89">
        <v>1</v>
      </c>
    </row>
    <row r="90" spans="1:26" ht="12.75" customHeight="1" x14ac:dyDescent="0.2">
      <c r="B90" s="15" t="s">
        <v>65</v>
      </c>
      <c r="C90" s="85" t="s">
        <v>235</v>
      </c>
      <c r="D90" s="109"/>
      <c r="E90" s="109"/>
      <c r="F90" s="109"/>
      <c r="G90" s="109"/>
      <c r="H90" s="109"/>
      <c r="I90" s="16"/>
    </row>
    <row r="91" spans="1:26" x14ac:dyDescent="0.2">
      <c r="A91" s="2" t="s">
        <v>236</v>
      </c>
      <c r="B91" s="1" t="s">
        <v>237</v>
      </c>
      <c r="C91" s="24" t="s">
        <v>980</v>
      </c>
      <c r="D91" t="s">
        <v>217</v>
      </c>
      <c r="E91">
        <v>675</v>
      </c>
      <c r="F91" s="63">
        <v>0</v>
      </c>
      <c r="G91">
        <f>X91*E91+Y91*E91</f>
        <v>0</v>
      </c>
      <c r="H91">
        <v>2.1899999999999999E-2</v>
      </c>
      <c r="I91">
        <f>H91*E91</f>
        <v>14.782499999999999</v>
      </c>
      <c r="X91">
        <f>F91*Z91</f>
        <v>0</v>
      </c>
      <c r="Y91">
        <f>F91*(1-Z91)</f>
        <v>0</v>
      </c>
      <c r="Z91">
        <v>1</v>
      </c>
    </row>
    <row r="92" spans="1:26" ht="12.75" customHeight="1" x14ac:dyDescent="0.2">
      <c r="B92" s="15" t="s">
        <v>65</v>
      </c>
      <c r="C92" s="85" t="s">
        <v>239</v>
      </c>
      <c r="D92" s="109"/>
      <c r="E92" s="109"/>
      <c r="F92" s="109"/>
      <c r="G92" s="109"/>
      <c r="H92" s="109"/>
      <c r="I92" s="16"/>
    </row>
    <row r="93" spans="1:26" x14ac:dyDescent="0.2">
      <c r="A93" s="2" t="s">
        <v>240</v>
      </c>
      <c r="B93" s="1" t="s">
        <v>241</v>
      </c>
      <c r="C93" s="24" t="s">
        <v>242</v>
      </c>
      <c r="D93" t="s">
        <v>64</v>
      </c>
      <c r="E93">
        <v>2791</v>
      </c>
      <c r="F93" s="63">
        <v>0</v>
      </c>
      <c r="G93">
        <f>X93*E93+Y93*E93</f>
        <v>0</v>
      </c>
      <c r="H93">
        <v>1.0000000000000001E-5</v>
      </c>
      <c r="I93">
        <f>H93*E93</f>
        <v>2.7910000000000001E-2</v>
      </c>
      <c r="X93">
        <f>F93*Z93</f>
        <v>0</v>
      </c>
      <c r="Y93">
        <f>F93*(1-Z93)</f>
        <v>0</v>
      </c>
      <c r="Z93">
        <v>4.8158640226628894E-3</v>
      </c>
    </row>
    <row r="94" spans="1:26" ht="12.75" customHeight="1" x14ac:dyDescent="0.2">
      <c r="B94" s="15" t="s">
        <v>65</v>
      </c>
      <c r="C94" s="85" t="s">
        <v>231</v>
      </c>
      <c r="D94" s="109"/>
      <c r="E94" s="109"/>
      <c r="F94" s="109"/>
      <c r="G94" s="109"/>
      <c r="H94" s="109"/>
      <c r="I94" s="16"/>
    </row>
    <row r="95" spans="1:26" x14ac:dyDescent="0.2">
      <c r="A95" s="2" t="s">
        <v>243</v>
      </c>
      <c r="B95" s="1" t="s">
        <v>244</v>
      </c>
      <c r="C95" s="24" t="s">
        <v>245</v>
      </c>
      <c r="D95" t="s">
        <v>64</v>
      </c>
      <c r="E95">
        <v>604</v>
      </c>
      <c r="F95" s="63">
        <v>0</v>
      </c>
      <c r="G95">
        <f>X95*E95+Y95*E95</f>
        <v>0</v>
      </c>
      <c r="H95">
        <v>1.0000000000000001E-5</v>
      </c>
      <c r="I95">
        <f>H95*E95</f>
        <v>6.0400000000000002E-3</v>
      </c>
      <c r="X95">
        <f>F95*Z95</f>
        <v>0</v>
      </c>
      <c r="Y95">
        <f>F95*(1-Z95)</f>
        <v>0</v>
      </c>
      <c r="Z95">
        <v>5.4585152838427936E-3</v>
      </c>
    </row>
    <row r="96" spans="1:26" ht="12.75" customHeight="1" x14ac:dyDescent="0.2">
      <c r="B96" s="15" t="s">
        <v>65</v>
      </c>
      <c r="C96" s="85" t="s">
        <v>231</v>
      </c>
      <c r="D96" s="109"/>
      <c r="E96" s="109"/>
      <c r="F96" s="109"/>
      <c r="G96" s="109"/>
      <c r="H96" s="109"/>
      <c r="I96" s="16"/>
    </row>
    <row r="97" spans="1:26" x14ac:dyDescent="0.2">
      <c r="A97" s="2" t="s">
        <v>246</v>
      </c>
      <c r="B97" s="1" t="s">
        <v>247</v>
      </c>
      <c r="C97" s="24" t="s">
        <v>981</v>
      </c>
      <c r="D97" t="s">
        <v>217</v>
      </c>
      <c r="E97">
        <v>110</v>
      </c>
      <c r="F97" s="63">
        <v>0</v>
      </c>
      <c r="G97">
        <f>X97*E97+Y97*E97</f>
        <v>0</v>
      </c>
      <c r="H97">
        <v>2.8930000000000001E-2</v>
      </c>
      <c r="I97">
        <f>H97*E97</f>
        <v>3.1823000000000001</v>
      </c>
      <c r="X97">
        <f>F97*Z97</f>
        <v>0</v>
      </c>
      <c r="Y97">
        <f>F97*(1-Z97)</f>
        <v>0</v>
      </c>
      <c r="Z97">
        <v>1</v>
      </c>
    </row>
    <row r="98" spans="1:26" ht="12.75" customHeight="1" x14ac:dyDescent="0.2">
      <c r="B98" s="15" t="s">
        <v>65</v>
      </c>
      <c r="C98" s="85" t="s">
        <v>249</v>
      </c>
      <c r="D98" s="109"/>
      <c r="E98" s="109"/>
      <c r="F98" s="109"/>
      <c r="G98" s="109"/>
      <c r="H98" s="109"/>
      <c r="I98" s="16"/>
    </row>
    <row r="99" spans="1:26" x14ac:dyDescent="0.2">
      <c r="A99" s="2" t="s">
        <v>174</v>
      </c>
      <c r="B99" s="1" t="s">
        <v>250</v>
      </c>
      <c r="C99" s="24" t="s">
        <v>251</v>
      </c>
      <c r="D99" t="s">
        <v>217</v>
      </c>
      <c r="E99">
        <v>165</v>
      </c>
      <c r="F99" s="63">
        <v>0</v>
      </c>
      <c r="G99">
        <f>X99*E99+Y99*E99</f>
        <v>0</v>
      </c>
      <c r="H99">
        <v>5.0000000000000002E-5</v>
      </c>
      <c r="I99">
        <f>H99*E99</f>
        <v>8.2500000000000004E-3</v>
      </c>
      <c r="X99">
        <f>F99*Z99</f>
        <v>0</v>
      </c>
      <c r="Y99">
        <f>F99*(1-Z99)</f>
        <v>0</v>
      </c>
      <c r="Z99">
        <v>7.5401069518716583E-3</v>
      </c>
    </row>
    <row r="100" spans="1:26" ht="12.75" customHeight="1" x14ac:dyDescent="0.2">
      <c r="B100" s="15" t="s">
        <v>65</v>
      </c>
      <c r="C100" s="85" t="s">
        <v>252</v>
      </c>
      <c r="D100" s="109"/>
      <c r="E100" s="109"/>
      <c r="F100" s="109"/>
      <c r="G100" s="109"/>
      <c r="H100" s="109"/>
      <c r="I100" s="16"/>
    </row>
    <row r="101" spans="1:26" x14ac:dyDescent="0.2">
      <c r="A101" s="2" t="s">
        <v>253</v>
      </c>
      <c r="B101" s="1" t="s">
        <v>254</v>
      </c>
      <c r="C101" s="24" t="s">
        <v>255</v>
      </c>
      <c r="D101" t="s">
        <v>217</v>
      </c>
      <c r="E101">
        <v>145</v>
      </c>
      <c r="F101" s="63">
        <v>0</v>
      </c>
      <c r="G101">
        <f>X101*E101+Y101*E101</f>
        <v>0</v>
      </c>
      <c r="H101">
        <v>3.8999999999999998E-3</v>
      </c>
      <c r="I101">
        <f>H101*E101</f>
        <v>0.5655</v>
      </c>
      <c r="X101">
        <f>F101*Z101</f>
        <v>0</v>
      </c>
      <c r="Y101">
        <f>F101*(1-Z101)</f>
        <v>0</v>
      </c>
      <c r="Z101">
        <v>1</v>
      </c>
    </row>
    <row r="102" spans="1:26" ht="12.75" customHeight="1" x14ac:dyDescent="0.2">
      <c r="B102" s="15" t="s">
        <v>65</v>
      </c>
      <c r="C102" s="85" t="s">
        <v>256</v>
      </c>
      <c r="D102" s="109"/>
      <c r="E102" s="109"/>
      <c r="F102" s="109"/>
      <c r="G102" s="109"/>
      <c r="H102" s="109"/>
      <c r="I102" s="16"/>
    </row>
    <row r="103" spans="1:26" x14ac:dyDescent="0.2">
      <c r="A103" s="2" t="s">
        <v>257</v>
      </c>
      <c r="B103" s="1" t="s">
        <v>258</v>
      </c>
      <c r="C103" s="24" t="s">
        <v>259</v>
      </c>
      <c r="D103" t="s">
        <v>217</v>
      </c>
      <c r="E103">
        <v>20</v>
      </c>
      <c r="F103" s="63">
        <v>0</v>
      </c>
      <c r="G103">
        <f>X103*E103+Y103*E103</f>
        <v>0</v>
      </c>
      <c r="H103">
        <v>6.7999999999999996E-3</v>
      </c>
      <c r="I103">
        <f>H103*E103</f>
        <v>0.13599999999999998</v>
      </c>
      <c r="X103">
        <f>F103*Z103</f>
        <v>0</v>
      </c>
      <c r="Y103">
        <f>F103*(1-Z103)</f>
        <v>0</v>
      </c>
      <c r="Z103">
        <v>1</v>
      </c>
    </row>
    <row r="104" spans="1:26" ht="12.75" customHeight="1" x14ac:dyDescent="0.2">
      <c r="B104" s="15" t="s">
        <v>65</v>
      </c>
      <c r="C104" s="85" t="s">
        <v>260</v>
      </c>
      <c r="D104" s="109"/>
      <c r="E104" s="109"/>
      <c r="F104" s="109"/>
      <c r="G104" s="109"/>
      <c r="H104" s="109"/>
      <c r="I104" s="16"/>
    </row>
    <row r="105" spans="1:26" x14ac:dyDescent="0.2">
      <c r="A105" s="18"/>
      <c r="B105" s="19" t="s">
        <v>261</v>
      </c>
      <c r="C105" s="13" t="s">
        <v>262</v>
      </c>
      <c r="D105" s="13"/>
      <c r="E105" s="13"/>
      <c r="F105" s="13"/>
      <c r="G105" s="13">
        <f>SUM(G106:G130)</f>
        <v>0</v>
      </c>
      <c r="H105" s="13"/>
      <c r="I105" s="13">
        <f>SUM(I106:I130)</f>
        <v>33.236229999999999</v>
      </c>
    </row>
    <row r="106" spans="1:26" x14ac:dyDescent="0.2">
      <c r="A106" s="2" t="s">
        <v>263</v>
      </c>
      <c r="B106" s="1" t="s">
        <v>264</v>
      </c>
      <c r="C106" s="24" t="s">
        <v>265</v>
      </c>
      <c r="D106" t="s">
        <v>217</v>
      </c>
      <c r="E106">
        <v>4</v>
      </c>
      <c r="F106" s="63">
        <v>0</v>
      </c>
      <c r="G106">
        <f>X106*E106+Y106*E106</f>
        <v>0</v>
      </c>
      <c r="H106">
        <v>2.2000000000000001E-4</v>
      </c>
      <c r="I106">
        <f>H106*E106</f>
        <v>8.8000000000000003E-4</v>
      </c>
      <c r="X106">
        <f>F106*Z106</f>
        <v>0</v>
      </c>
      <c r="Y106">
        <f>F106*(1-Z106)</f>
        <v>0</v>
      </c>
      <c r="Z106">
        <v>0.15944337811900189</v>
      </c>
    </row>
    <row r="107" spans="1:26" ht="12.75" customHeight="1" x14ac:dyDescent="0.2">
      <c r="B107" s="15" t="s">
        <v>65</v>
      </c>
      <c r="C107" s="85" t="s">
        <v>267</v>
      </c>
      <c r="D107" s="109"/>
      <c r="E107" s="109"/>
      <c r="F107" s="109"/>
      <c r="G107" s="109"/>
      <c r="H107" s="109"/>
      <c r="I107" s="16"/>
    </row>
    <row r="108" spans="1:26" x14ac:dyDescent="0.2">
      <c r="A108" s="2" t="s">
        <v>268</v>
      </c>
      <c r="B108" s="1" t="s">
        <v>269</v>
      </c>
      <c r="C108" s="24" t="s">
        <v>270</v>
      </c>
      <c r="D108" t="s">
        <v>217</v>
      </c>
      <c r="E108">
        <v>4</v>
      </c>
      <c r="F108" s="63">
        <v>0</v>
      </c>
      <c r="G108">
        <f>X108*E108+Y108*E108</f>
        <v>0</v>
      </c>
      <c r="H108">
        <v>0.03</v>
      </c>
      <c r="I108">
        <f>H108*E108</f>
        <v>0.12</v>
      </c>
      <c r="X108">
        <f>F108*Z108</f>
        <v>0</v>
      </c>
      <c r="Y108">
        <f>F108*(1-Z108)</f>
        <v>0</v>
      </c>
      <c r="Z108">
        <v>1</v>
      </c>
    </row>
    <row r="109" spans="1:26" ht="12.75" customHeight="1" x14ac:dyDescent="0.2">
      <c r="B109" s="15" t="s">
        <v>65</v>
      </c>
      <c r="C109" s="85" t="s">
        <v>271</v>
      </c>
      <c r="D109" s="109"/>
      <c r="E109" s="109"/>
      <c r="F109" s="109"/>
      <c r="G109" s="109"/>
      <c r="H109" s="109"/>
      <c r="I109" s="16"/>
    </row>
    <row r="110" spans="1:26" x14ac:dyDescent="0.2">
      <c r="A110" s="2" t="s">
        <v>272</v>
      </c>
      <c r="B110" s="1" t="s">
        <v>273</v>
      </c>
      <c r="C110" s="24" t="s">
        <v>274</v>
      </c>
      <c r="D110" t="s">
        <v>217</v>
      </c>
      <c r="E110">
        <v>2</v>
      </c>
      <c r="F110" s="63">
        <v>0</v>
      </c>
      <c r="G110">
        <f>X110*E110+Y110*E110</f>
        <v>0</v>
      </c>
      <c r="H110">
        <v>2.2000000000000001E-4</v>
      </c>
      <c r="I110">
        <f>H110*E110</f>
        <v>4.4000000000000002E-4</v>
      </c>
      <c r="X110">
        <f>F110*Z110</f>
        <v>0</v>
      </c>
      <c r="Y110">
        <f>F110*(1-Z110)</f>
        <v>0</v>
      </c>
      <c r="Z110">
        <v>0.20260481451671911</v>
      </c>
    </row>
    <row r="111" spans="1:26" ht="12.75" customHeight="1" x14ac:dyDescent="0.2">
      <c r="B111" s="15" t="s">
        <v>65</v>
      </c>
      <c r="C111" s="85" t="s">
        <v>275</v>
      </c>
      <c r="D111" s="109"/>
      <c r="E111" s="109"/>
      <c r="F111" s="109"/>
      <c r="G111" s="109"/>
      <c r="H111" s="109"/>
      <c r="I111" s="16"/>
    </row>
    <row r="112" spans="1:26" x14ac:dyDescent="0.2">
      <c r="A112" s="2" t="s">
        <v>276</v>
      </c>
      <c r="B112" s="1" t="s">
        <v>277</v>
      </c>
      <c r="C112" s="24" t="s">
        <v>278</v>
      </c>
      <c r="D112" t="s">
        <v>217</v>
      </c>
      <c r="E112">
        <v>2</v>
      </c>
      <c r="F112" s="63">
        <v>0</v>
      </c>
      <c r="G112">
        <f>X112*E112+Y112*E112</f>
        <v>0</v>
      </c>
      <c r="H112">
        <v>1.7999999999999999E-2</v>
      </c>
      <c r="I112">
        <f>H112*E112</f>
        <v>3.5999999999999997E-2</v>
      </c>
      <c r="X112">
        <f>F112*Z112</f>
        <v>0</v>
      </c>
      <c r="Y112">
        <f>F112*(1-Z112)</f>
        <v>0</v>
      </c>
      <c r="Z112">
        <v>1</v>
      </c>
    </row>
    <row r="113" spans="1:26" ht="12.75" customHeight="1" x14ac:dyDescent="0.2">
      <c r="B113" s="15" t="s">
        <v>65</v>
      </c>
      <c r="C113" s="85" t="s">
        <v>279</v>
      </c>
      <c r="D113" s="109"/>
      <c r="E113" s="109"/>
      <c r="F113" s="109"/>
      <c r="G113" s="109"/>
      <c r="H113" s="109"/>
      <c r="I113" s="16"/>
    </row>
    <row r="114" spans="1:26" x14ac:dyDescent="0.2">
      <c r="A114" s="2" t="s">
        <v>280</v>
      </c>
      <c r="B114" s="1" t="s">
        <v>281</v>
      </c>
      <c r="C114" s="24" t="s">
        <v>282</v>
      </c>
      <c r="D114" t="s">
        <v>64</v>
      </c>
      <c r="E114">
        <v>10</v>
      </c>
      <c r="F114" s="63">
        <v>0</v>
      </c>
      <c r="G114">
        <f>X114*E114+Y114*E114</f>
        <v>0</v>
      </c>
      <c r="H114">
        <v>0</v>
      </c>
      <c r="I114">
        <f>H114*E114</f>
        <v>0</v>
      </c>
      <c r="X114">
        <f>F114*Z114</f>
        <v>0</v>
      </c>
      <c r="Y114">
        <f>F114*(1-Z114)</f>
        <v>0</v>
      </c>
      <c r="Z114">
        <v>2.393489707994256E-2</v>
      </c>
    </row>
    <row r="115" spans="1:26" ht="12.75" customHeight="1" x14ac:dyDescent="0.2">
      <c r="B115" s="15" t="s">
        <v>65</v>
      </c>
      <c r="C115" s="85" t="s">
        <v>283</v>
      </c>
      <c r="D115" s="109"/>
      <c r="E115" s="109"/>
      <c r="F115" s="109"/>
      <c r="G115" s="109"/>
      <c r="H115" s="109"/>
      <c r="I115" s="16"/>
    </row>
    <row r="116" spans="1:26" x14ac:dyDescent="0.2">
      <c r="A116" s="2" t="s">
        <v>284</v>
      </c>
      <c r="B116" s="1" t="s">
        <v>285</v>
      </c>
      <c r="C116" s="24" t="s">
        <v>286</v>
      </c>
      <c r="D116" t="s">
        <v>64</v>
      </c>
      <c r="E116">
        <v>895</v>
      </c>
      <c r="F116" s="63">
        <v>0</v>
      </c>
      <c r="G116">
        <f>X116*E116+Y116*E116</f>
        <v>0</v>
      </c>
      <c r="H116">
        <v>0</v>
      </c>
      <c r="I116">
        <f>H116*E116</f>
        <v>0</v>
      </c>
      <c r="X116">
        <f>F116*Z116</f>
        <v>0</v>
      </c>
      <c r="Y116">
        <f>F116*(1-Z116)</f>
        <v>0</v>
      </c>
      <c r="Z116">
        <v>5.4690204222914499E-2</v>
      </c>
    </row>
    <row r="117" spans="1:26" ht="12.75" customHeight="1" x14ac:dyDescent="0.2">
      <c r="B117" s="15" t="s">
        <v>65</v>
      </c>
      <c r="C117" s="85" t="s">
        <v>287</v>
      </c>
      <c r="D117" s="109"/>
      <c r="E117" s="109"/>
      <c r="F117" s="109"/>
      <c r="G117" s="109"/>
      <c r="H117" s="109"/>
      <c r="I117" s="16"/>
    </row>
    <row r="118" spans="1:26" x14ac:dyDescent="0.2">
      <c r="A118" s="2" t="s">
        <v>288</v>
      </c>
      <c r="B118" s="1" t="s">
        <v>289</v>
      </c>
      <c r="C118" s="24" t="s">
        <v>290</v>
      </c>
      <c r="D118" t="s">
        <v>64</v>
      </c>
      <c r="E118">
        <v>3395</v>
      </c>
      <c r="F118" s="63">
        <v>0</v>
      </c>
      <c r="G118">
        <f>X118*E118+Y118*E118</f>
        <v>0</v>
      </c>
      <c r="H118">
        <v>0</v>
      </c>
      <c r="I118">
        <f>H118*E118</f>
        <v>0</v>
      </c>
      <c r="X118">
        <f>F118*Z118</f>
        <v>0</v>
      </c>
      <c r="Y118">
        <f>F118*(1-Z118)</f>
        <v>0</v>
      </c>
      <c r="Z118">
        <v>8.8755921216654196E-2</v>
      </c>
    </row>
    <row r="119" spans="1:26" ht="12" customHeight="1" x14ac:dyDescent="0.2">
      <c r="B119" s="15" t="s">
        <v>65</v>
      </c>
      <c r="C119" s="85" t="s">
        <v>287</v>
      </c>
      <c r="D119" s="109"/>
      <c r="E119" s="109"/>
      <c r="F119" s="109"/>
      <c r="G119" s="109"/>
      <c r="H119" s="109"/>
      <c r="I119" s="16"/>
    </row>
    <row r="120" spans="1:26" x14ac:dyDescent="0.2">
      <c r="A120" s="2" t="s">
        <v>291</v>
      </c>
      <c r="B120" s="1" t="s">
        <v>292</v>
      </c>
      <c r="C120" s="24" t="s">
        <v>293</v>
      </c>
      <c r="D120" t="s">
        <v>294</v>
      </c>
      <c r="E120">
        <v>99</v>
      </c>
      <c r="F120" s="63">
        <v>0</v>
      </c>
      <c r="G120">
        <f>X120*E120+Y120*E120</f>
        <v>0</v>
      </c>
      <c r="H120">
        <v>1.7000000000000001E-4</v>
      </c>
      <c r="I120">
        <f>H120*E120</f>
        <v>1.6830000000000001E-2</v>
      </c>
      <c r="X120">
        <f>F120*Z120</f>
        <v>0</v>
      </c>
      <c r="Y120">
        <f>F120*(1-Z120)</f>
        <v>0</v>
      </c>
      <c r="Z120">
        <v>9.9909712722298233E-2</v>
      </c>
    </row>
    <row r="121" spans="1:26" ht="72" customHeight="1" x14ac:dyDescent="0.2">
      <c r="B121" s="15" t="s">
        <v>65</v>
      </c>
      <c r="C121" s="85" t="s">
        <v>295</v>
      </c>
      <c r="D121" s="109"/>
      <c r="E121" s="109"/>
      <c r="F121" s="109"/>
      <c r="G121" s="109"/>
      <c r="H121" s="109"/>
      <c r="I121" s="16"/>
    </row>
    <row r="122" spans="1:26" x14ac:dyDescent="0.2">
      <c r="A122" s="2" t="s">
        <v>182</v>
      </c>
      <c r="B122" s="1" t="s">
        <v>296</v>
      </c>
      <c r="C122" s="24" t="s">
        <v>297</v>
      </c>
      <c r="D122" t="s">
        <v>147</v>
      </c>
      <c r="E122">
        <v>20.000630000000001</v>
      </c>
      <c r="F122" s="63">
        <v>0</v>
      </c>
      <c r="G122">
        <f>X122*E122+Y122*E122</f>
        <v>0</v>
      </c>
      <c r="H122">
        <v>0</v>
      </c>
      <c r="I122">
        <f>H122*E122</f>
        <v>0</v>
      </c>
      <c r="X122">
        <f>F122*Z122</f>
        <v>0</v>
      </c>
      <c r="Y122">
        <f>F122*(1-Z122)</f>
        <v>0</v>
      </c>
      <c r="Z122">
        <v>0</v>
      </c>
    </row>
    <row r="123" spans="1:26" ht="48" customHeight="1" x14ac:dyDescent="0.2">
      <c r="B123" s="15" t="s">
        <v>65</v>
      </c>
      <c r="C123" s="85" t="s">
        <v>298</v>
      </c>
      <c r="D123" s="109"/>
      <c r="E123" s="109"/>
      <c r="F123" s="109"/>
      <c r="G123" s="109"/>
      <c r="H123" s="109"/>
      <c r="I123" s="16"/>
    </row>
    <row r="124" spans="1:26" x14ac:dyDescent="0.2">
      <c r="A124" s="2" t="s">
        <v>299</v>
      </c>
      <c r="B124" s="1" t="s">
        <v>300</v>
      </c>
      <c r="C124" s="24" t="s">
        <v>301</v>
      </c>
      <c r="D124" t="s">
        <v>147</v>
      </c>
      <c r="E124">
        <v>311.61833000000001</v>
      </c>
      <c r="F124" s="63">
        <v>0</v>
      </c>
      <c r="G124">
        <f>X124*E124+Y124*E124</f>
        <v>0</v>
      </c>
      <c r="H124">
        <v>0</v>
      </c>
      <c r="I124">
        <f>H124*E124</f>
        <v>0</v>
      </c>
      <c r="X124">
        <f>F124*Z124</f>
        <v>0</v>
      </c>
      <c r="Y124">
        <f>F124*(1-Z124)</f>
        <v>0</v>
      </c>
      <c r="Z124">
        <v>0</v>
      </c>
    </row>
    <row r="125" spans="1:26" ht="24" customHeight="1" x14ac:dyDescent="0.2">
      <c r="B125" s="15" t="s">
        <v>65</v>
      </c>
      <c r="C125" s="85" t="s">
        <v>302</v>
      </c>
      <c r="D125" s="109"/>
      <c r="E125" s="109"/>
      <c r="F125" s="109"/>
      <c r="G125" s="109"/>
      <c r="H125" s="109"/>
      <c r="I125" s="16"/>
    </row>
    <row r="126" spans="1:26" x14ac:dyDescent="0.2">
      <c r="A126" s="2" t="s">
        <v>303</v>
      </c>
      <c r="B126" s="1" t="s">
        <v>304</v>
      </c>
      <c r="C126" s="24" t="s">
        <v>305</v>
      </c>
      <c r="D126" t="s">
        <v>217</v>
      </c>
      <c r="E126">
        <v>101</v>
      </c>
      <c r="F126" s="63">
        <v>0</v>
      </c>
      <c r="G126">
        <f>X126*E126+Y126*E126</f>
        <v>0</v>
      </c>
      <c r="H126">
        <v>0.16502</v>
      </c>
      <c r="I126">
        <f>H126*E126</f>
        <v>16.667020000000001</v>
      </c>
      <c r="X126">
        <f>F126*Z126</f>
        <v>0</v>
      </c>
      <c r="Y126">
        <f>F126*(1-Z126)</f>
        <v>0</v>
      </c>
      <c r="Z126">
        <v>0.79634105602389516</v>
      </c>
    </row>
    <row r="127" spans="1:26" ht="24" customHeight="1" x14ac:dyDescent="0.2">
      <c r="B127" s="15" t="s">
        <v>65</v>
      </c>
      <c r="C127" s="85" t="s">
        <v>306</v>
      </c>
      <c r="D127" s="109"/>
      <c r="E127" s="109"/>
      <c r="F127" s="109"/>
      <c r="G127" s="109"/>
      <c r="H127" s="109"/>
      <c r="I127" s="16"/>
    </row>
    <row r="128" spans="1:26" x14ac:dyDescent="0.2">
      <c r="A128" s="2" t="s">
        <v>201</v>
      </c>
      <c r="B128" s="1" t="s">
        <v>307</v>
      </c>
      <c r="C128" s="24" t="s">
        <v>308</v>
      </c>
      <c r="D128" t="s">
        <v>217</v>
      </c>
      <c r="E128">
        <v>3</v>
      </c>
      <c r="F128" s="63">
        <v>0</v>
      </c>
      <c r="G128">
        <f>X128*E128+Y128*E128</f>
        <v>0</v>
      </c>
      <c r="H128">
        <v>0.16502</v>
      </c>
      <c r="I128">
        <f>H128*E128</f>
        <v>0.49506</v>
      </c>
      <c r="X128">
        <f>F128*Z128</f>
        <v>0</v>
      </c>
      <c r="Y128">
        <f>F128*(1-Z128)</f>
        <v>0</v>
      </c>
      <c r="Z128">
        <v>0.82234812286689418</v>
      </c>
    </row>
    <row r="129" spans="1:26" ht="24" customHeight="1" x14ac:dyDescent="0.2">
      <c r="B129" s="15" t="s">
        <v>65</v>
      </c>
      <c r="C129" s="116" t="s">
        <v>309</v>
      </c>
      <c r="D129" s="117"/>
      <c r="E129" s="117"/>
      <c r="F129" s="117"/>
      <c r="G129" s="117"/>
      <c r="H129" s="117"/>
      <c r="I129" s="16"/>
    </row>
    <row r="130" spans="1:26" x14ac:dyDescent="0.2">
      <c r="A130" s="2" t="s">
        <v>310</v>
      </c>
      <c r="B130" s="1" t="s">
        <v>311</v>
      </c>
      <c r="C130" s="24" t="s">
        <v>312</v>
      </c>
      <c r="D130" t="s">
        <v>217</v>
      </c>
      <c r="E130">
        <v>2</v>
      </c>
      <c r="F130" s="63">
        <v>0</v>
      </c>
      <c r="G130">
        <f>X130*E130+Y130*E130</f>
        <v>0</v>
      </c>
      <c r="H130">
        <v>7.95</v>
      </c>
      <c r="I130">
        <f>H130*E130</f>
        <v>15.9</v>
      </c>
      <c r="X130">
        <f>F130*Z130</f>
        <v>0</v>
      </c>
      <c r="Y130">
        <f>F130*(1-Z130)</f>
        <v>0</v>
      </c>
      <c r="Z130">
        <v>1</v>
      </c>
    </row>
    <row r="131" spans="1:26" x14ac:dyDescent="0.2">
      <c r="A131" s="2" t="s">
        <v>579</v>
      </c>
      <c r="B131" s="1" t="s">
        <v>580</v>
      </c>
      <c r="C131" s="24" t="s">
        <v>581</v>
      </c>
      <c r="D131" t="s">
        <v>217</v>
      </c>
      <c r="E131">
        <v>101</v>
      </c>
      <c r="F131" s="63">
        <v>0</v>
      </c>
      <c r="G131">
        <f>X131*E131+Y131*E131</f>
        <v>0</v>
      </c>
      <c r="H131">
        <v>2.2089799999999999</v>
      </c>
      <c r="I131">
        <f>H131*E131</f>
        <v>223.10697999999999</v>
      </c>
    </row>
    <row r="132" spans="1:26" ht="84.95" customHeight="1" x14ac:dyDescent="0.2">
      <c r="B132" s="15" t="s">
        <v>65</v>
      </c>
      <c r="C132" s="85" t="s">
        <v>582</v>
      </c>
      <c r="D132" s="109"/>
      <c r="E132" s="109"/>
      <c r="F132" s="109"/>
      <c r="G132" s="109"/>
      <c r="H132" s="109"/>
      <c r="I132" s="16"/>
    </row>
    <row r="133" spans="1:26" x14ac:dyDescent="0.2">
      <c r="A133" s="2" t="s">
        <v>583</v>
      </c>
      <c r="B133" s="1" t="s">
        <v>584</v>
      </c>
      <c r="C133" s="24" t="s">
        <v>585</v>
      </c>
      <c r="D133" t="s">
        <v>217</v>
      </c>
      <c r="E133">
        <v>101</v>
      </c>
      <c r="F133" s="63">
        <v>0</v>
      </c>
      <c r="G133">
        <f t="shared" ref="G133:G138" si="0">X133*E133+Y133*E133</f>
        <v>0</v>
      </c>
      <c r="H133">
        <v>3.9E-2</v>
      </c>
      <c r="I133">
        <f t="shared" ref="I133:I138" si="1">H133*E133</f>
        <v>3.9390000000000001</v>
      </c>
    </row>
    <row r="134" spans="1:26" x14ac:dyDescent="0.2">
      <c r="A134" s="2" t="s">
        <v>586</v>
      </c>
      <c r="B134" s="1" t="s">
        <v>587</v>
      </c>
      <c r="C134" s="24" t="s">
        <v>588</v>
      </c>
      <c r="D134" t="s">
        <v>217</v>
      </c>
      <c r="E134">
        <v>101</v>
      </c>
      <c r="F134" s="63">
        <v>0</v>
      </c>
      <c r="G134">
        <f t="shared" si="0"/>
        <v>0</v>
      </c>
      <c r="H134">
        <v>0.37</v>
      </c>
      <c r="I134">
        <f t="shared" si="1"/>
        <v>37.369999999999997</v>
      </c>
    </row>
    <row r="135" spans="1:26" x14ac:dyDescent="0.2">
      <c r="A135" s="2" t="s">
        <v>589</v>
      </c>
      <c r="B135" s="1" t="s">
        <v>590</v>
      </c>
      <c r="C135" s="24" t="s">
        <v>591</v>
      </c>
      <c r="D135" t="s">
        <v>217</v>
      </c>
      <c r="E135">
        <v>101</v>
      </c>
      <c r="F135" s="63">
        <v>0</v>
      </c>
      <c r="G135">
        <f t="shared" si="0"/>
        <v>0</v>
      </c>
      <c r="H135">
        <v>0.74</v>
      </c>
      <c r="I135">
        <f t="shared" si="1"/>
        <v>74.739999999999995</v>
      </c>
    </row>
    <row r="136" spans="1:26" x14ac:dyDescent="0.2">
      <c r="A136" s="2" t="s">
        <v>592</v>
      </c>
      <c r="B136" s="1" t="s">
        <v>593</v>
      </c>
      <c r="C136" s="24" t="s">
        <v>594</v>
      </c>
      <c r="D136" t="s">
        <v>217</v>
      </c>
      <c r="E136">
        <v>101</v>
      </c>
      <c r="F136" s="63">
        <v>0</v>
      </c>
      <c r="G136">
        <f t="shared" si="0"/>
        <v>0</v>
      </c>
      <c r="H136">
        <v>0.39600000000000002</v>
      </c>
      <c r="I136">
        <f t="shared" si="1"/>
        <v>39.996000000000002</v>
      </c>
    </row>
    <row r="137" spans="1:26" x14ac:dyDescent="0.2">
      <c r="A137" s="2" t="s">
        <v>595</v>
      </c>
      <c r="B137" s="1" t="s">
        <v>596</v>
      </c>
      <c r="C137" s="24" t="s">
        <v>597</v>
      </c>
      <c r="D137" t="s">
        <v>217</v>
      </c>
      <c r="E137">
        <v>15</v>
      </c>
      <c r="F137" s="63">
        <v>0</v>
      </c>
      <c r="G137">
        <f t="shared" si="0"/>
        <v>0</v>
      </c>
      <c r="H137">
        <v>0.185</v>
      </c>
      <c r="I137">
        <f t="shared" si="1"/>
        <v>2.7749999999999999</v>
      </c>
    </row>
    <row r="138" spans="1:26" x14ac:dyDescent="0.2">
      <c r="A138" s="2" t="s">
        <v>598</v>
      </c>
      <c r="B138" s="1" t="s">
        <v>599</v>
      </c>
      <c r="C138" s="24" t="s">
        <v>600</v>
      </c>
      <c r="D138" t="s">
        <v>217</v>
      </c>
      <c r="E138">
        <v>101</v>
      </c>
      <c r="F138" s="63">
        <v>0</v>
      </c>
      <c r="G138">
        <f t="shared" si="0"/>
        <v>0</v>
      </c>
      <c r="H138">
        <v>1.363</v>
      </c>
      <c r="I138">
        <f t="shared" si="1"/>
        <v>137.66300000000001</v>
      </c>
    </row>
    <row r="139" spans="1:26" ht="24" customHeight="1" x14ac:dyDescent="0.2">
      <c r="B139" s="15" t="s">
        <v>65</v>
      </c>
      <c r="C139" s="85" t="s">
        <v>601</v>
      </c>
      <c r="D139" s="109"/>
      <c r="E139" s="109"/>
      <c r="F139" s="109"/>
      <c r="G139" s="109"/>
      <c r="H139" s="109"/>
      <c r="I139" s="16"/>
    </row>
    <row r="140" spans="1:26" x14ac:dyDescent="0.2">
      <c r="A140" s="2" t="s">
        <v>602</v>
      </c>
      <c r="B140" s="1" t="s">
        <v>603</v>
      </c>
      <c r="C140" s="24" t="s">
        <v>604</v>
      </c>
      <c r="D140" t="s">
        <v>217</v>
      </c>
      <c r="E140">
        <v>3</v>
      </c>
      <c r="F140" s="63">
        <v>0</v>
      </c>
      <c r="G140">
        <f>X140*E140+Y140*E140</f>
        <v>0</v>
      </c>
      <c r="H140">
        <v>0.28652</v>
      </c>
      <c r="I140">
        <f>H140*E140</f>
        <v>0.85955999999999999</v>
      </c>
    </row>
    <row r="141" spans="1:26" x14ac:dyDescent="0.2">
      <c r="B141" s="15" t="s">
        <v>65</v>
      </c>
      <c r="C141" s="85" t="s">
        <v>605</v>
      </c>
      <c r="D141" s="109"/>
      <c r="E141" s="109"/>
      <c r="F141" s="109"/>
      <c r="G141" s="109"/>
      <c r="H141" s="109"/>
      <c r="I141" s="16"/>
    </row>
    <row r="142" spans="1:26" x14ac:dyDescent="0.2">
      <c r="A142" s="2" t="s">
        <v>606</v>
      </c>
      <c r="B142" s="1" t="s">
        <v>607</v>
      </c>
      <c r="C142" s="24" t="s">
        <v>608</v>
      </c>
      <c r="D142" t="s">
        <v>217</v>
      </c>
      <c r="E142">
        <v>3</v>
      </c>
      <c r="F142" s="63">
        <v>0</v>
      </c>
      <c r="G142">
        <f>X142*E142+Y142*E142</f>
        <v>0</v>
      </c>
      <c r="H142">
        <v>7.03</v>
      </c>
      <c r="I142">
        <f>H142*E142</f>
        <v>21.09</v>
      </c>
    </row>
    <row r="143" spans="1:26" x14ac:dyDescent="0.2">
      <c r="A143" s="2" t="s">
        <v>609</v>
      </c>
      <c r="B143" s="1" t="s">
        <v>610</v>
      </c>
      <c r="C143" s="24" t="s">
        <v>611</v>
      </c>
      <c r="D143" t="s">
        <v>217</v>
      </c>
      <c r="E143">
        <v>2</v>
      </c>
      <c r="F143" s="63">
        <v>0</v>
      </c>
      <c r="G143">
        <f>X143*E143+Y143*E143</f>
        <v>0</v>
      </c>
      <c r="H143">
        <v>7.0200000000000002E-3</v>
      </c>
      <c r="I143">
        <f>H143*E143</f>
        <v>1.404E-2</v>
      </c>
    </row>
    <row r="144" spans="1:26" ht="36" customHeight="1" x14ac:dyDescent="0.2">
      <c r="B144" s="15" t="s">
        <v>65</v>
      </c>
      <c r="C144" s="85" t="s">
        <v>612</v>
      </c>
      <c r="D144" s="109"/>
      <c r="E144" s="109"/>
      <c r="F144" s="109"/>
      <c r="G144" s="109"/>
      <c r="H144" s="109"/>
      <c r="I144" s="16"/>
    </row>
    <row r="145" spans="1:26" ht="25.5" x14ac:dyDescent="0.2">
      <c r="A145" s="2" t="s">
        <v>613</v>
      </c>
      <c r="B145" s="1" t="s">
        <v>614</v>
      </c>
      <c r="C145" s="24" t="s">
        <v>615</v>
      </c>
      <c r="D145" t="s">
        <v>217</v>
      </c>
      <c r="E145">
        <v>11</v>
      </c>
      <c r="F145" s="63">
        <v>0</v>
      </c>
      <c r="G145">
        <f>X145*E145+Y145*E145</f>
        <v>0</v>
      </c>
      <c r="H145">
        <v>1.32E-2</v>
      </c>
      <c r="I145">
        <f>H145*E145</f>
        <v>0.1452</v>
      </c>
    </row>
    <row r="146" spans="1:26" ht="24" customHeight="1" x14ac:dyDescent="0.2">
      <c r="B146" s="15" t="s">
        <v>65</v>
      </c>
      <c r="C146" s="85" t="s">
        <v>616</v>
      </c>
      <c r="D146" s="109"/>
      <c r="E146" s="109"/>
      <c r="F146" s="109"/>
      <c r="G146" s="109"/>
      <c r="H146" s="109"/>
      <c r="I146" s="16"/>
    </row>
    <row r="147" spans="1:26" x14ac:dyDescent="0.2">
      <c r="A147" s="18"/>
      <c r="B147" s="19" t="s">
        <v>313</v>
      </c>
      <c r="C147" s="13" t="s">
        <v>314</v>
      </c>
      <c r="D147" s="13"/>
      <c r="E147" s="13"/>
      <c r="F147" s="13"/>
      <c r="G147" s="13">
        <f>SUM(G148:G149)</f>
        <v>0</v>
      </c>
      <c r="H147" s="13"/>
      <c r="I147" s="13">
        <f>SUM(I148:I149)</f>
        <v>26.219950000000001</v>
      </c>
    </row>
    <row r="148" spans="1:26" x14ac:dyDescent="0.2">
      <c r="A148" s="2" t="s">
        <v>315</v>
      </c>
      <c r="B148" s="1" t="s">
        <v>316</v>
      </c>
      <c r="C148" s="24" t="s">
        <v>317</v>
      </c>
      <c r="D148" t="s">
        <v>64</v>
      </c>
      <c r="E148">
        <v>85</v>
      </c>
      <c r="F148" s="63">
        <v>0</v>
      </c>
      <c r="G148">
        <f>X148*E148+Y148*E148</f>
        <v>0</v>
      </c>
      <c r="H148">
        <v>0.30847000000000002</v>
      </c>
      <c r="I148">
        <f>H148*E148</f>
        <v>26.219950000000001</v>
      </c>
      <c r="X148">
        <f>F148*Z148</f>
        <v>0</v>
      </c>
      <c r="Y148">
        <f>F148*(1-Z148)</f>
        <v>0</v>
      </c>
      <c r="Z148">
        <v>0.76046783625730985</v>
      </c>
    </row>
    <row r="149" spans="1:26" x14ac:dyDescent="0.2">
      <c r="A149" s="2" t="s">
        <v>320</v>
      </c>
      <c r="B149" s="1" t="s">
        <v>321</v>
      </c>
      <c r="C149" s="24" t="s">
        <v>322</v>
      </c>
      <c r="D149" t="s">
        <v>64</v>
      </c>
      <c r="E149">
        <v>3058</v>
      </c>
      <c r="F149" s="63">
        <v>0</v>
      </c>
      <c r="G149">
        <f>X149*E149+Y149*E149</f>
        <v>0</v>
      </c>
      <c r="H149">
        <v>0</v>
      </c>
      <c r="I149">
        <f>H149*E149</f>
        <v>0</v>
      </c>
      <c r="X149">
        <f>F149*Z149</f>
        <v>0</v>
      </c>
      <c r="Y149">
        <f>F149*(1-Z149)</f>
        <v>0</v>
      </c>
      <c r="Z149">
        <v>0.60452781371280728</v>
      </c>
    </row>
    <row r="150" spans="1:26" ht="12.75" customHeight="1" x14ac:dyDescent="0.2">
      <c r="B150" s="15" t="s">
        <v>65</v>
      </c>
      <c r="C150" s="85" t="s">
        <v>323</v>
      </c>
      <c r="D150" s="109"/>
      <c r="E150" s="109"/>
      <c r="F150" s="109"/>
      <c r="G150" s="109"/>
      <c r="H150" s="109"/>
      <c r="I150" s="16"/>
    </row>
    <row r="151" spans="1:26" x14ac:dyDescent="0.2">
      <c r="A151" s="18"/>
      <c r="B151" s="19" t="s">
        <v>324</v>
      </c>
      <c r="C151" s="13" t="s">
        <v>325</v>
      </c>
      <c r="D151" s="13"/>
      <c r="E151" s="13"/>
      <c r="F151" s="13"/>
      <c r="G151" s="13">
        <f>SUM(G152:G154)</f>
        <v>0</v>
      </c>
      <c r="H151" s="13"/>
      <c r="I151" s="13">
        <f>SUM(I152:I154)</f>
        <v>0</v>
      </c>
    </row>
    <row r="152" spans="1:26" x14ac:dyDescent="0.2">
      <c r="A152" s="2" t="s">
        <v>326</v>
      </c>
      <c r="B152" s="1" t="s">
        <v>327</v>
      </c>
      <c r="C152" s="24" t="s">
        <v>328</v>
      </c>
      <c r="D152" t="s">
        <v>147</v>
      </c>
      <c r="E152">
        <v>1270.181</v>
      </c>
      <c r="F152" s="63">
        <v>0</v>
      </c>
      <c r="G152">
        <f>X152*E152+Y152*E152</f>
        <v>0</v>
      </c>
      <c r="H152">
        <v>0</v>
      </c>
      <c r="I152">
        <f>H152*E152</f>
        <v>0</v>
      </c>
      <c r="X152">
        <f>F152*Z152</f>
        <v>0</v>
      </c>
      <c r="Y152">
        <f>F152*(1-Z152)</f>
        <v>0</v>
      </c>
      <c r="Z152">
        <v>0</v>
      </c>
    </row>
    <row r="153" spans="1:26" x14ac:dyDescent="0.2">
      <c r="A153" s="2" t="s">
        <v>330</v>
      </c>
      <c r="B153" s="1" t="s">
        <v>331</v>
      </c>
      <c r="C153" s="24" t="s">
        <v>332</v>
      </c>
      <c r="D153" t="s">
        <v>147</v>
      </c>
      <c r="E153">
        <v>1270.181</v>
      </c>
      <c r="F153" s="63">
        <v>0</v>
      </c>
      <c r="G153">
        <f>X153*E153+Y153*E153</f>
        <v>0</v>
      </c>
      <c r="H153">
        <v>0</v>
      </c>
      <c r="I153">
        <f>H153*E153</f>
        <v>0</v>
      </c>
      <c r="X153">
        <f>F153*Z153</f>
        <v>0</v>
      </c>
      <c r="Y153">
        <f>F153*(1-Z153)</f>
        <v>0</v>
      </c>
      <c r="Z153">
        <v>0</v>
      </c>
    </row>
    <row r="154" spans="1:26" x14ac:dyDescent="0.2">
      <c r="A154" s="2" t="s">
        <v>333</v>
      </c>
      <c r="B154" s="1" t="s">
        <v>334</v>
      </c>
      <c r="C154" s="24" t="s">
        <v>335</v>
      </c>
      <c r="D154" t="s">
        <v>147</v>
      </c>
      <c r="E154">
        <v>1270.181</v>
      </c>
      <c r="F154" s="63">
        <v>0</v>
      </c>
      <c r="G154">
        <f>X154*E154+Y154*E154</f>
        <v>0</v>
      </c>
      <c r="H154">
        <v>0</v>
      </c>
      <c r="I154">
        <f>H154*E154</f>
        <v>0</v>
      </c>
      <c r="X154">
        <f>F154*Z154</f>
        <v>0</v>
      </c>
      <c r="Y154">
        <f>F154*(1-Z154)</f>
        <v>0</v>
      </c>
      <c r="Z154">
        <v>0</v>
      </c>
    </row>
    <row r="155" spans="1:26" ht="12.75" customHeight="1" x14ac:dyDescent="0.2">
      <c r="B155" s="15" t="s">
        <v>65</v>
      </c>
      <c r="C155" s="85" t="s">
        <v>336</v>
      </c>
      <c r="D155" s="109"/>
      <c r="E155" s="109"/>
      <c r="F155" s="109"/>
      <c r="G155" s="109"/>
      <c r="H155" s="109"/>
      <c r="I155" s="16"/>
    </row>
    <row r="156" spans="1:26" x14ac:dyDescent="0.2">
      <c r="A156" s="18"/>
      <c r="B156" s="19" t="s">
        <v>337</v>
      </c>
      <c r="C156" s="13" t="s">
        <v>338</v>
      </c>
      <c r="D156" s="13"/>
      <c r="E156" s="13"/>
      <c r="F156" s="13"/>
      <c r="G156" s="13">
        <f>SUM(G157:G160)</f>
        <v>0</v>
      </c>
      <c r="H156" s="13"/>
      <c r="I156" s="13">
        <f>SUM(I157:I160)</f>
        <v>6.4060000000000006E-2</v>
      </c>
    </row>
    <row r="157" spans="1:26" x14ac:dyDescent="0.2">
      <c r="A157" s="2" t="s">
        <v>340</v>
      </c>
      <c r="B157" s="1" t="s">
        <v>341</v>
      </c>
      <c r="C157" s="24" t="s">
        <v>342</v>
      </c>
      <c r="D157" t="s">
        <v>217</v>
      </c>
      <c r="E157">
        <v>2</v>
      </c>
      <c r="F157" s="63">
        <v>0</v>
      </c>
      <c r="G157">
        <f>X157*E157+Y157*E157</f>
        <v>0</v>
      </c>
      <c r="H157">
        <v>3.0000000000000001E-5</v>
      </c>
      <c r="I157">
        <f>H157*E157</f>
        <v>6.0000000000000002E-5</v>
      </c>
      <c r="X157">
        <f>F157*Z157</f>
        <v>0</v>
      </c>
      <c r="Y157">
        <f>F157*(1-Z157)</f>
        <v>0</v>
      </c>
      <c r="Z157">
        <v>3.712306002857115E-3</v>
      </c>
    </row>
    <row r="158" spans="1:26" x14ac:dyDescent="0.2">
      <c r="A158" s="2" t="s">
        <v>345</v>
      </c>
      <c r="B158" s="1" t="s">
        <v>346</v>
      </c>
      <c r="C158" s="24" t="s">
        <v>347</v>
      </c>
      <c r="D158" t="s">
        <v>217</v>
      </c>
      <c r="E158">
        <v>2</v>
      </c>
      <c r="F158" s="63">
        <v>0</v>
      </c>
      <c r="G158">
        <f>X158*E158+Y158*E158</f>
        <v>0</v>
      </c>
      <c r="H158">
        <v>3.2000000000000001E-2</v>
      </c>
      <c r="I158">
        <f>H158*E158</f>
        <v>6.4000000000000001E-2</v>
      </c>
      <c r="X158">
        <f>F158*Z158</f>
        <v>0</v>
      </c>
      <c r="Y158">
        <f>F158*(1-Z158)</f>
        <v>0</v>
      </c>
      <c r="Z158">
        <v>1</v>
      </c>
    </row>
    <row r="159" spans="1:26" ht="12.75" customHeight="1" x14ac:dyDescent="0.2">
      <c r="B159" s="15" t="s">
        <v>65</v>
      </c>
      <c r="C159" s="85" t="s">
        <v>348</v>
      </c>
      <c r="D159" s="109"/>
      <c r="E159" s="109"/>
      <c r="F159" s="109"/>
      <c r="G159" s="109"/>
      <c r="H159" s="109"/>
      <c r="I159" s="16"/>
    </row>
    <row r="160" spans="1:26" x14ac:dyDescent="0.2">
      <c r="A160" s="2" t="s">
        <v>349</v>
      </c>
      <c r="B160" s="1" t="s">
        <v>350</v>
      </c>
      <c r="C160" s="24" t="s">
        <v>351</v>
      </c>
      <c r="D160" t="s">
        <v>352</v>
      </c>
      <c r="E160">
        <v>697.08979999999997</v>
      </c>
      <c r="F160" s="63">
        <v>0</v>
      </c>
      <c r="G160">
        <f>X160*E160+Y160*E160</f>
        <v>0</v>
      </c>
      <c r="H160">
        <v>0</v>
      </c>
      <c r="I160">
        <f>H160*E160</f>
        <v>0</v>
      </c>
      <c r="X160">
        <f>F160*Z160</f>
        <v>0</v>
      </c>
      <c r="Y160">
        <f>F160*(1-Z160)</f>
        <v>0</v>
      </c>
      <c r="Z160">
        <v>0</v>
      </c>
    </row>
    <row r="161" spans="1:26" x14ac:dyDescent="0.2">
      <c r="C161" s="24"/>
    </row>
    <row r="162" spans="1:26" ht="15" x14ac:dyDescent="0.2">
      <c r="A162" s="55"/>
      <c r="B162" s="56"/>
      <c r="C162" s="57" t="s">
        <v>354</v>
      </c>
      <c r="D162" s="57"/>
      <c r="E162" s="57"/>
      <c r="F162" s="57"/>
      <c r="G162" s="57">
        <f>G163+G169+G172+G177+G184+G189+G202+G206+G214+G225+G231+G233+G236+G240+G244+G249+G253+G256+G263+G265+G268+G274+G279+G284+G287+G291+G294+G298+G301+G304+G312+G315+G326+G335+G345+G352+G360+G365+G368+G374</f>
        <v>0</v>
      </c>
      <c r="H162" s="57"/>
      <c r="I162" s="57">
        <f>I163+I169+I172+I177+I184+I189+I202+I206+I214+I225+I231+I233+I236+I240+I244+I249+I253+I256+I263+I265+I268+I274+I279+I284+I287+I291+I294+I298+I301+I304+I312+I315+I326+I335+I345+I352+I360+I365+I368+I374</f>
        <v>714.95855449999999</v>
      </c>
    </row>
    <row r="163" spans="1:26" x14ac:dyDescent="0.2">
      <c r="A163" s="18"/>
      <c r="B163" s="19" t="s">
        <v>45</v>
      </c>
      <c r="C163" s="13" t="s">
        <v>46</v>
      </c>
      <c r="D163" s="13"/>
      <c r="E163" s="13"/>
      <c r="F163" s="13"/>
      <c r="G163" s="13">
        <f>SUM(G164:G168)</f>
        <v>0</v>
      </c>
      <c r="H163" s="13"/>
      <c r="I163" s="13">
        <f>SUM(I164:I168)</f>
        <v>1.08</v>
      </c>
    </row>
    <row r="164" spans="1:26" x14ac:dyDescent="0.2">
      <c r="A164" s="2" t="s">
        <v>355</v>
      </c>
      <c r="B164" s="1" t="s">
        <v>356</v>
      </c>
      <c r="C164" s="24" t="s">
        <v>357</v>
      </c>
      <c r="D164" t="s">
        <v>51</v>
      </c>
      <c r="E164">
        <v>100</v>
      </c>
      <c r="F164" s="63">
        <v>0</v>
      </c>
      <c r="G164">
        <f>X164*E164+Y164*E164</f>
        <v>0</v>
      </c>
      <c r="H164">
        <v>0</v>
      </c>
      <c r="I164">
        <f>H164*E164</f>
        <v>0</v>
      </c>
      <c r="X164">
        <f>F164*Z164</f>
        <v>0</v>
      </c>
      <c r="Y164">
        <f>F164*(1-Z164)</f>
        <v>0</v>
      </c>
      <c r="Z164">
        <v>0</v>
      </c>
    </row>
    <row r="165" spans="1:26" ht="35.1" customHeight="1" x14ac:dyDescent="0.2">
      <c r="B165" s="15" t="s">
        <v>65</v>
      </c>
      <c r="C165" s="85" t="s">
        <v>359</v>
      </c>
      <c r="D165" s="109"/>
      <c r="E165" s="109"/>
      <c r="F165" s="109"/>
      <c r="G165" s="109"/>
      <c r="H165" s="109"/>
      <c r="I165" s="16"/>
    </row>
    <row r="166" spans="1:26" x14ac:dyDescent="0.2">
      <c r="A166" s="2" t="s">
        <v>360</v>
      </c>
      <c r="B166" s="1" t="s">
        <v>361</v>
      </c>
      <c r="C166" s="24" t="s">
        <v>362</v>
      </c>
      <c r="D166" t="s">
        <v>363</v>
      </c>
      <c r="E166">
        <v>672</v>
      </c>
      <c r="F166" s="63">
        <v>0</v>
      </c>
      <c r="G166">
        <f>X166*E166+Y166*E166</f>
        <v>0</v>
      </c>
      <c r="H166">
        <v>0</v>
      </c>
      <c r="I166">
        <f>H166*E166</f>
        <v>0</v>
      </c>
      <c r="X166">
        <f>F166*Z166</f>
        <v>0</v>
      </c>
      <c r="Y166">
        <f>F166*(1-Z166)</f>
        <v>0</v>
      </c>
      <c r="Z166">
        <v>0</v>
      </c>
    </row>
    <row r="167" spans="1:26" ht="24" customHeight="1" x14ac:dyDescent="0.2">
      <c r="B167" s="15" t="s">
        <v>65</v>
      </c>
      <c r="C167" s="85" t="s">
        <v>364</v>
      </c>
      <c r="D167" s="109"/>
      <c r="E167" s="109"/>
      <c r="F167" s="109"/>
      <c r="G167" s="109"/>
      <c r="H167" s="109"/>
      <c r="I167" s="16"/>
    </row>
    <row r="168" spans="1:26" x14ac:dyDescent="0.2">
      <c r="A168" s="2" t="s">
        <v>365</v>
      </c>
      <c r="B168" s="1" t="s">
        <v>366</v>
      </c>
      <c r="C168" s="24" t="s">
        <v>367</v>
      </c>
      <c r="D168" t="s">
        <v>217</v>
      </c>
      <c r="E168">
        <v>2</v>
      </c>
      <c r="F168" s="63">
        <v>0</v>
      </c>
      <c r="G168">
        <f>X168*E168+Y168*E168</f>
        <v>0</v>
      </c>
      <c r="H168">
        <v>0.54</v>
      </c>
      <c r="I168">
        <f>H168*E168</f>
        <v>1.08</v>
      </c>
      <c r="X168">
        <f>F168*Z168</f>
        <v>0</v>
      </c>
      <c r="Y168">
        <f>F168*(1-Z168)</f>
        <v>0</v>
      </c>
      <c r="Z168">
        <v>1</v>
      </c>
    </row>
    <row r="169" spans="1:26" x14ac:dyDescent="0.2">
      <c r="A169" s="18"/>
      <c r="B169" s="19" t="s">
        <v>71</v>
      </c>
      <c r="C169" s="13" t="s">
        <v>72</v>
      </c>
      <c r="D169" s="13"/>
      <c r="E169" s="13"/>
      <c r="F169" s="13"/>
      <c r="G169" s="13">
        <f>SUM(G170:G170)</f>
        <v>0</v>
      </c>
      <c r="H169" s="13"/>
      <c r="I169" s="13">
        <f>SUM(I170:I170)</f>
        <v>0</v>
      </c>
    </row>
    <row r="170" spans="1:26" x14ac:dyDescent="0.2">
      <c r="A170" s="2" t="s">
        <v>368</v>
      </c>
      <c r="B170" s="1" t="s">
        <v>369</v>
      </c>
      <c r="C170" s="24" t="s">
        <v>370</v>
      </c>
      <c r="D170" t="s">
        <v>76</v>
      </c>
      <c r="E170">
        <v>80.400000000000006</v>
      </c>
      <c r="F170" s="63">
        <v>0</v>
      </c>
      <c r="G170">
        <f>X170*E170+Y170*E170</f>
        <v>0</v>
      </c>
      <c r="H170">
        <v>0</v>
      </c>
      <c r="I170">
        <f>H170*E170</f>
        <v>0</v>
      </c>
      <c r="X170">
        <f>F170*Z170</f>
        <v>0</v>
      </c>
      <c r="Y170">
        <f>F170*(1-Z170)</f>
        <v>0</v>
      </c>
      <c r="Z170">
        <v>0</v>
      </c>
    </row>
    <row r="171" spans="1:26" ht="12.75" customHeight="1" x14ac:dyDescent="0.2">
      <c r="B171" s="15" t="s">
        <v>65</v>
      </c>
      <c r="C171" s="85" t="s">
        <v>371</v>
      </c>
      <c r="D171" s="109"/>
      <c r="E171" s="109"/>
      <c r="F171" s="109"/>
      <c r="G171" s="109"/>
      <c r="H171" s="109"/>
      <c r="I171" s="16"/>
    </row>
    <row r="172" spans="1:26" x14ac:dyDescent="0.2">
      <c r="A172" s="18"/>
      <c r="B172" s="19" t="s">
        <v>79</v>
      </c>
      <c r="C172" s="13" t="s">
        <v>80</v>
      </c>
      <c r="D172" s="13"/>
      <c r="E172" s="13"/>
      <c r="F172" s="13"/>
      <c r="G172" s="13">
        <f>SUM(G173:G175)</f>
        <v>0</v>
      </c>
      <c r="H172" s="13"/>
      <c r="I172" s="13">
        <f>SUM(I173:I175)</f>
        <v>0.73956960000000005</v>
      </c>
    </row>
    <row r="173" spans="1:26" x14ac:dyDescent="0.2">
      <c r="A173" s="2" t="s">
        <v>372</v>
      </c>
      <c r="B173" s="1" t="s">
        <v>373</v>
      </c>
      <c r="C173" s="24" t="s">
        <v>374</v>
      </c>
      <c r="D173" t="s">
        <v>76</v>
      </c>
      <c r="E173">
        <v>1173.92</v>
      </c>
      <c r="F173" s="63">
        <v>0</v>
      </c>
      <c r="G173">
        <f>X173*E173+Y173*E173</f>
        <v>0</v>
      </c>
      <c r="H173">
        <v>6.3000000000000003E-4</v>
      </c>
      <c r="I173">
        <f>H173*E173</f>
        <v>0.73956960000000005</v>
      </c>
      <c r="X173">
        <f>F173*Z173</f>
        <v>0</v>
      </c>
      <c r="Y173">
        <f>F173*(1-Z173)</f>
        <v>0</v>
      </c>
      <c r="Z173">
        <v>6.2018259372895309E-3</v>
      </c>
    </row>
    <row r="174" spans="1:26" ht="12.75" customHeight="1" x14ac:dyDescent="0.2">
      <c r="B174" s="15" t="s">
        <v>65</v>
      </c>
      <c r="C174" s="85" t="s">
        <v>375</v>
      </c>
      <c r="D174" s="109"/>
      <c r="E174" s="109"/>
      <c r="F174" s="109"/>
      <c r="G174" s="109"/>
      <c r="H174" s="109"/>
      <c r="I174" s="16"/>
    </row>
    <row r="175" spans="1:26" x14ac:dyDescent="0.2">
      <c r="A175" s="2" t="s">
        <v>376</v>
      </c>
      <c r="B175" s="1" t="s">
        <v>377</v>
      </c>
      <c r="C175" s="24" t="s">
        <v>378</v>
      </c>
      <c r="D175" t="s">
        <v>76</v>
      </c>
      <c r="E175">
        <v>29.04</v>
      </c>
      <c r="F175" s="63">
        <v>0</v>
      </c>
      <c r="G175">
        <f>X175*E175+Y175*E175</f>
        <v>0</v>
      </c>
      <c r="H175">
        <v>0</v>
      </c>
      <c r="I175">
        <f>H175*E175</f>
        <v>0</v>
      </c>
      <c r="X175">
        <f>F175*Z175</f>
        <v>0</v>
      </c>
      <c r="Y175">
        <f>F175*(1-Z175)</f>
        <v>0</v>
      </c>
      <c r="Z175">
        <v>0</v>
      </c>
    </row>
    <row r="176" spans="1:26" ht="12.75" customHeight="1" x14ac:dyDescent="0.2">
      <c r="B176" s="15" t="s">
        <v>65</v>
      </c>
      <c r="C176" s="85" t="s">
        <v>379</v>
      </c>
      <c r="D176" s="109"/>
      <c r="E176" s="109"/>
      <c r="F176" s="109"/>
      <c r="G176" s="109"/>
      <c r="H176" s="109"/>
      <c r="I176" s="16"/>
    </row>
    <row r="177" spans="1:26" x14ac:dyDescent="0.2">
      <c r="A177" s="18"/>
      <c r="B177" s="19" t="s">
        <v>110</v>
      </c>
      <c r="C177" s="13" t="s">
        <v>119</v>
      </c>
      <c r="D177" s="13"/>
      <c r="E177" s="13"/>
      <c r="F177" s="13"/>
      <c r="G177" s="13">
        <f>SUM(G178:G182)</f>
        <v>0</v>
      </c>
      <c r="H177" s="13"/>
      <c r="I177" s="13">
        <f>SUM(I178:I182)</f>
        <v>7.0012799999999995</v>
      </c>
    </row>
    <row r="178" spans="1:26" x14ac:dyDescent="0.2">
      <c r="A178" s="2" t="s">
        <v>380</v>
      </c>
      <c r="B178" s="1" t="s">
        <v>381</v>
      </c>
      <c r="C178" s="24" t="s">
        <v>382</v>
      </c>
      <c r="D178" t="s">
        <v>51</v>
      </c>
      <c r="E178">
        <v>374.4</v>
      </c>
      <c r="F178" s="63">
        <v>0</v>
      </c>
      <c r="G178">
        <f>X178*E178+Y178*E178</f>
        <v>0</v>
      </c>
      <c r="H178">
        <v>9.6600000000000002E-3</v>
      </c>
      <c r="I178">
        <f>H178*E178</f>
        <v>3.6167039999999999</v>
      </c>
      <c r="X178">
        <f>F178*Z178</f>
        <v>0</v>
      </c>
      <c r="Y178">
        <f>F178*(1-Z178)</f>
        <v>0</v>
      </c>
      <c r="Z178">
        <v>7.1654135338345873E-2</v>
      </c>
    </row>
    <row r="179" spans="1:26" ht="12.75" customHeight="1" x14ac:dyDescent="0.2">
      <c r="B179" s="15" t="s">
        <v>65</v>
      </c>
      <c r="C179" s="85" t="s">
        <v>383</v>
      </c>
      <c r="D179" s="109"/>
      <c r="E179" s="109"/>
      <c r="F179" s="109"/>
      <c r="G179" s="109"/>
      <c r="H179" s="109"/>
      <c r="I179" s="16"/>
    </row>
    <row r="180" spans="1:26" x14ac:dyDescent="0.2">
      <c r="A180" s="2" t="s">
        <v>384</v>
      </c>
      <c r="B180" s="1" t="s">
        <v>385</v>
      </c>
      <c r="C180" s="24" t="s">
        <v>946</v>
      </c>
      <c r="D180" t="s">
        <v>51</v>
      </c>
      <c r="E180">
        <v>374.4</v>
      </c>
      <c r="F180" s="63">
        <v>0</v>
      </c>
      <c r="G180">
        <f>X180*E180+Y180*E180</f>
        <v>0</v>
      </c>
      <c r="H180">
        <v>6.2899999999999996E-3</v>
      </c>
      <c r="I180">
        <f>H180*E180</f>
        <v>2.3549759999999997</v>
      </c>
      <c r="X180">
        <f>F180*Z180</f>
        <v>0</v>
      </c>
      <c r="Y180">
        <f>F180*(1-Z180)</f>
        <v>0</v>
      </c>
      <c r="Z180">
        <v>0.25998333333333329</v>
      </c>
    </row>
    <row r="181" spans="1:26" ht="12.75" customHeight="1" x14ac:dyDescent="0.2">
      <c r="B181" s="15" t="s">
        <v>65</v>
      </c>
      <c r="C181" s="85" t="s">
        <v>124</v>
      </c>
      <c r="D181" s="109"/>
      <c r="E181" s="109"/>
      <c r="F181" s="109"/>
      <c r="G181" s="109"/>
      <c r="H181" s="109"/>
      <c r="I181" s="16"/>
    </row>
    <row r="182" spans="1:26" x14ac:dyDescent="0.2">
      <c r="A182" s="2" t="s">
        <v>387</v>
      </c>
      <c r="B182" s="1" t="s">
        <v>388</v>
      </c>
      <c r="C182" s="24" t="s">
        <v>389</v>
      </c>
      <c r="D182" t="s">
        <v>76</v>
      </c>
      <c r="E182">
        <v>374.4</v>
      </c>
      <c r="F182" s="63">
        <v>0</v>
      </c>
      <c r="G182">
        <f>X182*E182+Y182*E182</f>
        <v>0</v>
      </c>
      <c r="H182">
        <v>2.7499999999999998E-3</v>
      </c>
      <c r="I182">
        <f>H182*E182</f>
        <v>1.0295999999999998</v>
      </c>
      <c r="X182">
        <f>F182*Z182</f>
        <v>0</v>
      </c>
      <c r="Y182">
        <f>F182*(1-Z182)</f>
        <v>0</v>
      </c>
      <c r="Z182">
        <v>0.1103372798726495</v>
      </c>
    </row>
    <row r="183" spans="1:26" ht="12.75" customHeight="1" x14ac:dyDescent="0.2">
      <c r="B183" s="15" t="s">
        <v>65</v>
      </c>
      <c r="C183" s="85" t="s">
        <v>390</v>
      </c>
      <c r="D183" s="109"/>
      <c r="E183" s="109"/>
      <c r="F183" s="109"/>
      <c r="G183" s="109"/>
      <c r="H183" s="109"/>
      <c r="I183" s="16"/>
    </row>
    <row r="184" spans="1:26" x14ac:dyDescent="0.2">
      <c r="A184" s="18"/>
      <c r="B184" s="19" t="s">
        <v>120</v>
      </c>
      <c r="C184" s="13" t="s">
        <v>134</v>
      </c>
      <c r="D184" s="13"/>
      <c r="E184" s="13"/>
      <c r="F184" s="13"/>
      <c r="G184" s="13">
        <f>SUM(G185:G187)</f>
        <v>0</v>
      </c>
      <c r="H184" s="13"/>
      <c r="I184" s="13">
        <f>SUM(I185:I187)</f>
        <v>24.157</v>
      </c>
    </row>
    <row r="185" spans="1:26" x14ac:dyDescent="0.2">
      <c r="A185" s="2" t="s">
        <v>391</v>
      </c>
      <c r="B185" s="1" t="s">
        <v>392</v>
      </c>
      <c r="C185" s="24" t="s">
        <v>393</v>
      </c>
      <c r="D185" t="s">
        <v>76</v>
      </c>
      <c r="E185">
        <v>651.5</v>
      </c>
      <c r="F185" s="63">
        <v>0</v>
      </c>
      <c r="G185">
        <f>X185*E185+Y185*E185</f>
        <v>0</v>
      </c>
      <c r="H185">
        <v>0</v>
      </c>
      <c r="I185">
        <f>H185*E185</f>
        <v>0</v>
      </c>
      <c r="X185">
        <f>F185*Z185</f>
        <v>0</v>
      </c>
      <c r="Y185">
        <f>F185*(1-Z185)</f>
        <v>0</v>
      </c>
      <c r="Z185">
        <v>0</v>
      </c>
    </row>
    <row r="186" spans="1:26" ht="12.75" customHeight="1" x14ac:dyDescent="0.2">
      <c r="B186" s="15" t="s">
        <v>65</v>
      </c>
      <c r="C186" s="85" t="s">
        <v>394</v>
      </c>
      <c r="D186" s="109"/>
      <c r="E186" s="109"/>
      <c r="F186" s="109"/>
      <c r="G186" s="109"/>
      <c r="H186" s="109"/>
      <c r="I186" s="16"/>
    </row>
    <row r="187" spans="1:26" x14ac:dyDescent="0.2">
      <c r="A187" s="2" t="s">
        <v>395</v>
      </c>
      <c r="B187" s="1" t="s">
        <v>396</v>
      </c>
      <c r="C187" s="24" t="s">
        <v>154</v>
      </c>
      <c r="D187" t="s">
        <v>76</v>
      </c>
      <c r="E187">
        <v>14.21</v>
      </c>
      <c r="F187" s="63">
        <v>0</v>
      </c>
      <c r="G187">
        <f>X187*E187+Y187*E187</f>
        <v>0</v>
      </c>
      <c r="H187">
        <v>1.7</v>
      </c>
      <c r="I187">
        <f>H187*E187</f>
        <v>24.157</v>
      </c>
      <c r="X187">
        <f>F187*Z187</f>
        <v>0</v>
      </c>
      <c r="Y187">
        <f>F187*(1-Z187)</f>
        <v>0</v>
      </c>
      <c r="Z187">
        <v>0</v>
      </c>
    </row>
    <row r="188" spans="1:26" ht="12.75" customHeight="1" x14ac:dyDescent="0.2">
      <c r="B188" s="15" t="s">
        <v>65</v>
      </c>
      <c r="C188" s="85" t="s">
        <v>397</v>
      </c>
      <c r="D188" s="109"/>
      <c r="E188" s="109"/>
      <c r="F188" s="109"/>
      <c r="G188" s="109"/>
      <c r="H188" s="109"/>
      <c r="I188" s="16"/>
    </row>
    <row r="189" spans="1:26" x14ac:dyDescent="0.2">
      <c r="A189" s="18"/>
      <c r="B189" s="19" t="s">
        <v>125</v>
      </c>
      <c r="C189" s="13" t="s">
        <v>163</v>
      </c>
      <c r="D189" s="13"/>
      <c r="E189" s="13"/>
      <c r="F189" s="13"/>
      <c r="G189" s="13">
        <f>SUM(G190:G201)</f>
        <v>0</v>
      </c>
      <c r="H189" s="13"/>
      <c r="I189" s="13">
        <f>SUM(I190:I201)</f>
        <v>4.8145E-2</v>
      </c>
    </row>
    <row r="190" spans="1:26" x14ac:dyDescent="0.2">
      <c r="A190" s="2" t="s">
        <v>398</v>
      </c>
      <c r="B190" s="1" t="s">
        <v>399</v>
      </c>
      <c r="C190" s="24" t="s">
        <v>400</v>
      </c>
      <c r="D190" t="s">
        <v>51</v>
      </c>
      <c r="E190">
        <v>221.5</v>
      </c>
      <c r="F190" s="63">
        <v>0</v>
      </c>
      <c r="G190">
        <f>X190*E190+Y190*E190</f>
        <v>0</v>
      </c>
      <c r="H190">
        <v>3.0000000000000001E-5</v>
      </c>
      <c r="I190">
        <f>H190*E190</f>
        <v>6.6449999999999999E-3</v>
      </c>
      <c r="X190">
        <f>F190*Z190</f>
        <v>0</v>
      </c>
      <c r="Y190">
        <f>F190*(1-Z190)</f>
        <v>0</v>
      </c>
      <c r="Z190">
        <v>2.2254098360655731E-2</v>
      </c>
    </row>
    <row r="191" spans="1:26" x14ac:dyDescent="0.2">
      <c r="A191" s="2" t="s">
        <v>401</v>
      </c>
      <c r="B191" s="1" t="s">
        <v>402</v>
      </c>
      <c r="C191" s="24" t="s">
        <v>403</v>
      </c>
      <c r="D191" t="s">
        <v>51</v>
      </c>
      <c r="E191">
        <v>15</v>
      </c>
      <c r="F191" s="63">
        <v>0</v>
      </c>
      <c r="G191">
        <f>X191*E191+Y191*E191</f>
        <v>0</v>
      </c>
      <c r="H191">
        <v>0</v>
      </c>
      <c r="I191">
        <f>H191*E191</f>
        <v>0</v>
      </c>
      <c r="X191">
        <f>F191*Z191</f>
        <v>0</v>
      </c>
      <c r="Y191">
        <f>F191*(1-Z191)</f>
        <v>0</v>
      </c>
      <c r="Z191">
        <v>0</v>
      </c>
    </row>
    <row r="192" spans="1:26" x14ac:dyDescent="0.2">
      <c r="A192" s="2" t="s">
        <v>404</v>
      </c>
      <c r="B192" s="1" t="s">
        <v>405</v>
      </c>
      <c r="C192" s="24" t="s">
        <v>406</v>
      </c>
      <c r="D192" t="s">
        <v>51</v>
      </c>
      <c r="E192">
        <v>221.5</v>
      </c>
      <c r="F192" s="63">
        <v>0</v>
      </c>
      <c r="G192">
        <f>X192*E192+Y192*E192</f>
        <v>0</v>
      </c>
      <c r="H192">
        <v>0</v>
      </c>
      <c r="I192">
        <f>H192*E192</f>
        <v>0</v>
      </c>
      <c r="X192">
        <f>F192*Z192</f>
        <v>0</v>
      </c>
      <c r="Y192">
        <f>F192*(1-Z192)</f>
        <v>0</v>
      </c>
      <c r="Z192">
        <v>6.6518847006651876E-3</v>
      </c>
    </row>
    <row r="193" spans="1:26" x14ac:dyDescent="0.2">
      <c r="A193" s="2" t="s">
        <v>407</v>
      </c>
      <c r="B193" s="1" t="s">
        <v>408</v>
      </c>
      <c r="C193" s="24" t="s">
        <v>409</v>
      </c>
      <c r="D193" t="s">
        <v>217</v>
      </c>
      <c r="E193">
        <v>7</v>
      </c>
      <c r="F193" s="63">
        <v>0</v>
      </c>
      <c r="G193">
        <f>X193*E193+Y193*E193</f>
        <v>0</v>
      </c>
      <c r="H193">
        <v>0</v>
      </c>
      <c r="I193">
        <f>H193*E193</f>
        <v>0</v>
      </c>
      <c r="X193">
        <f>F193*Z193</f>
        <v>0</v>
      </c>
      <c r="Y193">
        <f>F193*(1-Z193)</f>
        <v>0</v>
      </c>
      <c r="Z193">
        <v>0</v>
      </c>
    </row>
    <row r="194" spans="1:26" ht="12.75" customHeight="1" x14ac:dyDescent="0.2">
      <c r="B194" s="15" t="s">
        <v>65</v>
      </c>
      <c r="C194" s="85" t="s">
        <v>410</v>
      </c>
      <c r="D194" s="109"/>
      <c r="E194" s="109"/>
      <c r="F194" s="109"/>
      <c r="G194" s="109"/>
      <c r="H194" s="109"/>
      <c r="I194" s="16"/>
    </row>
    <row r="195" spans="1:26" x14ac:dyDescent="0.2">
      <c r="A195" s="2" t="s">
        <v>411</v>
      </c>
      <c r="B195" s="1" t="s">
        <v>412</v>
      </c>
      <c r="C195" s="24" t="s">
        <v>413</v>
      </c>
      <c r="D195" t="s">
        <v>217</v>
      </c>
      <c r="E195">
        <v>2</v>
      </c>
      <c r="F195" s="63">
        <v>0</v>
      </c>
      <c r="G195">
        <f>X195*E195+Y195*E195</f>
        <v>0</v>
      </c>
      <c r="H195">
        <v>1.2E-2</v>
      </c>
      <c r="I195">
        <f>H195*E195</f>
        <v>2.4E-2</v>
      </c>
      <c r="X195">
        <f>F195*Z195</f>
        <v>0</v>
      </c>
      <c r="Y195">
        <f>F195*(1-Z195)</f>
        <v>0</v>
      </c>
      <c r="Z195">
        <v>1</v>
      </c>
    </row>
    <row r="196" spans="1:26" ht="12.75" customHeight="1" x14ac:dyDescent="0.2">
      <c r="B196" s="15" t="s">
        <v>65</v>
      </c>
      <c r="C196" s="85" t="s">
        <v>414</v>
      </c>
      <c r="D196" s="109"/>
      <c r="E196" s="109"/>
      <c r="F196" s="109"/>
      <c r="G196" s="109"/>
      <c r="H196" s="109"/>
      <c r="I196" s="16"/>
    </row>
    <row r="197" spans="1:26" x14ac:dyDescent="0.2">
      <c r="A197" s="2" t="s">
        <v>212</v>
      </c>
      <c r="B197" s="1" t="s">
        <v>415</v>
      </c>
      <c r="C197" s="24" t="s">
        <v>416</v>
      </c>
      <c r="D197" t="s">
        <v>217</v>
      </c>
      <c r="E197">
        <v>5</v>
      </c>
      <c r="F197" s="63">
        <v>0</v>
      </c>
      <c r="G197">
        <f>X197*E197+Y197*E197</f>
        <v>0</v>
      </c>
      <c r="H197">
        <v>3.5000000000000001E-3</v>
      </c>
      <c r="I197">
        <f>H197*E197</f>
        <v>1.7500000000000002E-2</v>
      </c>
      <c r="X197">
        <f>F197*Z197</f>
        <v>0</v>
      </c>
      <c r="Y197">
        <f>F197*(1-Z197)</f>
        <v>0</v>
      </c>
      <c r="Z197">
        <v>1</v>
      </c>
    </row>
    <row r="198" spans="1:26" ht="12.75" customHeight="1" x14ac:dyDescent="0.2">
      <c r="B198" s="15" t="s">
        <v>65</v>
      </c>
      <c r="C198" s="85" t="s">
        <v>417</v>
      </c>
      <c r="D198" s="109"/>
      <c r="E198" s="109"/>
      <c r="F198" s="109"/>
      <c r="G198" s="109"/>
      <c r="H198" s="109"/>
      <c r="I198" s="16"/>
    </row>
    <row r="199" spans="1:26" x14ac:dyDescent="0.2">
      <c r="A199" s="2" t="s">
        <v>418</v>
      </c>
      <c r="B199" s="1" t="s">
        <v>419</v>
      </c>
      <c r="C199" s="24" t="s">
        <v>420</v>
      </c>
      <c r="D199" t="s">
        <v>51</v>
      </c>
      <c r="E199">
        <v>221.5</v>
      </c>
      <c r="F199" s="63">
        <v>0</v>
      </c>
      <c r="G199">
        <f>X199*E199+Y199*E199</f>
        <v>0</v>
      </c>
      <c r="H199">
        <v>0</v>
      </c>
      <c r="I199">
        <f>H199*E199</f>
        <v>0</v>
      </c>
      <c r="X199">
        <f>F199*Z199</f>
        <v>0</v>
      </c>
      <c r="Y199">
        <f>F199*(1-Z199)</f>
        <v>0</v>
      </c>
      <c r="Z199">
        <v>6.9230769230769221E-2</v>
      </c>
    </row>
    <row r="200" spans="1:26" ht="12.75" customHeight="1" x14ac:dyDescent="0.2">
      <c r="B200" s="15" t="s">
        <v>65</v>
      </c>
      <c r="C200" s="85" t="s">
        <v>421</v>
      </c>
      <c r="D200" s="109"/>
      <c r="E200" s="109"/>
      <c r="F200" s="109"/>
      <c r="G200" s="109"/>
      <c r="H200" s="109"/>
      <c r="I200" s="16"/>
    </row>
    <row r="201" spans="1:26" x14ac:dyDescent="0.2">
      <c r="A201" s="2" t="s">
        <v>221</v>
      </c>
      <c r="B201" s="1" t="s">
        <v>422</v>
      </c>
      <c r="C201" s="24" t="s">
        <v>423</v>
      </c>
      <c r="D201" t="s">
        <v>76</v>
      </c>
      <c r="E201">
        <v>50</v>
      </c>
      <c r="F201" s="63">
        <v>0</v>
      </c>
      <c r="G201">
        <f>X201*E201+Y201*E201</f>
        <v>0</v>
      </c>
      <c r="H201">
        <v>0</v>
      </c>
      <c r="I201">
        <f>H201*E201</f>
        <v>0</v>
      </c>
      <c r="X201">
        <f>F201*Z201</f>
        <v>0</v>
      </c>
      <c r="Y201">
        <f>F201*(1-Z201)</f>
        <v>0</v>
      </c>
      <c r="Z201">
        <v>0</v>
      </c>
    </row>
    <row r="202" spans="1:26" x14ac:dyDescent="0.2">
      <c r="A202" s="18"/>
      <c r="B202" s="19" t="s">
        <v>164</v>
      </c>
      <c r="C202" s="13" t="s">
        <v>424</v>
      </c>
      <c r="D202" s="13"/>
      <c r="E202" s="13"/>
      <c r="F202" s="13"/>
      <c r="G202" s="13">
        <f>SUM(G203:G204)</f>
        <v>0</v>
      </c>
      <c r="H202" s="13"/>
      <c r="I202" s="13">
        <f>SUM(I203:I204)</f>
        <v>97.407772499999993</v>
      </c>
    </row>
    <row r="203" spans="1:26" x14ac:dyDescent="0.2">
      <c r="A203" s="2" t="s">
        <v>425</v>
      </c>
      <c r="B203" s="1" t="s">
        <v>426</v>
      </c>
      <c r="C203" s="24" t="s">
        <v>427</v>
      </c>
      <c r="D203" t="s">
        <v>76</v>
      </c>
      <c r="E203">
        <v>28.460999999999999</v>
      </c>
      <c r="F203" s="63">
        <v>0</v>
      </c>
      <c r="G203">
        <f>X203*E203+Y203*E203</f>
        <v>0</v>
      </c>
      <c r="H203">
        <v>2.16</v>
      </c>
      <c r="I203">
        <f>H203*E203</f>
        <v>61.475760000000001</v>
      </c>
      <c r="X203">
        <f>F203*Z203</f>
        <v>0</v>
      </c>
      <c r="Y203">
        <f>F203*(1-Z203)</f>
        <v>0</v>
      </c>
      <c r="Z203">
        <v>0.63338047889466165</v>
      </c>
    </row>
    <row r="204" spans="1:26" x14ac:dyDescent="0.2">
      <c r="A204" s="2" t="s">
        <v>261</v>
      </c>
      <c r="B204" s="1" t="s">
        <v>430</v>
      </c>
      <c r="C204" s="24" t="s">
        <v>431</v>
      </c>
      <c r="D204" t="s">
        <v>76</v>
      </c>
      <c r="E204">
        <v>14.230499999999999</v>
      </c>
      <c r="F204" s="63">
        <v>0</v>
      </c>
      <c r="G204">
        <f>X204*E204+Y204*E204</f>
        <v>0</v>
      </c>
      <c r="H204">
        <v>2.5249999999999999</v>
      </c>
      <c r="I204">
        <f>H204*E204</f>
        <v>35.932012499999999</v>
      </c>
      <c r="X204">
        <f>F204*Z204</f>
        <v>0</v>
      </c>
      <c r="Y204">
        <f>F204*(1-Z204)</f>
        <v>0</v>
      </c>
      <c r="Z204">
        <v>0.88595416888317058</v>
      </c>
    </row>
    <row r="205" spans="1:26" ht="12.75" customHeight="1" x14ac:dyDescent="0.2">
      <c r="B205" s="15" t="s">
        <v>65</v>
      </c>
      <c r="C205" s="85" t="s">
        <v>432</v>
      </c>
      <c r="D205" s="109"/>
      <c r="E205" s="109"/>
      <c r="F205" s="109"/>
      <c r="G205" s="109"/>
      <c r="H205" s="109"/>
      <c r="I205" s="16"/>
    </row>
    <row r="206" spans="1:26" x14ac:dyDescent="0.2">
      <c r="A206" s="18"/>
      <c r="B206" s="19" t="s">
        <v>189</v>
      </c>
      <c r="C206" s="13" t="s">
        <v>433</v>
      </c>
      <c r="D206" s="13"/>
      <c r="E206" s="13"/>
      <c r="F206" s="13"/>
      <c r="G206" s="13">
        <f>SUM(G207:G212)</f>
        <v>0</v>
      </c>
      <c r="H206" s="13"/>
      <c r="I206" s="13">
        <f>SUM(I207:I212)</f>
        <v>18.368802599999995</v>
      </c>
    </row>
    <row r="207" spans="1:26" x14ac:dyDescent="0.2">
      <c r="A207" s="2" t="s">
        <v>434</v>
      </c>
      <c r="B207" s="1" t="s">
        <v>435</v>
      </c>
      <c r="C207" s="24" t="s">
        <v>436</v>
      </c>
      <c r="D207" t="s">
        <v>51</v>
      </c>
      <c r="E207">
        <v>92.74</v>
      </c>
      <c r="F207" s="63">
        <v>0</v>
      </c>
      <c r="G207">
        <f>X207*E207+Y207*E207</f>
        <v>0</v>
      </c>
      <c r="H207">
        <v>0.17454</v>
      </c>
      <c r="I207">
        <f>H207*E207</f>
        <v>16.186839599999999</v>
      </c>
      <c r="X207">
        <f>F207*Z207</f>
        <v>0</v>
      </c>
      <c r="Y207">
        <f>F207*(1-Z207)</f>
        <v>0</v>
      </c>
      <c r="Z207">
        <v>0.77393842206542651</v>
      </c>
    </row>
    <row r="208" spans="1:26" ht="24" customHeight="1" x14ac:dyDescent="0.2">
      <c r="B208" s="15" t="s">
        <v>65</v>
      </c>
      <c r="C208" s="85" t="s">
        <v>439</v>
      </c>
      <c r="D208" s="109"/>
      <c r="E208" s="109"/>
      <c r="F208" s="109"/>
      <c r="G208" s="109"/>
      <c r="H208" s="109"/>
      <c r="I208" s="16"/>
    </row>
    <row r="209" spans="1:26" x14ac:dyDescent="0.2">
      <c r="A209" s="2" t="s">
        <v>313</v>
      </c>
      <c r="B209" s="1" t="s">
        <v>440</v>
      </c>
      <c r="C209" s="24" t="s">
        <v>441</v>
      </c>
      <c r="D209" t="s">
        <v>217</v>
      </c>
      <c r="E209">
        <v>8</v>
      </c>
      <c r="F209" s="63">
        <v>0</v>
      </c>
      <c r="G209">
        <f>X209*E209+Y209*E209</f>
        <v>0</v>
      </c>
      <c r="H209">
        <v>8.1000000000000003E-2</v>
      </c>
      <c r="I209">
        <f>H209*E209</f>
        <v>0.64800000000000002</v>
      </c>
      <c r="X209">
        <f>F209*Z209</f>
        <v>0</v>
      </c>
      <c r="Y209">
        <f>F209*(1-Z209)</f>
        <v>0</v>
      </c>
      <c r="Z209">
        <v>1</v>
      </c>
    </row>
    <row r="210" spans="1:26" x14ac:dyDescent="0.2">
      <c r="A210" s="2" t="s">
        <v>443</v>
      </c>
      <c r="B210" s="1" t="s">
        <v>444</v>
      </c>
      <c r="C210" s="24" t="s">
        <v>445</v>
      </c>
      <c r="D210" t="s">
        <v>217</v>
      </c>
      <c r="E210">
        <v>5</v>
      </c>
      <c r="F210" s="63">
        <v>0</v>
      </c>
      <c r="G210">
        <f>X210*E210+Y210*E210</f>
        <v>0</v>
      </c>
      <c r="H210">
        <v>0.125</v>
      </c>
      <c r="I210">
        <f>H210*E210</f>
        <v>0.625</v>
      </c>
      <c r="X210">
        <f>F210*Z210</f>
        <v>0</v>
      </c>
      <c r="Y210">
        <f>F210*(1-Z210)</f>
        <v>0</v>
      </c>
      <c r="Z210">
        <v>1</v>
      </c>
    </row>
    <row r="211" spans="1:26" x14ac:dyDescent="0.2">
      <c r="A211" s="2" t="s">
        <v>446</v>
      </c>
      <c r="B211" s="1" t="s">
        <v>447</v>
      </c>
      <c r="C211" s="24" t="s">
        <v>448</v>
      </c>
      <c r="D211" t="s">
        <v>217</v>
      </c>
      <c r="E211">
        <v>1</v>
      </c>
      <c r="F211" s="63">
        <v>0</v>
      </c>
      <c r="G211">
        <f>X211*E211+Y211*E211</f>
        <v>0</v>
      </c>
      <c r="H211">
        <v>0.14099999999999999</v>
      </c>
      <c r="I211">
        <f>H211*E211</f>
        <v>0.14099999999999999</v>
      </c>
      <c r="X211">
        <f>F211*Z211</f>
        <v>0</v>
      </c>
      <c r="Y211">
        <f>F211*(1-Z211)</f>
        <v>0</v>
      </c>
      <c r="Z211">
        <v>1</v>
      </c>
    </row>
    <row r="212" spans="1:26" x14ac:dyDescent="0.2">
      <c r="A212" s="2" t="s">
        <v>449</v>
      </c>
      <c r="B212" s="1" t="s">
        <v>450</v>
      </c>
      <c r="C212" s="24" t="s">
        <v>451</v>
      </c>
      <c r="D212" t="s">
        <v>147</v>
      </c>
      <c r="E212">
        <v>0.7</v>
      </c>
      <c r="F212" s="63">
        <v>0</v>
      </c>
      <c r="G212">
        <f>X212*E212+Y212*E212</f>
        <v>0</v>
      </c>
      <c r="H212">
        <v>1.0970899999999999</v>
      </c>
      <c r="I212">
        <f>H212*E212</f>
        <v>0.76796299999999984</v>
      </c>
      <c r="X212">
        <f>F212*Z212</f>
        <v>0</v>
      </c>
      <c r="Y212">
        <f>F212*(1-Z212)</f>
        <v>0</v>
      </c>
      <c r="Z212">
        <v>0.73558627238198593</v>
      </c>
    </row>
    <row r="213" spans="1:26" ht="24" customHeight="1" x14ac:dyDescent="0.2">
      <c r="B213" s="15" t="s">
        <v>65</v>
      </c>
      <c r="C213" s="85" t="s">
        <v>452</v>
      </c>
      <c r="D213" s="109"/>
      <c r="E213" s="109"/>
      <c r="F213" s="109"/>
      <c r="G213" s="109"/>
      <c r="H213" s="109"/>
      <c r="I213" s="16"/>
    </row>
    <row r="214" spans="1:26" x14ac:dyDescent="0.2">
      <c r="A214" s="18"/>
      <c r="B214" s="19" t="s">
        <v>198</v>
      </c>
      <c r="C214" s="13" t="s">
        <v>463</v>
      </c>
      <c r="D214" s="13"/>
      <c r="E214" s="13"/>
      <c r="F214" s="13"/>
      <c r="G214" s="13">
        <f>SUM(G215:G224)</f>
        <v>0</v>
      </c>
      <c r="H214" s="13"/>
      <c r="I214" s="13">
        <f>SUM(I215:I222)</f>
        <v>2.3442929000000001</v>
      </c>
    </row>
    <row r="215" spans="1:26" x14ac:dyDescent="0.2">
      <c r="A215" s="2" t="s">
        <v>464</v>
      </c>
      <c r="B215" s="1" t="s">
        <v>465</v>
      </c>
      <c r="C215" s="24" t="s">
        <v>466</v>
      </c>
      <c r="D215" t="s">
        <v>51</v>
      </c>
      <c r="E215">
        <v>19.11</v>
      </c>
      <c r="F215" s="63">
        <v>0</v>
      </c>
      <c r="G215">
        <f>X215*E215+Y215*E215</f>
        <v>0</v>
      </c>
      <c r="H215">
        <v>0.11219</v>
      </c>
      <c r="I215">
        <f>H215*E215</f>
        <v>2.1439509000000001</v>
      </c>
      <c r="X215">
        <f>F215*Z215</f>
        <v>0</v>
      </c>
      <c r="Y215">
        <f>F215*(1-Z215)</f>
        <v>0</v>
      </c>
      <c r="Z215">
        <v>0.71407917591188841</v>
      </c>
    </row>
    <row r="216" spans="1:26" x14ac:dyDescent="0.2">
      <c r="A216" s="2" t="s">
        <v>468</v>
      </c>
      <c r="B216" s="1" t="s">
        <v>469</v>
      </c>
      <c r="C216" s="24" t="s">
        <v>470</v>
      </c>
      <c r="D216" t="s">
        <v>217</v>
      </c>
      <c r="E216">
        <v>2</v>
      </c>
      <c r="F216" s="63">
        <v>0</v>
      </c>
      <c r="G216">
        <f>X216*E216+Y216*E216</f>
        <v>0</v>
      </c>
      <c r="H216">
        <v>1.7999999999999999E-2</v>
      </c>
      <c r="I216">
        <f>H216*E216</f>
        <v>3.5999999999999997E-2</v>
      </c>
      <c r="X216">
        <f>F216*Z216</f>
        <v>0</v>
      </c>
      <c r="Y216">
        <f>F216*(1-Z216)</f>
        <v>0</v>
      </c>
      <c r="Z216">
        <v>1</v>
      </c>
    </row>
    <row r="217" spans="1:26" ht="12.75" customHeight="1" x14ac:dyDescent="0.2">
      <c r="B217" s="15" t="s">
        <v>65</v>
      </c>
      <c r="C217" s="85" t="s">
        <v>471</v>
      </c>
      <c r="D217" s="109"/>
      <c r="E217" s="109"/>
      <c r="F217" s="109"/>
      <c r="G217" s="109"/>
      <c r="H217" s="109"/>
      <c r="I217" s="16"/>
    </row>
    <row r="218" spans="1:26" x14ac:dyDescent="0.2">
      <c r="A218" s="2" t="s">
        <v>472</v>
      </c>
      <c r="B218" s="1" t="s">
        <v>473</v>
      </c>
      <c r="C218" s="24" t="s">
        <v>474</v>
      </c>
      <c r="D218" t="s">
        <v>217</v>
      </c>
      <c r="E218">
        <v>1</v>
      </c>
      <c r="F218" s="63">
        <v>0</v>
      </c>
      <c r="G218">
        <f>X218*E218+Y218*E218</f>
        <v>0</v>
      </c>
      <c r="H218">
        <v>0.02</v>
      </c>
      <c r="I218">
        <f>H218*E218</f>
        <v>0.02</v>
      </c>
      <c r="X218">
        <f>F218*Z218</f>
        <v>0</v>
      </c>
      <c r="Y218">
        <f>F218*(1-Z218)</f>
        <v>0</v>
      </c>
      <c r="Z218">
        <v>1</v>
      </c>
    </row>
    <row r="219" spans="1:26" ht="12.75" customHeight="1" x14ac:dyDescent="0.2">
      <c r="B219" s="15" t="s">
        <v>65</v>
      </c>
      <c r="C219" s="85" t="s">
        <v>471</v>
      </c>
      <c r="D219" s="109"/>
      <c r="E219" s="109"/>
      <c r="F219" s="109"/>
      <c r="G219" s="109"/>
      <c r="H219" s="109"/>
      <c r="I219" s="16"/>
    </row>
    <row r="220" spans="1:26" ht="25.5" x14ac:dyDescent="0.2">
      <c r="A220" s="2" t="s">
        <v>475</v>
      </c>
      <c r="B220" s="1" t="s">
        <v>476</v>
      </c>
      <c r="C220" s="24" t="s">
        <v>947</v>
      </c>
      <c r="D220" t="s">
        <v>51</v>
      </c>
      <c r="E220">
        <v>11.88</v>
      </c>
      <c r="F220" s="63">
        <v>0</v>
      </c>
      <c r="G220">
        <f>X220*E220+Y220*E220</f>
        <v>0</v>
      </c>
      <c r="H220">
        <v>1.2149999999999999E-2</v>
      </c>
      <c r="I220">
        <f>H220*E220</f>
        <v>0.144342</v>
      </c>
      <c r="X220">
        <f>F220*Z220</f>
        <v>0</v>
      </c>
      <c r="Y220">
        <f>F220*(1-Z220)</f>
        <v>0</v>
      </c>
      <c r="Z220">
        <v>0.3153892809065223</v>
      </c>
    </row>
    <row r="221" spans="1:26" ht="60.95" customHeight="1" x14ac:dyDescent="0.2">
      <c r="B221" s="15" t="s">
        <v>65</v>
      </c>
      <c r="C221" s="118" t="s">
        <v>478</v>
      </c>
      <c r="D221" s="118"/>
      <c r="E221" s="118"/>
      <c r="F221" s="118"/>
      <c r="G221" s="118"/>
      <c r="H221" s="118"/>
      <c r="I221" s="16"/>
    </row>
    <row r="222" spans="1:26" x14ac:dyDescent="0.2">
      <c r="A222" s="2" t="s">
        <v>479</v>
      </c>
      <c r="B222" s="1" t="s">
        <v>480</v>
      </c>
      <c r="C222" s="24" t="s">
        <v>481</v>
      </c>
      <c r="D222" t="s">
        <v>51</v>
      </c>
      <c r="E222">
        <v>11.88</v>
      </c>
      <c r="F222" s="63">
        <v>0</v>
      </c>
      <c r="G222">
        <f>X222*E222+Y222*E222</f>
        <v>0</v>
      </c>
      <c r="H222">
        <v>0</v>
      </c>
      <c r="I222">
        <f>H222*E222</f>
        <v>0</v>
      </c>
      <c r="X222">
        <f>F222*Z222</f>
        <v>0</v>
      </c>
      <c r="Y222">
        <f>F222*(1-Z222)</f>
        <v>0</v>
      </c>
      <c r="Z222">
        <v>0</v>
      </c>
    </row>
    <row r="223" spans="1:26" ht="24.95" customHeight="1" x14ac:dyDescent="0.2">
      <c r="B223" s="15" t="s">
        <v>65</v>
      </c>
      <c r="C223" s="85" t="s">
        <v>482</v>
      </c>
      <c r="D223" s="109"/>
      <c r="E223" s="109"/>
      <c r="F223" s="109"/>
      <c r="G223" s="109"/>
      <c r="H223" s="109"/>
      <c r="I223" s="16"/>
    </row>
    <row r="224" spans="1:26" s="80" customFormat="1" x14ac:dyDescent="0.2">
      <c r="A224" s="78" t="s">
        <v>484</v>
      </c>
      <c r="B224" s="75" t="s">
        <v>996</v>
      </c>
      <c r="C224" s="76" t="s">
        <v>997</v>
      </c>
      <c r="D224" s="58" t="s">
        <v>51</v>
      </c>
      <c r="E224" s="58">
        <v>11.88</v>
      </c>
      <c r="F224" s="77">
        <v>0</v>
      </c>
      <c r="G224" s="58">
        <f>E224*F224</f>
        <v>0</v>
      </c>
      <c r="H224" s="58">
        <v>0</v>
      </c>
      <c r="I224" s="58">
        <v>0</v>
      </c>
      <c r="J224" s="79"/>
    </row>
    <row r="225" spans="1:26" x14ac:dyDescent="0.2">
      <c r="A225" s="18"/>
      <c r="B225" s="19" t="s">
        <v>223</v>
      </c>
      <c r="C225" s="13" t="s">
        <v>483</v>
      </c>
      <c r="D225" s="13"/>
      <c r="E225" s="13"/>
      <c r="F225" s="13"/>
      <c r="G225" s="13">
        <f>SUM(G226:G229)</f>
        <v>0</v>
      </c>
      <c r="H225" s="13"/>
      <c r="I225" s="13">
        <f>SUM(I226:I229)</f>
        <v>475.86783500000001</v>
      </c>
    </row>
    <row r="226" spans="1:26" ht="25.5" x14ac:dyDescent="0.2">
      <c r="A226" s="2" t="s">
        <v>488</v>
      </c>
      <c r="B226" s="1" t="s">
        <v>485</v>
      </c>
      <c r="C226" s="24" t="s">
        <v>486</v>
      </c>
      <c r="D226" t="s">
        <v>76</v>
      </c>
      <c r="E226">
        <v>150.5</v>
      </c>
      <c r="F226" s="63">
        <v>0</v>
      </c>
      <c r="G226">
        <f>X226*E226+Y226*E226</f>
        <v>0</v>
      </c>
      <c r="H226">
        <v>3.08467</v>
      </c>
      <c r="I226">
        <f>H226*E226</f>
        <v>464.24283500000001</v>
      </c>
      <c r="X226">
        <f>F226*Z226</f>
        <v>0</v>
      </c>
      <c r="Y226">
        <f>F226*(1-Z226)</f>
        <v>0</v>
      </c>
      <c r="Z226">
        <v>0.44771211267605637</v>
      </c>
    </row>
    <row r="227" spans="1:26" x14ac:dyDescent="0.2">
      <c r="A227" s="2" t="s">
        <v>492</v>
      </c>
      <c r="B227" s="1" t="s">
        <v>489</v>
      </c>
      <c r="C227" s="24" t="s">
        <v>490</v>
      </c>
      <c r="D227" t="s">
        <v>147</v>
      </c>
      <c r="E227">
        <v>376</v>
      </c>
      <c r="F227" s="63">
        <v>0</v>
      </c>
      <c r="G227">
        <f>X227*E227+Y227*E227</f>
        <v>0</v>
      </c>
      <c r="H227">
        <v>0</v>
      </c>
      <c r="I227">
        <f>H227*E227</f>
        <v>0</v>
      </c>
      <c r="X227">
        <f>F227*Z227</f>
        <v>0</v>
      </c>
      <c r="Y227">
        <f>F227*(1-Z227)</f>
        <v>0</v>
      </c>
      <c r="Z227">
        <v>0</v>
      </c>
    </row>
    <row r="228" spans="1:26" s="71" customFormat="1" x14ac:dyDescent="0.2">
      <c r="A228" s="2" t="s">
        <v>497</v>
      </c>
      <c r="B228" s="70" t="s">
        <v>998</v>
      </c>
      <c r="C228" s="24" t="s">
        <v>1000</v>
      </c>
      <c r="D228" s="71" t="s">
        <v>64</v>
      </c>
      <c r="E228" s="71">
        <v>87.7</v>
      </c>
      <c r="F228" s="63">
        <v>0</v>
      </c>
      <c r="G228" s="71">
        <f>F228*E228</f>
        <v>0</v>
      </c>
      <c r="H228" s="71">
        <v>0</v>
      </c>
      <c r="I228" s="71">
        <v>0</v>
      </c>
      <c r="J228" s="73"/>
    </row>
    <row r="229" spans="1:26" s="71" customFormat="1" x14ac:dyDescent="0.2">
      <c r="A229" s="2" t="s">
        <v>503</v>
      </c>
      <c r="B229" s="70" t="s">
        <v>999</v>
      </c>
      <c r="C229" s="24" t="s">
        <v>1001</v>
      </c>
      <c r="D229" s="71" t="s">
        <v>992</v>
      </c>
      <c r="E229" s="71">
        <v>1</v>
      </c>
      <c r="F229" s="63">
        <v>0</v>
      </c>
      <c r="G229" s="71">
        <f>E229*F229</f>
        <v>0</v>
      </c>
      <c r="H229" s="71">
        <v>11.625</v>
      </c>
      <c r="I229" s="71">
        <f>H229*E229</f>
        <v>11.625</v>
      </c>
      <c r="J229" s="73"/>
    </row>
    <row r="230" spans="1:26" s="71" customFormat="1" ht="27" customHeight="1" x14ac:dyDescent="0.2">
      <c r="A230" s="2"/>
      <c r="B230" s="15" t="s">
        <v>65</v>
      </c>
      <c r="C230" s="119" t="s">
        <v>1002</v>
      </c>
      <c r="D230" s="119"/>
      <c r="E230" s="119"/>
      <c r="F230" s="119"/>
      <c r="G230" s="119"/>
      <c r="H230" s="119"/>
      <c r="J230" s="73"/>
    </row>
    <row r="231" spans="1:26" x14ac:dyDescent="0.2">
      <c r="A231" s="18"/>
      <c r="B231" s="19" t="s">
        <v>236</v>
      </c>
      <c r="C231" s="13" t="s">
        <v>491</v>
      </c>
      <c r="D231" s="13"/>
      <c r="E231" s="13"/>
      <c r="F231" s="13"/>
      <c r="G231" s="13">
        <f>SUM(G232:G232)</f>
        <v>0</v>
      </c>
      <c r="H231" s="13"/>
      <c r="I231" s="13">
        <f>SUM(I232:I232)</f>
        <v>6.6136896000000007</v>
      </c>
    </row>
    <row r="232" spans="1:26" x14ac:dyDescent="0.2">
      <c r="A232" s="2" t="s">
        <v>506</v>
      </c>
      <c r="B232" s="1" t="s">
        <v>493</v>
      </c>
      <c r="C232" s="24" t="s">
        <v>494</v>
      </c>
      <c r="D232" t="s">
        <v>64</v>
      </c>
      <c r="E232">
        <v>40.32</v>
      </c>
      <c r="F232" s="63">
        <v>0</v>
      </c>
      <c r="G232">
        <f>X232*E232+Y232*E232</f>
        <v>0</v>
      </c>
      <c r="H232">
        <v>0.16403000000000001</v>
      </c>
      <c r="I232">
        <f>H232*E232</f>
        <v>6.6136896000000007</v>
      </c>
      <c r="X232">
        <f>F232*Z232</f>
        <v>0</v>
      </c>
      <c r="Y232">
        <f>F232*(1-Z232)</f>
        <v>0</v>
      </c>
      <c r="Z232">
        <v>0.40535568958405338</v>
      </c>
    </row>
    <row r="233" spans="1:26" x14ac:dyDescent="0.2">
      <c r="A233" s="18"/>
      <c r="B233" s="19" t="s">
        <v>243</v>
      </c>
      <c r="C233" s="13" t="s">
        <v>496</v>
      </c>
      <c r="D233" s="13"/>
      <c r="E233" s="13"/>
      <c r="F233" s="13"/>
      <c r="G233" s="13">
        <f>SUM(G234:G234)</f>
        <v>0</v>
      </c>
      <c r="H233" s="13"/>
      <c r="I233" s="13">
        <f>SUM(I234:I234)</f>
        <v>1.095736</v>
      </c>
    </row>
    <row r="234" spans="1:26" x14ac:dyDescent="0.2">
      <c r="A234" s="2" t="s">
        <v>509</v>
      </c>
      <c r="B234" s="1" t="s">
        <v>498</v>
      </c>
      <c r="C234" s="24" t="s">
        <v>499</v>
      </c>
      <c r="D234" t="s">
        <v>500</v>
      </c>
      <c r="E234">
        <v>1.45</v>
      </c>
      <c r="F234" s="63">
        <v>0</v>
      </c>
      <c r="G234">
        <f>X234*E234+Y234*E234</f>
        <v>0</v>
      </c>
      <c r="H234">
        <v>0.75568000000000002</v>
      </c>
      <c r="I234">
        <f>H234*E234</f>
        <v>1.095736</v>
      </c>
      <c r="X234">
        <f>F234*Z234</f>
        <v>0</v>
      </c>
      <c r="Y234">
        <f>F234*(1-Z234)</f>
        <v>0</v>
      </c>
      <c r="Z234">
        <v>0.51782917517088167</v>
      </c>
    </row>
    <row r="235" spans="1:26" ht="12.75" customHeight="1" x14ac:dyDescent="0.2">
      <c r="B235" s="15" t="s">
        <v>65</v>
      </c>
      <c r="C235" s="85" t="s">
        <v>502</v>
      </c>
      <c r="D235" s="109"/>
      <c r="E235" s="109"/>
      <c r="F235" s="109"/>
      <c r="G235" s="109"/>
      <c r="H235" s="109"/>
      <c r="I235" s="16"/>
    </row>
    <row r="236" spans="1:26" x14ac:dyDescent="0.2">
      <c r="A236" s="18"/>
      <c r="B236" s="19" t="s">
        <v>174</v>
      </c>
      <c r="C236" s="13" t="s">
        <v>175</v>
      </c>
      <c r="D236" s="13"/>
      <c r="E236" s="13"/>
      <c r="F236" s="13"/>
      <c r="G236" s="13">
        <f>SUM(G237:G238)</f>
        <v>0</v>
      </c>
      <c r="H236" s="13"/>
      <c r="I236" s="13">
        <f>SUM(I237:I238)</f>
        <v>12.465611599999999</v>
      </c>
    </row>
    <row r="237" spans="1:26" x14ac:dyDescent="0.2">
      <c r="A237" s="2" t="s">
        <v>514</v>
      </c>
      <c r="B237" s="1" t="s">
        <v>507</v>
      </c>
      <c r="C237" s="24" t="s">
        <v>508</v>
      </c>
      <c r="D237" t="s">
        <v>76</v>
      </c>
      <c r="E237">
        <v>2.98</v>
      </c>
      <c r="F237" s="63">
        <v>0</v>
      </c>
      <c r="G237">
        <f>X237*E237+Y237*E237</f>
        <v>0</v>
      </c>
      <c r="H237">
        <v>2.52542</v>
      </c>
      <c r="I237">
        <f>H237*E237</f>
        <v>7.5257515999999995</v>
      </c>
      <c r="X237">
        <f>F237*Z237</f>
        <v>0</v>
      </c>
      <c r="Y237">
        <f>F237*(1-Z237)</f>
        <v>0</v>
      </c>
      <c r="Z237">
        <v>0.65752242287935181</v>
      </c>
    </row>
    <row r="238" spans="1:26" x14ac:dyDescent="0.2">
      <c r="A238" s="2" t="s">
        <v>518</v>
      </c>
      <c r="B238" s="1" t="s">
        <v>510</v>
      </c>
      <c r="C238" s="24" t="s">
        <v>511</v>
      </c>
      <c r="D238" t="s">
        <v>76</v>
      </c>
      <c r="E238">
        <v>2.9</v>
      </c>
      <c r="F238" s="63">
        <v>0</v>
      </c>
      <c r="G238">
        <f>X238*E238+Y238*E238</f>
        <v>0</v>
      </c>
      <c r="H238">
        <v>1.7034</v>
      </c>
      <c r="I238">
        <f>H238*E238</f>
        <v>4.9398600000000004</v>
      </c>
      <c r="X238">
        <f>F238*Z238</f>
        <v>0</v>
      </c>
      <c r="Y238">
        <f>F238*(1-Z238)</f>
        <v>0</v>
      </c>
      <c r="Z238">
        <v>0.59385888501742168</v>
      </c>
    </row>
    <row r="239" spans="1:26" ht="12.75" customHeight="1" x14ac:dyDescent="0.2">
      <c r="B239" s="15" t="s">
        <v>65</v>
      </c>
      <c r="C239" s="85" t="s">
        <v>512</v>
      </c>
      <c r="D239" s="109"/>
      <c r="E239" s="109"/>
      <c r="F239" s="109"/>
      <c r="G239" s="109"/>
      <c r="H239" s="109"/>
      <c r="I239" s="16"/>
    </row>
    <row r="240" spans="1:26" x14ac:dyDescent="0.2">
      <c r="A240" s="18"/>
      <c r="B240" s="19" t="s">
        <v>182</v>
      </c>
      <c r="C240" s="13" t="s">
        <v>183</v>
      </c>
      <c r="D240" s="13"/>
      <c r="E240" s="13"/>
      <c r="F240" s="13"/>
      <c r="G240" s="13">
        <f>SUM(G241:G242)</f>
        <v>0</v>
      </c>
      <c r="H240" s="13"/>
      <c r="I240" s="13">
        <f>SUM(I241:I242)</f>
        <v>14.220359999999999</v>
      </c>
    </row>
    <row r="241" spans="1:26" x14ac:dyDescent="0.2">
      <c r="A241" s="2" t="s">
        <v>521</v>
      </c>
      <c r="B241" s="1" t="s">
        <v>519</v>
      </c>
      <c r="C241" s="24" t="s">
        <v>520</v>
      </c>
      <c r="D241" t="s">
        <v>51</v>
      </c>
      <c r="E241">
        <v>49.92</v>
      </c>
      <c r="F241" s="63">
        <v>0</v>
      </c>
      <c r="G241">
        <f>X241*E241+Y241*E241</f>
        <v>0</v>
      </c>
      <c r="H241">
        <v>0</v>
      </c>
      <c r="I241">
        <f>H241*E241</f>
        <v>0</v>
      </c>
      <c r="X241">
        <f>F241*Z241</f>
        <v>0</v>
      </c>
      <c r="Y241">
        <f>F241*(1-Z241)</f>
        <v>0</v>
      </c>
      <c r="Z241">
        <v>5.7338025253570693E-2</v>
      </c>
    </row>
    <row r="242" spans="1:26" x14ac:dyDescent="0.2">
      <c r="A242" s="2" t="s">
        <v>526</v>
      </c>
      <c r="B242" s="1" t="s">
        <v>522</v>
      </c>
      <c r="C242" s="24" t="s">
        <v>523</v>
      </c>
      <c r="D242" t="s">
        <v>51</v>
      </c>
      <c r="E242">
        <v>37.619999999999997</v>
      </c>
      <c r="F242" s="63">
        <v>0</v>
      </c>
      <c r="G242">
        <f>X242*E242+Y242*E242</f>
        <v>0</v>
      </c>
      <c r="H242">
        <v>0.378</v>
      </c>
      <c r="I242">
        <f>H242*E242</f>
        <v>14.220359999999999</v>
      </c>
      <c r="X242">
        <f>F242*Z242</f>
        <v>0</v>
      </c>
      <c r="Y242">
        <f>F242*(1-Z242)</f>
        <v>0</v>
      </c>
      <c r="Z242">
        <v>0.86328840970350407</v>
      </c>
    </row>
    <row r="243" spans="1:26" ht="12.75" customHeight="1" x14ac:dyDescent="0.2">
      <c r="B243" s="15" t="s">
        <v>65</v>
      </c>
      <c r="C243" s="85" t="s">
        <v>524</v>
      </c>
      <c r="D243" s="109"/>
      <c r="E243" s="109"/>
      <c r="F243" s="109"/>
      <c r="G243" s="109"/>
      <c r="H243" s="109"/>
      <c r="I243" s="16"/>
    </row>
    <row r="244" spans="1:26" x14ac:dyDescent="0.2">
      <c r="A244" s="18"/>
      <c r="B244" s="19" t="s">
        <v>299</v>
      </c>
      <c r="C244" s="13" t="s">
        <v>525</v>
      </c>
      <c r="D244" s="13"/>
      <c r="E244" s="13"/>
      <c r="F244" s="13"/>
      <c r="G244" s="13">
        <f>SUM(G245:G247)</f>
        <v>0</v>
      </c>
      <c r="H244" s="13"/>
      <c r="I244" s="13">
        <f>SUM(I245:I247)</f>
        <v>8.4949380000000012</v>
      </c>
    </row>
    <row r="245" spans="1:26" x14ac:dyDescent="0.2">
      <c r="A245" s="2" t="s">
        <v>530</v>
      </c>
      <c r="B245" s="1" t="s">
        <v>527</v>
      </c>
      <c r="C245" s="24" t="s">
        <v>528</v>
      </c>
      <c r="D245" t="s">
        <v>51</v>
      </c>
      <c r="E245">
        <v>34.200000000000003</v>
      </c>
      <c r="F245" s="63">
        <v>0</v>
      </c>
      <c r="G245">
        <f>X245*E245+Y245*E245</f>
        <v>0</v>
      </c>
      <c r="H245">
        <v>0.15559000000000001</v>
      </c>
      <c r="I245">
        <f>H245*E245</f>
        <v>5.3211780000000006</v>
      </c>
      <c r="X245">
        <f>F245*Z245</f>
        <v>0</v>
      </c>
      <c r="Y245">
        <f>F245*(1-Z245)</f>
        <v>0</v>
      </c>
      <c r="Z245">
        <v>0.65485061511423559</v>
      </c>
    </row>
    <row r="246" spans="1:26" ht="12.75" customHeight="1" x14ac:dyDescent="0.2">
      <c r="B246" s="15" t="s">
        <v>65</v>
      </c>
      <c r="C246" s="85" t="s">
        <v>524</v>
      </c>
      <c r="D246" s="109"/>
      <c r="E246" s="109"/>
      <c r="F246" s="109"/>
      <c r="G246" s="109"/>
      <c r="H246" s="109"/>
      <c r="I246" s="16"/>
    </row>
    <row r="247" spans="1:26" x14ac:dyDescent="0.2">
      <c r="A247" s="2" t="s">
        <v>533</v>
      </c>
      <c r="B247" s="1" t="s">
        <v>531</v>
      </c>
      <c r="C247" s="24" t="s">
        <v>532</v>
      </c>
      <c r="D247" t="s">
        <v>51</v>
      </c>
      <c r="E247">
        <v>34.200000000000003</v>
      </c>
      <c r="F247" s="63">
        <v>0</v>
      </c>
      <c r="G247">
        <f>X247*E247+Y247*E247</f>
        <v>0</v>
      </c>
      <c r="H247">
        <v>9.2799999999999994E-2</v>
      </c>
      <c r="I247">
        <f>H247*E247</f>
        <v>3.1737600000000001</v>
      </c>
      <c r="X247">
        <f>F247*Z247</f>
        <v>0</v>
      </c>
      <c r="Y247">
        <f>F247*(1-Z247)</f>
        <v>0</v>
      </c>
      <c r="Z247">
        <v>0.93314049586776859</v>
      </c>
    </row>
    <row r="248" spans="1:26" ht="12.75" customHeight="1" x14ac:dyDescent="0.2">
      <c r="B248" s="15" t="s">
        <v>65</v>
      </c>
      <c r="C248" s="85" t="s">
        <v>524</v>
      </c>
      <c r="D248" s="109"/>
      <c r="E248" s="109"/>
      <c r="F248" s="109"/>
      <c r="G248" s="109"/>
      <c r="H248" s="109"/>
      <c r="I248" s="16"/>
    </row>
    <row r="249" spans="1:26" x14ac:dyDescent="0.2">
      <c r="A249" s="18"/>
      <c r="B249" s="19" t="s">
        <v>201</v>
      </c>
      <c r="C249" s="13" t="s">
        <v>202</v>
      </c>
      <c r="D249" s="13"/>
      <c r="E249" s="13"/>
      <c r="F249" s="13"/>
      <c r="G249" s="13">
        <f>SUM(G250:G252)</f>
        <v>0</v>
      </c>
      <c r="H249" s="13"/>
      <c r="I249" s="13">
        <f>SUM(I250:I250)</f>
        <v>2.227284</v>
      </c>
    </row>
    <row r="250" spans="1:26" ht="25.5" x14ac:dyDescent="0.2">
      <c r="A250" s="2" t="s">
        <v>537</v>
      </c>
      <c r="B250" s="1" t="s">
        <v>534</v>
      </c>
      <c r="C250" s="24" t="s">
        <v>982</v>
      </c>
      <c r="D250" t="s">
        <v>51</v>
      </c>
      <c r="E250">
        <v>12.3</v>
      </c>
      <c r="F250" s="63">
        <v>0</v>
      </c>
      <c r="G250">
        <f>X250*E250+Y250*E250</f>
        <v>0</v>
      </c>
      <c r="H250">
        <v>0.18107999999999999</v>
      </c>
      <c r="I250">
        <f>H250*E250</f>
        <v>2.227284</v>
      </c>
      <c r="X250">
        <f>F250*Z250</f>
        <v>0</v>
      </c>
      <c r="Y250">
        <f>F250*(1-Z250)</f>
        <v>0</v>
      </c>
      <c r="Z250">
        <v>0.70685212879047221</v>
      </c>
    </row>
    <row r="251" spans="1:26" ht="12.75" customHeight="1" x14ac:dyDescent="0.2">
      <c r="B251" s="15" t="s">
        <v>65</v>
      </c>
      <c r="C251" s="85" t="s">
        <v>524</v>
      </c>
      <c r="D251" s="109"/>
      <c r="E251" s="109"/>
      <c r="F251" s="109"/>
      <c r="G251" s="109"/>
      <c r="H251" s="109"/>
      <c r="I251" s="16"/>
    </row>
    <row r="252" spans="1:26" s="71" customFormat="1" ht="12.75" customHeight="1" x14ac:dyDescent="0.2">
      <c r="A252" s="2" t="s">
        <v>544</v>
      </c>
      <c r="B252" s="75" t="s">
        <v>994</v>
      </c>
      <c r="C252" s="76" t="s">
        <v>995</v>
      </c>
      <c r="D252" s="58" t="s">
        <v>64</v>
      </c>
      <c r="E252" s="58">
        <v>42</v>
      </c>
      <c r="F252" s="77">
        <v>0</v>
      </c>
      <c r="G252" s="58">
        <f>E252*F252</f>
        <v>0</v>
      </c>
      <c r="H252" s="58">
        <v>0</v>
      </c>
      <c r="I252" s="58">
        <v>0</v>
      </c>
      <c r="J252" s="73"/>
    </row>
    <row r="253" spans="1:26" x14ac:dyDescent="0.2">
      <c r="A253" s="18"/>
      <c r="B253" s="19" t="s">
        <v>315</v>
      </c>
      <c r="C253" s="13" t="s">
        <v>536</v>
      </c>
      <c r="D253" s="13"/>
      <c r="E253" s="13"/>
      <c r="F253" s="13"/>
      <c r="G253" s="13">
        <f>SUM(G254:G254)</f>
        <v>0</v>
      </c>
      <c r="H253" s="13"/>
      <c r="I253" s="13">
        <f>SUM(I254:I254)</f>
        <v>7.8400699999999999</v>
      </c>
    </row>
    <row r="254" spans="1:26" x14ac:dyDescent="0.2">
      <c r="A254" s="2" t="s">
        <v>548</v>
      </c>
      <c r="B254" s="1" t="s">
        <v>538</v>
      </c>
      <c r="C254" s="24" t="s">
        <v>539</v>
      </c>
      <c r="D254" t="s">
        <v>51</v>
      </c>
      <c r="E254">
        <v>164.5</v>
      </c>
      <c r="F254" s="63">
        <v>0</v>
      </c>
      <c r="G254">
        <f>X254*E254+Y254*E254</f>
        <v>0</v>
      </c>
      <c r="H254">
        <v>4.7660000000000001E-2</v>
      </c>
      <c r="I254">
        <f>H254*E254</f>
        <v>7.8400699999999999</v>
      </c>
      <c r="X254">
        <f>F254*Z254</f>
        <v>0</v>
      </c>
      <c r="Y254">
        <f>F254*(1-Z254)</f>
        <v>0</v>
      </c>
      <c r="Z254">
        <v>0.1058309243460481</v>
      </c>
    </row>
    <row r="255" spans="1:26" ht="12.75" customHeight="1" x14ac:dyDescent="0.2">
      <c r="B255" s="15" t="s">
        <v>65</v>
      </c>
      <c r="C255" s="85" t="s">
        <v>542</v>
      </c>
      <c r="D255" s="109"/>
      <c r="E255" s="109"/>
      <c r="F255" s="109"/>
      <c r="G255" s="109"/>
      <c r="H255" s="109"/>
      <c r="I255" s="16"/>
    </row>
    <row r="256" spans="1:26" x14ac:dyDescent="0.2">
      <c r="A256" s="18"/>
      <c r="B256" s="19" t="s">
        <v>320</v>
      </c>
      <c r="C256" s="13" t="s">
        <v>543</v>
      </c>
      <c r="D256" s="13"/>
      <c r="E256" s="13"/>
      <c r="F256" s="13"/>
      <c r="G256" s="13">
        <f>SUM(G257:G262)</f>
        <v>0</v>
      </c>
      <c r="H256" s="13"/>
      <c r="I256" s="13">
        <f>SUM(I257:I260)</f>
        <v>5.6260991999999996</v>
      </c>
    </row>
    <row r="257" spans="1:26" x14ac:dyDescent="0.2">
      <c r="A257" s="2" t="s">
        <v>552</v>
      </c>
      <c r="B257" s="1" t="s">
        <v>545</v>
      </c>
      <c r="C257" s="24" t="s">
        <v>546</v>
      </c>
      <c r="D257" t="s">
        <v>51</v>
      </c>
      <c r="E257">
        <v>96</v>
      </c>
      <c r="F257" s="63">
        <v>0</v>
      </c>
      <c r="G257">
        <f>X257*E257+Y257*E257</f>
        <v>0</v>
      </c>
      <c r="H257">
        <v>4.8169999999999998E-2</v>
      </c>
      <c r="I257">
        <f>H257*E257</f>
        <v>4.62432</v>
      </c>
      <c r="X257">
        <f>F257*Z257</f>
        <v>0</v>
      </c>
      <c r="Y257">
        <f>F257*(1-Z257)</f>
        <v>0</v>
      </c>
      <c r="Z257">
        <v>0.118241469816273</v>
      </c>
    </row>
    <row r="258" spans="1:26" x14ac:dyDescent="0.2">
      <c r="A258" s="2" t="s">
        <v>557</v>
      </c>
      <c r="B258" s="1" t="s">
        <v>549</v>
      </c>
      <c r="C258" s="24" t="s">
        <v>550</v>
      </c>
      <c r="D258" t="s">
        <v>51</v>
      </c>
      <c r="E258">
        <v>30.72</v>
      </c>
      <c r="F258" s="63">
        <v>0</v>
      </c>
      <c r="G258">
        <f>X258*E258+Y258*E258</f>
        <v>0</v>
      </c>
      <c r="H258">
        <v>6.1799999999999997E-3</v>
      </c>
      <c r="I258">
        <f>H258*E258</f>
        <v>0.18984959999999998</v>
      </c>
      <c r="X258">
        <f>F258*Z258</f>
        <v>0</v>
      </c>
      <c r="Y258">
        <f>F258*(1-Z258)</f>
        <v>0</v>
      </c>
      <c r="Z258">
        <v>0.66142857142857148</v>
      </c>
    </row>
    <row r="259" spans="1:26" ht="24" customHeight="1" x14ac:dyDescent="0.2">
      <c r="B259" s="15" t="s">
        <v>65</v>
      </c>
      <c r="C259" s="85" t="s">
        <v>551</v>
      </c>
      <c r="D259" s="109"/>
      <c r="E259" s="109"/>
      <c r="F259" s="109"/>
      <c r="G259" s="109"/>
      <c r="H259" s="109"/>
      <c r="I259" s="16"/>
    </row>
    <row r="260" spans="1:26" x14ac:dyDescent="0.2">
      <c r="A260" s="2" t="s">
        <v>561</v>
      </c>
      <c r="B260" s="1" t="s">
        <v>553</v>
      </c>
      <c r="C260" s="24" t="s">
        <v>554</v>
      </c>
      <c r="D260" t="s">
        <v>51</v>
      </c>
      <c r="E260">
        <v>30.72</v>
      </c>
      <c r="F260" s="63">
        <v>0</v>
      </c>
      <c r="G260">
        <f>X260*E260+Y260*E260</f>
        <v>0</v>
      </c>
      <c r="H260">
        <v>2.6429999999999999E-2</v>
      </c>
      <c r="I260">
        <f>H260*E260</f>
        <v>0.81192959999999992</v>
      </c>
      <c r="X260">
        <f>F260*Z260</f>
        <v>0</v>
      </c>
      <c r="Y260">
        <f>F260*(1-Z260)</f>
        <v>0</v>
      </c>
      <c r="Z260">
        <v>0.36251760693898732</v>
      </c>
    </row>
    <row r="261" spans="1:26" ht="48.95" customHeight="1" x14ac:dyDescent="0.2">
      <c r="B261" s="15" t="s">
        <v>65</v>
      </c>
      <c r="C261" s="85" t="s">
        <v>555</v>
      </c>
      <c r="D261" s="109"/>
      <c r="E261" s="109"/>
      <c r="F261" s="109"/>
      <c r="G261" s="109"/>
      <c r="H261" s="109"/>
      <c r="I261" s="16"/>
    </row>
    <row r="262" spans="1:26" s="80" customFormat="1" x14ac:dyDescent="0.2">
      <c r="A262" s="78" t="s">
        <v>565</v>
      </c>
      <c r="B262" s="75" t="s">
        <v>1003</v>
      </c>
      <c r="C262" s="76" t="s">
        <v>1004</v>
      </c>
      <c r="D262" s="58" t="s">
        <v>51</v>
      </c>
      <c r="E262" s="58">
        <v>7.68</v>
      </c>
      <c r="F262" s="77">
        <v>0</v>
      </c>
      <c r="G262" s="58">
        <f>F262*E262</f>
        <v>0</v>
      </c>
      <c r="H262" s="58">
        <v>0</v>
      </c>
      <c r="I262" s="58">
        <v>0</v>
      </c>
      <c r="J262" s="79"/>
    </row>
    <row r="263" spans="1:26" x14ac:dyDescent="0.2">
      <c r="A263" s="18"/>
      <c r="B263" s="19" t="s">
        <v>326</v>
      </c>
      <c r="C263" s="13" t="s">
        <v>556</v>
      </c>
      <c r="D263" s="13"/>
      <c r="E263" s="13"/>
      <c r="F263" s="13"/>
      <c r="G263" s="13">
        <f>SUM(G264:G264)</f>
        <v>0</v>
      </c>
      <c r="H263" s="13"/>
      <c r="I263" s="13">
        <f>SUM(I264:I264)</f>
        <v>0.16286249999999999</v>
      </c>
    </row>
    <row r="264" spans="1:26" x14ac:dyDescent="0.2">
      <c r="A264" s="2" t="s">
        <v>570</v>
      </c>
      <c r="B264" s="1" t="s">
        <v>562</v>
      </c>
      <c r="C264" s="24" t="s">
        <v>563</v>
      </c>
      <c r="D264" t="s">
        <v>51</v>
      </c>
      <c r="E264">
        <v>1.29</v>
      </c>
      <c r="F264" s="63">
        <v>0</v>
      </c>
      <c r="G264">
        <f>X264*E264+Y264*E264</f>
        <v>0</v>
      </c>
      <c r="H264">
        <v>0.12625</v>
      </c>
      <c r="I264">
        <f>H264*E264</f>
        <v>0.16286249999999999</v>
      </c>
      <c r="X264">
        <f>F264*Z264</f>
        <v>0</v>
      </c>
      <c r="Y264">
        <f>F264*(1-Z264)</f>
        <v>0</v>
      </c>
      <c r="Z264">
        <v>0.53551569506726449</v>
      </c>
    </row>
    <row r="265" spans="1:26" x14ac:dyDescent="0.2">
      <c r="A265" s="18"/>
      <c r="B265" s="19" t="s">
        <v>407</v>
      </c>
      <c r="C265" s="13" t="s">
        <v>564</v>
      </c>
      <c r="D265" s="13"/>
      <c r="E265" s="13"/>
      <c r="F265" s="64"/>
      <c r="G265" s="13">
        <f>SUM(G266:G266)</f>
        <v>0</v>
      </c>
      <c r="H265" s="13"/>
      <c r="I265" s="13">
        <f>SUM(I266:I266)</f>
        <v>4.8711600000000006</v>
      </c>
    </row>
    <row r="266" spans="1:26" x14ac:dyDescent="0.2">
      <c r="A266" s="2" t="s">
        <v>573</v>
      </c>
      <c r="B266" s="1" t="s">
        <v>566</v>
      </c>
      <c r="C266" s="24" t="s">
        <v>567</v>
      </c>
      <c r="D266" t="s">
        <v>64</v>
      </c>
      <c r="E266">
        <v>18</v>
      </c>
      <c r="F266" s="63">
        <v>0</v>
      </c>
      <c r="G266">
        <f>X266*E266+Y266*E266</f>
        <v>0</v>
      </c>
      <c r="H266">
        <v>0.27062000000000003</v>
      </c>
      <c r="I266">
        <f>H266*E266</f>
        <v>4.8711600000000006</v>
      </c>
      <c r="X266">
        <f>F266*Z266</f>
        <v>0</v>
      </c>
      <c r="Y266">
        <f>F266*(1-Z266)</f>
        <v>0</v>
      </c>
      <c r="Z266">
        <v>0.38496521525963873</v>
      </c>
    </row>
    <row r="267" spans="1:26" ht="12.75" customHeight="1" x14ac:dyDescent="0.2">
      <c r="B267" s="15" t="s">
        <v>65</v>
      </c>
      <c r="C267" s="85" t="s">
        <v>569</v>
      </c>
      <c r="D267" s="109"/>
      <c r="E267" s="109"/>
      <c r="F267" s="109"/>
      <c r="G267" s="109"/>
      <c r="H267" s="109"/>
      <c r="I267" s="16"/>
    </row>
    <row r="268" spans="1:26" x14ac:dyDescent="0.2">
      <c r="A268" s="18"/>
      <c r="B268" s="19" t="s">
        <v>221</v>
      </c>
      <c r="C268" s="13" t="s">
        <v>222</v>
      </c>
      <c r="D268" s="13"/>
      <c r="E268" s="13"/>
      <c r="F268" s="13"/>
      <c r="G268" s="13">
        <f>SUM(G269:G273)</f>
        <v>0</v>
      </c>
      <c r="H268" s="13"/>
      <c r="I268" s="13">
        <f>SUM(I269:I271)</f>
        <v>0</v>
      </c>
    </row>
    <row r="269" spans="1:26" x14ac:dyDescent="0.2">
      <c r="A269" s="2" t="s">
        <v>576</v>
      </c>
      <c r="B269" s="1" t="s">
        <v>571</v>
      </c>
      <c r="C269" s="24" t="s">
        <v>990</v>
      </c>
      <c r="D269" t="s">
        <v>64</v>
      </c>
      <c r="E269">
        <v>52</v>
      </c>
      <c r="F269" s="63">
        <v>0</v>
      </c>
      <c r="G269">
        <f>X269*E269+Y269*E269</f>
        <v>0</v>
      </c>
      <c r="H269">
        <v>0</v>
      </c>
      <c r="I269">
        <f>H269*E269</f>
        <v>0</v>
      </c>
      <c r="X269">
        <f>F269*Z269</f>
        <v>0</v>
      </c>
      <c r="Y269">
        <f>F269*(1-Z269)</f>
        <v>0</v>
      </c>
      <c r="Z269">
        <v>0</v>
      </c>
    </row>
    <row r="270" spans="1:26" x14ac:dyDescent="0.2">
      <c r="A270" s="2" t="s">
        <v>579</v>
      </c>
      <c r="B270" s="1" t="s">
        <v>574</v>
      </c>
      <c r="C270" s="24" t="s">
        <v>575</v>
      </c>
      <c r="D270" t="s">
        <v>64</v>
      </c>
      <c r="E270">
        <v>9</v>
      </c>
      <c r="F270" s="63">
        <v>0</v>
      </c>
      <c r="G270">
        <f>X270*E270+Y270*E270</f>
        <v>0</v>
      </c>
      <c r="H270">
        <v>0</v>
      </c>
      <c r="I270">
        <f>H270*E270</f>
        <v>0</v>
      </c>
      <c r="X270">
        <f>F270*Z270</f>
        <v>0</v>
      </c>
      <c r="Y270">
        <f>F270*(1-Z270)</f>
        <v>0</v>
      </c>
      <c r="Z270">
        <v>0.83429509017339432</v>
      </c>
    </row>
    <row r="271" spans="1:26" x14ac:dyDescent="0.2">
      <c r="A271" s="2" t="s">
        <v>583</v>
      </c>
      <c r="B271" s="1" t="s">
        <v>577</v>
      </c>
      <c r="C271" s="24" t="s">
        <v>578</v>
      </c>
      <c r="D271" t="s">
        <v>64</v>
      </c>
      <c r="E271">
        <v>24</v>
      </c>
      <c r="F271" s="63">
        <v>0</v>
      </c>
      <c r="G271">
        <f>X271*E271+Y271*E271</f>
        <v>0</v>
      </c>
      <c r="H271">
        <v>0</v>
      </c>
      <c r="I271">
        <f>H271*E271</f>
        <v>0</v>
      </c>
      <c r="X271">
        <f>F271*Z271</f>
        <v>0</v>
      </c>
      <c r="Y271">
        <f>F271*(1-Z271)</f>
        <v>0</v>
      </c>
      <c r="Z271">
        <v>0.73619631901840488</v>
      </c>
    </row>
    <row r="272" spans="1:26" s="71" customFormat="1" x14ac:dyDescent="0.2">
      <c r="A272" s="2" t="s">
        <v>586</v>
      </c>
      <c r="B272" s="70" t="s">
        <v>392</v>
      </c>
      <c r="C272" s="24" t="s">
        <v>393</v>
      </c>
      <c r="D272" s="71" t="s">
        <v>76</v>
      </c>
      <c r="E272" s="71">
        <v>11.92</v>
      </c>
      <c r="F272" s="63">
        <v>0</v>
      </c>
      <c r="G272" s="71">
        <f>F272*E272</f>
        <v>0</v>
      </c>
      <c r="H272" s="71">
        <v>0</v>
      </c>
      <c r="I272" s="71">
        <f>H272*E272</f>
        <v>0</v>
      </c>
      <c r="J272" s="73"/>
    </row>
    <row r="273" spans="1:26" s="71" customFormat="1" ht="25.5" x14ac:dyDescent="0.2">
      <c r="A273" s="2" t="s">
        <v>589</v>
      </c>
      <c r="B273" s="70" t="s">
        <v>991</v>
      </c>
      <c r="C273" s="24" t="s">
        <v>993</v>
      </c>
      <c r="D273" s="71" t="s">
        <v>992</v>
      </c>
      <c r="E273" s="71">
        <v>1</v>
      </c>
      <c r="F273" s="63">
        <v>0</v>
      </c>
      <c r="G273" s="71">
        <f>E273*F273</f>
        <v>0</v>
      </c>
      <c r="H273" s="71">
        <v>0</v>
      </c>
      <c r="I273" s="71">
        <f>H273*E273</f>
        <v>0</v>
      </c>
      <c r="J273" s="73"/>
    </row>
    <row r="274" spans="1:26" x14ac:dyDescent="0.2">
      <c r="A274" s="18"/>
      <c r="B274" s="19" t="s">
        <v>446</v>
      </c>
      <c r="C274" s="13" t="s">
        <v>617</v>
      </c>
      <c r="D274" s="13"/>
      <c r="E274" s="13"/>
      <c r="F274" s="13"/>
      <c r="G274" s="13">
        <f>SUM(G275:G278)</f>
        <v>0</v>
      </c>
      <c r="H274" s="13"/>
      <c r="I274" s="13">
        <f>SUM(I275:I275)</f>
        <v>0</v>
      </c>
    </row>
    <row r="275" spans="1:26" x14ac:dyDescent="0.2">
      <c r="A275" s="2" t="s">
        <v>592</v>
      </c>
      <c r="B275" s="1" t="s">
        <v>619</v>
      </c>
      <c r="C275" s="24" t="s">
        <v>620</v>
      </c>
      <c r="D275" t="s">
        <v>76</v>
      </c>
      <c r="E275">
        <v>190</v>
      </c>
      <c r="F275" s="63">
        <v>0</v>
      </c>
      <c r="G275">
        <f>X275*E275+Y275*E275</f>
        <v>0</v>
      </c>
      <c r="H275">
        <v>0</v>
      </c>
      <c r="I275">
        <f>H275*E275</f>
        <v>0</v>
      </c>
      <c r="X275">
        <f>F275*Z275</f>
        <v>0</v>
      </c>
      <c r="Y275">
        <f>F275*(1-Z275)</f>
        <v>0</v>
      </c>
      <c r="Z275">
        <v>0</v>
      </c>
    </row>
    <row r="276" spans="1:26" s="71" customFormat="1" x14ac:dyDescent="0.2">
      <c r="A276" s="2" t="s">
        <v>595</v>
      </c>
      <c r="B276" s="70" t="s">
        <v>1005</v>
      </c>
      <c r="C276" s="24" t="s">
        <v>1008</v>
      </c>
      <c r="D276" s="71" t="s">
        <v>992</v>
      </c>
      <c r="E276" s="71">
        <v>1</v>
      </c>
      <c r="F276" s="63">
        <v>0</v>
      </c>
      <c r="G276" s="71">
        <f>E276*F276</f>
        <v>0</v>
      </c>
      <c r="H276" s="71">
        <v>0</v>
      </c>
      <c r="I276" s="71">
        <v>0</v>
      </c>
      <c r="J276" s="73"/>
    </row>
    <row r="277" spans="1:26" s="71" customFormat="1" x14ac:dyDescent="0.2">
      <c r="A277" s="2" t="s">
        <v>598</v>
      </c>
      <c r="B277" s="70" t="s">
        <v>1006</v>
      </c>
      <c r="C277" s="24" t="s">
        <v>1009</v>
      </c>
      <c r="D277" s="71" t="s">
        <v>992</v>
      </c>
      <c r="E277" s="71">
        <v>1</v>
      </c>
      <c r="F277" s="63">
        <v>0</v>
      </c>
      <c r="G277" s="71">
        <f>E277*F277</f>
        <v>0</v>
      </c>
      <c r="H277" s="71">
        <v>0</v>
      </c>
      <c r="I277" s="71">
        <v>0</v>
      </c>
      <c r="J277" s="73"/>
    </row>
    <row r="278" spans="1:26" s="71" customFormat="1" x14ac:dyDescent="0.2">
      <c r="A278" s="2" t="s">
        <v>602</v>
      </c>
      <c r="B278" s="70" t="s">
        <v>1007</v>
      </c>
      <c r="C278" s="24" t="s">
        <v>1010</v>
      </c>
      <c r="D278" s="71" t="s">
        <v>352</v>
      </c>
      <c r="E278" s="71">
        <v>3</v>
      </c>
      <c r="F278" s="63">
        <v>0</v>
      </c>
      <c r="G278" s="71">
        <f>F278*E278</f>
        <v>0</v>
      </c>
      <c r="H278" s="71">
        <v>0</v>
      </c>
      <c r="I278" s="71">
        <v>0</v>
      </c>
      <c r="J278" s="73"/>
    </row>
    <row r="279" spans="1:26" x14ac:dyDescent="0.2">
      <c r="A279" s="18"/>
      <c r="B279" s="19" t="s">
        <v>449</v>
      </c>
      <c r="C279" s="13" t="s">
        <v>622</v>
      </c>
      <c r="D279" s="13"/>
      <c r="E279" s="13"/>
      <c r="F279" s="13"/>
      <c r="G279" s="13">
        <f>SUM(G280:G283)</f>
        <v>0</v>
      </c>
      <c r="H279" s="13"/>
      <c r="I279" s="13">
        <f>SUM(I280:I283)</f>
        <v>11.6136</v>
      </c>
    </row>
    <row r="280" spans="1:26" x14ac:dyDescent="0.2">
      <c r="A280" s="2" t="s">
        <v>606</v>
      </c>
      <c r="B280" s="1" t="s">
        <v>624</v>
      </c>
      <c r="C280" s="24" t="s">
        <v>625</v>
      </c>
      <c r="D280" t="s">
        <v>51</v>
      </c>
      <c r="E280">
        <v>420</v>
      </c>
      <c r="F280" s="63">
        <v>0</v>
      </c>
      <c r="G280">
        <f>X280*E280+Y280*E280</f>
        <v>0</v>
      </c>
      <c r="H280">
        <v>2.426E-2</v>
      </c>
      <c r="I280">
        <f>H280*E280</f>
        <v>10.1892</v>
      </c>
      <c r="X280">
        <f>F280*Z280</f>
        <v>0</v>
      </c>
      <c r="Y280">
        <f>F280*(1-Z280)</f>
        <v>0</v>
      </c>
      <c r="Z280">
        <v>8.381058807095963E-4</v>
      </c>
    </row>
    <row r="281" spans="1:26" x14ac:dyDescent="0.2">
      <c r="A281" s="2" t="s">
        <v>609</v>
      </c>
      <c r="B281" s="1" t="s">
        <v>628</v>
      </c>
      <c r="C281" s="24" t="s">
        <v>629</v>
      </c>
      <c r="D281" t="s">
        <v>51</v>
      </c>
      <c r="E281">
        <v>840</v>
      </c>
      <c r="F281" s="63">
        <v>0</v>
      </c>
      <c r="G281">
        <f>X281*E281+Y281*E281</f>
        <v>0</v>
      </c>
      <c r="H281">
        <v>8.4999999999999995E-4</v>
      </c>
      <c r="I281">
        <f>H281*E281</f>
        <v>0.71399999999999997</v>
      </c>
      <c r="X281">
        <f>F281*Z281</f>
        <v>0</v>
      </c>
      <c r="Y281">
        <f>F281*(1-Z281)</f>
        <v>0</v>
      </c>
      <c r="Z281">
        <v>0.91240875912408759</v>
      </c>
    </row>
    <row r="282" spans="1:26" x14ac:dyDescent="0.2">
      <c r="A282" s="2" t="s">
        <v>613</v>
      </c>
      <c r="B282" s="1" t="s">
        <v>631</v>
      </c>
      <c r="C282" s="24" t="s">
        <v>632</v>
      </c>
      <c r="D282" t="s">
        <v>51</v>
      </c>
      <c r="E282">
        <v>420</v>
      </c>
      <c r="F282" s="63">
        <v>0</v>
      </c>
      <c r="G282">
        <f>X282*E282+Y282*E282</f>
        <v>0</v>
      </c>
      <c r="H282">
        <v>0</v>
      </c>
      <c r="I282">
        <f>H282*E282</f>
        <v>0</v>
      </c>
      <c r="X282">
        <f>F282*Z282</f>
        <v>0</v>
      </c>
      <c r="Y282">
        <f>F282*(1-Z282)</f>
        <v>0</v>
      </c>
      <c r="Z282">
        <v>0</v>
      </c>
    </row>
    <row r="283" spans="1:26" x14ac:dyDescent="0.2">
      <c r="A283" s="2" t="s">
        <v>618</v>
      </c>
      <c r="B283" s="1" t="s">
        <v>634</v>
      </c>
      <c r="C283" s="24" t="s">
        <v>635</v>
      </c>
      <c r="D283" t="s">
        <v>51</v>
      </c>
      <c r="E283">
        <v>120</v>
      </c>
      <c r="F283" s="63">
        <v>0</v>
      </c>
      <c r="G283">
        <f>X283*E283+Y283*E283</f>
        <v>0</v>
      </c>
      <c r="H283">
        <v>5.9199999999999999E-3</v>
      </c>
      <c r="I283">
        <f>H283*E283</f>
        <v>0.71040000000000003</v>
      </c>
      <c r="X283">
        <f>F283*Z283</f>
        <v>0</v>
      </c>
      <c r="Y283">
        <f>F283*(1-Z283)</f>
        <v>0</v>
      </c>
      <c r="Z283">
        <v>0.42233333333333328</v>
      </c>
    </row>
    <row r="284" spans="1:26" x14ac:dyDescent="0.2">
      <c r="A284" s="18"/>
      <c r="B284" s="19" t="s">
        <v>454</v>
      </c>
      <c r="C284" s="13" t="s">
        <v>636</v>
      </c>
      <c r="D284" s="13"/>
      <c r="E284" s="13"/>
      <c r="F284" s="13"/>
      <c r="G284" s="13">
        <f>SUM(G285:G285)</f>
        <v>0</v>
      </c>
      <c r="H284" s="13"/>
      <c r="I284" s="13">
        <f>SUM(I285:I285)</f>
        <v>6.6880000000000004E-3</v>
      </c>
    </row>
    <row r="285" spans="1:26" x14ac:dyDescent="0.2">
      <c r="A285" s="2" t="s">
        <v>623</v>
      </c>
      <c r="B285" s="1" t="s">
        <v>638</v>
      </c>
      <c r="C285" s="24" t="s">
        <v>639</v>
      </c>
      <c r="D285" t="s">
        <v>51</v>
      </c>
      <c r="E285">
        <v>167.2</v>
      </c>
      <c r="F285" s="63">
        <v>0</v>
      </c>
      <c r="G285">
        <f>X285*E285+Y285*E285</f>
        <v>0</v>
      </c>
      <c r="H285">
        <v>4.0000000000000003E-5</v>
      </c>
      <c r="I285">
        <f>H285*E285</f>
        <v>6.6880000000000004E-3</v>
      </c>
      <c r="X285">
        <f>F285*Z285</f>
        <v>0</v>
      </c>
      <c r="Y285">
        <f>F285*(1-Z285)</f>
        <v>0</v>
      </c>
      <c r="Z285">
        <v>1.238095238095238E-2</v>
      </c>
    </row>
    <row r="286" spans="1:26" ht="12.75" customHeight="1" x14ac:dyDescent="0.2">
      <c r="B286" s="15" t="s">
        <v>65</v>
      </c>
      <c r="C286" s="85" t="s">
        <v>641</v>
      </c>
      <c r="D286" s="109"/>
      <c r="E286" s="109"/>
      <c r="F286" s="109"/>
      <c r="G286" s="109"/>
      <c r="H286" s="109"/>
      <c r="I286" s="16"/>
    </row>
    <row r="287" spans="1:26" x14ac:dyDescent="0.2">
      <c r="A287" s="18"/>
      <c r="B287" s="19" t="s">
        <v>948</v>
      </c>
      <c r="C287" s="13" t="s">
        <v>949</v>
      </c>
      <c r="D287" s="13"/>
      <c r="E287" s="13"/>
      <c r="F287" s="13"/>
      <c r="G287" s="13">
        <f>SUM(G288:G290)</f>
        <v>0</v>
      </c>
      <c r="H287" s="13"/>
      <c r="I287" s="13">
        <f>SUM(I288:I290)</f>
        <v>0</v>
      </c>
    </row>
    <row r="288" spans="1:26" x14ac:dyDescent="0.2">
      <c r="A288" s="2" t="s">
        <v>627</v>
      </c>
      <c r="B288" s="1" t="s">
        <v>952</v>
      </c>
      <c r="C288" s="24" t="s">
        <v>950</v>
      </c>
      <c r="D288" t="s">
        <v>951</v>
      </c>
      <c r="E288">
        <v>1</v>
      </c>
      <c r="F288" s="63">
        <v>0</v>
      </c>
      <c r="G288">
        <f>X288*E288+Y288*E288</f>
        <v>0</v>
      </c>
      <c r="H288">
        <v>0</v>
      </c>
      <c r="I288">
        <f>H288*E288</f>
        <v>0</v>
      </c>
      <c r="X288">
        <f>F288*Z288</f>
        <v>0</v>
      </c>
      <c r="Y288">
        <f>F288*(1-Z288)</f>
        <v>0</v>
      </c>
      <c r="Z288">
        <v>0</v>
      </c>
    </row>
    <row r="289" spans="1:26" ht="25.5" x14ac:dyDescent="0.2">
      <c r="A289" s="2" t="s">
        <v>630</v>
      </c>
      <c r="B289" s="1" t="s">
        <v>953</v>
      </c>
      <c r="C289" s="24" t="s">
        <v>955</v>
      </c>
      <c r="D289" t="s">
        <v>951</v>
      </c>
      <c r="E289">
        <v>1</v>
      </c>
      <c r="F289" s="63">
        <v>0</v>
      </c>
      <c r="G289">
        <f>X289*E289+Y289*E289</f>
        <v>0</v>
      </c>
      <c r="H289">
        <v>0</v>
      </c>
      <c r="I289">
        <f>H289*E289</f>
        <v>0</v>
      </c>
      <c r="X289">
        <f>F289*Z289</f>
        <v>0</v>
      </c>
      <c r="Y289">
        <f>F289*(1-Z289)</f>
        <v>0</v>
      </c>
      <c r="Z289">
        <v>0</v>
      </c>
    </row>
    <row r="290" spans="1:26" x14ac:dyDescent="0.2">
      <c r="A290" s="2" t="s">
        <v>633</v>
      </c>
      <c r="B290" s="1" t="s">
        <v>954</v>
      </c>
      <c r="C290" s="24" t="s">
        <v>654</v>
      </c>
      <c r="D290" t="s">
        <v>951</v>
      </c>
      <c r="E290">
        <v>1</v>
      </c>
      <c r="F290" s="63">
        <v>0</v>
      </c>
      <c r="G290">
        <f>X290*E290+Y290*E290</f>
        <v>0</v>
      </c>
      <c r="H290">
        <v>0</v>
      </c>
      <c r="I290">
        <f>H290*E290</f>
        <v>0</v>
      </c>
      <c r="X290">
        <f>F290*Z290</f>
        <v>0</v>
      </c>
      <c r="Y290">
        <f>F290*(1-Z290)</f>
        <v>0</v>
      </c>
      <c r="Z290">
        <v>0.88649275020466678</v>
      </c>
    </row>
    <row r="291" spans="1:26" x14ac:dyDescent="0.2">
      <c r="A291" s="18"/>
      <c r="B291" s="19" t="s">
        <v>665</v>
      </c>
      <c r="C291" s="13" t="s">
        <v>666</v>
      </c>
      <c r="D291" s="13"/>
      <c r="E291" s="13"/>
      <c r="F291" s="13"/>
      <c r="G291" s="13">
        <f>SUM(G292:G293)</f>
        <v>0</v>
      </c>
      <c r="H291" s="13"/>
      <c r="I291" s="13">
        <f>SUM(I292:I293)</f>
        <v>0</v>
      </c>
    </row>
    <row r="292" spans="1:26" x14ac:dyDescent="0.2">
      <c r="A292" s="2" t="s">
        <v>637</v>
      </c>
      <c r="B292" s="1" t="s">
        <v>668</v>
      </c>
      <c r="C292" s="24" t="s">
        <v>983</v>
      </c>
      <c r="D292" t="s">
        <v>76</v>
      </c>
      <c r="E292">
        <v>1173.92</v>
      </c>
      <c r="F292" s="63">
        <v>0</v>
      </c>
      <c r="G292">
        <f>X292*E292+Y292*E292</f>
        <v>0</v>
      </c>
      <c r="H292">
        <v>0</v>
      </c>
      <c r="I292">
        <f>H292*E292</f>
        <v>0</v>
      </c>
      <c r="X292">
        <f>F292*Z292</f>
        <v>0</v>
      </c>
      <c r="Y292">
        <f>F292*(1-Z292)</f>
        <v>0</v>
      </c>
      <c r="Z292">
        <v>0</v>
      </c>
    </row>
    <row r="293" spans="1:26" x14ac:dyDescent="0.2">
      <c r="A293" s="2" t="s">
        <v>645</v>
      </c>
      <c r="B293" s="1" t="s">
        <v>672</v>
      </c>
      <c r="C293" s="24" t="s">
        <v>984</v>
      </c>
      <c r="D293" t="s">
        <v>76</v>
      </c>
      <c r="E293">
        <v>325</v>
      </c>
      <c r="F293" s="63">
        <v>0</v>
      </c>
      <c r="G293">
        <f>X293*E293+Y293*E293</f>
        <v>0</v>
      </c>
      <c r="H293">
        <v>0</v>
      </c>
      <c r="I293">
        <f>H293*E293</f>
        <v>0</v>
      </c>
      <c r="X293">
        <f>F293*Z293</f>
        <v>0</v>
      </c>
      <c r="Y293">
        <f>F293*(1-Z293)</f>
        <v>0</v>
      </c>
      <c r="Z293">
        <v>0</v>
      </c>
    </row>
    <row r="294" spans="1:26" x14ac:dyDescent="0.2">
      <c r="A294" s="18"/>
      <c r="B294" s="19" t="s">
        <v>673</v>
      </c>
      <c r="C294" s="13" t="s">
        <v>674</v>
      </c>
      <c r="D294" s="13"/>
      <c r="E294" s="13"/>
      <c r="F294" s="13"/>
      <c r="G294" s="13">
        <f>SUM(G295:G297)</f>
        <v>0</v>
      </c>
      <c r="H294" s="13"/>
      <c r="I294" s="13">
        <f>SUM(I295:I297)</f>
        <v>9.5452000000000009E-2</v>
      </c>
    </row>
    <row r="295" spans="1:26" x14ac:dyDescent="0.2">
      <c r="A295" s="2" t="s">
        <v>649</v>
      </c>
      <c r="B295" s="1" t="s">
        <v>676</v>
      </c>
      <c r="C295" s="24" t="s">
        <v>677</v>
      </c>
      <c r="D295" t="s">
        <v>51</v>
      </c>
      <c r="E295">
        <v>19.600000000000001</v>
      </c>
      <c r="F295" s="63">
        <v>0</v>
      </c>
      <c r="G295">
        <f>X295*E295+Y295*E295</f>
        <v>0</v>
      </c>
      <c r="H295">
        <v>4.8700000000000002E-3</v>
      </c>
      <c r="I295">
        <f>H295*E295</f>
        <v>9.5452000000000009E-2</v>
      </c>
      <c r="X295">
        <f>F295*Z295</f>
        <v>0</v>
      </c>
      <c r="Y295">
        <f>F295*(1-Z295)</f>
        <v>0</v>
      </c>
      <c r="Z295">
        <v>0.53580212538864913</v>
      </c>
    </row>
    <row r="296" spans="1:26" ht="12.75" customHeight="1" x14ac:dyDescent="0.2">
      <c r="B296" s="15" t="s">
        <v>65</v>
      </c>
      <c r="C296" s="85" t="s">
        <v>680</v>
      </c>
      <c r="D296" s="109"/>
      <c r="E296" s="109"/>
      <c r="F296" s="109"/>
      <c r="G296" s="109"/>
      <c r="H296" s="109"/>
      <c r="I296" s="16"/>
    </row>
    <row r="297" spans="1:26" x14ac:dyDescent="0.2">
      <c r="A297" s="2" t="s">
        <v>652</v>
      </c>
      <c r="B297" s="1" t="s">
        <v>682</v>
      </c>
      <c r="C297" s="24" t="s">
        <v>683</v>
      </c>
      <c r="D297" t="s">
        <v>51</v>
      </c>
      <c r="E297">
        <v>32.200000000000003</v>
      </c>
      <c r="F297" s="63">
        <v>0</v>
      </c>
      <c r="G297">
        <f>X297*E297+Y297*E297</f>
        <v>0</v>
      </c>
      <c r="H297">
        <v>0</v>
      </c>
      <c r="I297">
        <f>H297*E297</f>
        <v>0</v>
      </c>
      <c r="X297">
        <f>F297*Z297</f>
        <v>0</v>
      </c>
      <c r="Y297">
        <f>F297*(1-Z297)</f>
        <v>0</v>
      </c>
      <c r="Z297">
        <v>0</v>
      </c>
    </row>
    <row r="298" spans="1:26" x14ac:dyDescent="0.2">
      <c r="A298" s="18"/>
      <c r="B298" s="19" t="s">
        <v>684</v>
      </c>
      <c r="C298" s="13" t="s">
        <v>685</v>
      </c>
      <c r="D298" s="13"/>
      <c r="E298" s="13"/>
      <c r="F298" s="13"/>
      <c r="G298" s="13">
        <f>SUM(G299:G299)</f>
        <v>0</v>
      </c>
      <c r="H298" s="13"/>
      <c r="I298" s="13">
        <f>SUM(I299:I299)</f>
        <v>7.7576400000000004E-2</v>
      </c>
    </row>
    <row r="299" spans="1:26" x14ac:dyDescent="0.2">
      <c r="A299" s="2" t="s">
        <v>657</v>
      </c>
      <c r="B299" s="1" t="s">
        <v>687</v>
      </c>
      <c r="C299" s="24" t="s">
        <v>688</v>
      </c>
      <c r="D299" t="s">
        <v>51</v>
      </c>
      <c r="E299">
        <v>11.88</v>
      </c>
      <c r="F299" s="63">
        <v>0</v>
      </c>
      <c r="G299">
        <f>X299*E299+Y299*E299</f>
        <v>0</v>
      </c>
      <c r="H299">
        <v>6.5300000000000002E-3</v>
      </c>
      <c r="I299">
        <f>H299*E299</f>
        <v>7.7576400000000004E-2</v>
      </c>
      <c r="X299">
        <f>F299*Z299</f>
        <v>0</v>
      </c>
      <c r="Y299">
        <f>F299*(1-Z299)</f>
        <v>0</v>
      </c>
      <c r="Z299">
        <v>0.8803333333333333</v>
      </c>
    </row>
    <row r="300" spans="1:26" ht="12.75" customHeight="1" x14ac:dyDescent="0.2">
      <c r="B300" s="15" t="s">
        <v>65</v>
      </c>
      <c r="C300" s="85" t="s">
        <v>690</v>
      </c>
      <c r="D300" s="109"/>
      <c r="E300" s="109"/>
      <c r="F300" s="109"/>
      <c r="G300" s="109"/>
      <c r="H300" s="109"/>
      <c r="I300" s="16"/>
    </row>
    <row r="301" spans="1:26" x14ac:dyDescent="0.2">
      <c r="A301" s="18"/>
      <c r="B301" s="19" t="s">
        <v>691</v>
      </c>
      <c r="C301" s="13" t="s">
        <v>692</v>
      </c>
      <c r="D301" s="13"/>
      <c r="E301" s="13"/>
      <c r="F301" s="13"/>
      <c r="G301" s="13">
        <f>SUM(G302:G303)</f>
        <v>0</v>
      </c>
      <c r="H301" s="13"/>
      <c r="I301" s="13">
        <f>SUM(I302:I303)</f>
        <v>1.1249999999999999E-3</v>
      </c>
    </row>
    <row r="302" spans="1:26" x14ac:dyDescent="0.2">
      <c r="A302" s="2" t="s">
        <v>661</v>
      </c>
      <c r="B302" s="1" t="s">
        <v>694</v>
      </c>
      <c r="C302" s="24" t="s">
        <v>695</v>
      </c>
      <c r="D302" t="s">
        <v>64</v>
      </c>
      <c r="E302">
        <v>1</v>
      </c>
      <c r="F302" s="63">
        <v>0</v>
      </c>
      <c r="G302">
        <f>X302*E302+Y302*E302</f>
        <v>0</v>
      </c>
      <c r="H302">
        <v>4.6999999999999999E-4</v>
      </c>
      <c r="I302">
        <f>H302*E302</f>
        <v>4.6999999999999999E-4</v>
      </c>
      <c r="X302">
        <f>F302*Z302</f>
        <v>0</v>
      </c>
      <c r="Y302">
        <f>F302*(1-Z302)</f>
        <v>0</v>
      </c>
      <c r="Z302">
        <v>0.32483300589390962</v>
      </c>
    </row>
    <row r="303" spans="1:26" x14ac:dyDescent="0.2">
      <c r="A303" s="2" t="s">
        <v>667</v>
      </c>
      <c r="B303" s="1" t="s">
        <v>698</v>
      </c>
      <c r="C303" s="24" t="s">
        <v>699</v>
      </c>
      <c r="D303" t="s">
        <v>64</v>
      </c>
      <c r="E303">
        <v>0.5</v>
      </c>
      <c r="F303" s="63">
        <v>0</v>
      </c>
      <c r="G303">
        <f>X303*E303+Y303*E303</f>
        <v>0</v>
      </c>
      <c r="H303">
        <v>1.31E-3</v>
      </c>
      <c r="I303">
        <f>H303*E303</f>
        <v>6.5499999999999998E-4</v>
      </c>
      <c r="X303">
        <f>F303*Z303</f>
        <v>0</v>
      </c>
      <c r="Y303">
        <f>F303*(1-Z303)</f>
        <v>0</v>
      </c>
      <c r="Z303">
        <v>0.4184885496183206</v>
      </c>
    </row>
    <row r="304" spans="1:26" x14ac:dyDescent="0.2">
      <c r="A304" s="18"/>
      <c r="B304" s="19" t="s">
        <v>700</v>
      </c>
      <c r="C304" s="13" t="s">
        <v>701</v>
      </c>
      <c r="D304" s="13"/>
      <c r="E304" s="13"/>
      <c r="F304" s="13"/>
      <c r="G304" s="13">
        <f>SUM(G305:G311)</f>
        <v>0</v>
      </c>
      <c r="H304" s="13"/>
      <c r="I304" s="13">
        <f>SUM(I305:I311)</f>
        <v>2.0959999999999999E-2</v>
      </c>
    </row>
    <row r="305" spans="1:26" x14ac:dyDescent="0.2">
      <c r="A305" s="2" t="s">
        <v>671</v>
      </c>
      <c r="B305" s="1" t="s">
        <v>703</v>
      </c>
      <c r="C305" s="24" t="s">
        <v>956</v>
      </c>
      <c r="D305" t="s">
        <v>64</v>
      </c>
      <c r="E305">
        <v>23</v>
      </c>
      <c r="F305" s="63">
        <v>0</v>
      </c>
      <c r="G305">
        <f t="shared" ref="G305:G311" si="2">X305*E305+Y305*E305</f>
        <v>0</v>
      </c>
      <c r="H305">
        <v>4.6000000000000001E-4</v>
      </c>
      <c r="I305">
        <f t="shared" ref="I305:I311" si="3">H305*E305</f>
        <v>1.0580000000000001E-2</v>
      </c>
      <c r="X305">
        <f t="shared" ref="X305:X311" si="4">F305*Z305</f>
        <v>0</v>
      </c>
      <c r="Y305">
        <f t="shared" ref="Y305:Y311" si="5">F305*(1-Z305)</f>
        <v>0</v>
      </c>
      <c r="Z305">
        <v>0.20922033898305081</v>
      </c>
    </row>
    <row r="306" spans="1:26" x14ac:dyDescent="0.2">
      <c r="A306" s="2" t="s">
        <v>675</v>
      </c>
      <c r="B306" s="1" t="s">
        <v>707</v>
      </c>
      <c r="C306" s="24" t="s">
        <v>957</v>
      </c>
      <c r="D306" t="s">
        <v>217</v>
      </c>
      <c r="E306">
        <v>1</v>
      </c>
      <c r="F306" s="63">
        <v>0</v>
      </c>
      <c r="G306">
        <f t="shared" si="2"/>
        <v>0</v>
      </c>
      <c r="H306">
        <v>3.8999999999999999E-4</v>
      </c>
      <c r="I306">
        <f t="shared" si="3"/>
        <v>3.8999999999999999E-4</v>
      </c>
      <c r="X306">
        <f t="shared" si="4"/>
        <v>0</v>
      </c>
      <c r="Y306">
        <f t="shared" si="5"/>
        <v>0</v>
      </c>
      <c r="Z306">
        <v>0.7878372591006424</v>
      </c>
    </row>
    <row r="307" spans="1:26" x14ac:dyDescent="0.2">
      <c r="A307" s="2" t="s">
        <v>681</v>
      </c>
      <c r="B307" s="1" t="s">
        <v>710</v>
      </c>
      <c r="C307" s="24" t="s">
        <v>958</v>
      </c>
      <c r="D307" t="s">
        <v>217</v>
      </c>
      <c r="E307">
        <v>1</v>
      </c>
      <c r="F307" s="63">
        <v>0</v>
      </c>
      <c r="G307">
        <f t="shared" si="2"/>
        <v>0</v>
      </c>
      <c r="H307">
        <v>2.5999999999999998E-4</v>
      </c>
      <c r="I307">
        <f t="shared" si="3"/>
        <v>2.5999999999999998E-4</v>
      </c>
      <c r="X307">
        <f t="shared" si="4"/>
        <v>0</v>
      </c>
      <c r="Y307">
        <f t="shared" si="5"/>
        <v>0</v>
      </c>
      <c r="Z307">
        <v>0.78032768644468542</v>
      </c>
    </row>
    <row r="308" spans="1:26" x14ac:dyDescent="0.2">
      <c r="A308" s="2" t="s">
        <v>686</v>
      </c>
      <c r="B308" s="1" t="s">
        <v>713</v>
      </c>
      <c r="C308" s="24" t="s">
        <v>714</v>
      </c>
      <c r="D308" t="s">
        <v>715</v>
      </c>
      <c r="E308">
        <v>3</v>
      </c>
      <c r="F308" s="63">
        <v>0</v>
      </c>
      <c r="G308">
        <f t="shared" si="2"/>
        <v>0</v>
      </c>
      <c r="H308">
        <v>1.48E-3</v>
      </c>
      <c r="I308">
        <f t="shared" si="3"/>
        <v>4.4399999999999995E-3</v>
      </c>
      <c r="X308">
        <f t="shared" si="4"/>
        <v>0</v>
      </c>
      <c r="Y308">
        <f t="shared" si="5"/>
        <v>0</v>
      </c>
      <c r="Z308">
        <v>0.49410022779043278</v>
      </c>
    </row>
    <row r="309" spans="1:26" x14ac:dyDescent="0.2">
      <c r="A309" s="2" t="s">
        <v>693</v>
      </c>
      <c r="B309" s="1" t="s">
        <v>717</v>
      </c>
      <c r="C309" s="24" t="s">
        <v>959</v>
      </c>
      <c r="D309" t="s">
        <v>64</v>
      </c>
      <c r="E309">
        <v>23</v>
      </c>
      <c r="F309" s="63">
        <v>0</v>
      </c>
      <c r="G309">
        <f t="shared" si="2"/>
        <v>0</v>
      </c>
      <c r="H309">
        <v>0</v>
      </c>
      <c r="I309">
        <f t="shared" si="3"/>
        <v>0</v>
      </c>
      <c r="X309">
        <f t="shared" si="4"/>
        <v>0</v>
      </c>
      <c r="Y309">
        <f t="shared" si="5"/>
        <v>0</v>
      </c>
      <c r="Z309">
        <v>1.4184397163120571E-2</v>
      </c>
    </row>
    <row r="310" spans="1:26" x14ac:dyDescent="0.2">
      <c r="A310" s="2" t="s">
        <v>697</v>
      </c>
      <c r="B310" s="1" t="s">
        <v>720</v>
      </c>
      <c r="C310" s="24" t="s">
        <v>721</v>
      </c>
      <c r="D310" t="s">
        <v>64</v>
      </c>
      <c r="E310">
        <v>23</v>
      </c>
      <c r="F310" s="63">
        <v>0</v>
      </c>
      <c r="G310">
        <f t="shared" si="2"/>
        <v>0</v>
      </c>
      <c r="H310">
        <v>1.0000000000000001E-5</v>
      </c>
      <c r="I310">
        <f t="shared" si="3"/>
        <v>2.3000000000000001E-4</v>
      </c>
      <c r="X310">
        <f t="shared" si="4"/>
        <v>0</v>
      </c>
      <c r="Y310">
        <f t="shared" si="5"/>
        <v>0</v>
      </c>
      <c r="Z310">
        <v>5.0798722044728427E-2</v>
      </c>
    </row>
    <row r="311" spans="1:26" x14ac:dyDescent="0.2">
      <c r="A311" s="2" t="s">
        <v>702</v>
      </c>
      <c r="B311" s="1" t="s">
        <v>723</v>
      </c>
      <c r="C311" s="24" t="s">
        <v>724</v>
      </c>
      <c r="D311" t="s">
        <v>64</v>
      </c>
      <c r="E311">
        <v>23</v>
      </c>
      <c r="F311" s="63">
        <v>0</v>
      </c>
      <c r="G311">
        <f t="shared" si="2"/>
        <v>0</v>
      </c>
      <c r="H311">
        <v>2.2000000000000001E-4</v>
      </c>
      <c r="I311">
        <f t="shared" si="3"/>
        <v>5.0600000000000003E-3</v>
      </c>
      <c r="X311">
        <f t="shared" si="4"/>
        <v>0</v>
      </c>
      <c r="Y311">
        <f t="shared" si="5"/>
        <v>0</v>
      </c>
      <c r="Z311">
        <v>0.47295774647887318</v>
      </c>
    </row>
    <row r="312" spans="1:26" x14ac:dyDescent="0.2">
      <c r="A312" s="18"/>
      <c r="B312" s="19" t="s">
        <v>725</v>
      </c>
      <c r="C312" s="13" t="s">
        <v>726</v>
      </c>
      <c r="D312" s="13"/>
      <c r="E312" s="13"/>
      <c r="F312" s="13"/>
      <c r="G312" s="13">
        <f>SUM(G313:G314)</f>
        <v>0</v>
      </c>
      <c r="H312" s="13"/>
      <c r="I312" s="13">
        <f>SUM(I313:I314)</f>
        <v>4.829E-2</v>
      </c>
    </row>
    <row r="313" spans="1:26" x14ac:dyDescent="0.2">
      <c r="A313" s="2" t="s">
        <v>706</v>
      </c>
      <c r="B313" s="1" t="s">
        <v>728</v>
      </c>
      <c r="C313" s="24" t="s">
        <v>729</v>
      </c>
      <c r="D313" t="s">
        <v>217</v>
      </c>
      <c r="E313">
        <v>1</v>
      </c>
      <c r="F313" s="63">
        <v>0</v>
      </c>
      <c r="G313">
        <f>X313*E313+Y313*E313</f>
        <v>0</v>
      </c>
      <c r="H313">
        <v>1.8669999999999999E-2</v>
      </c>
      <c r="I313">
        <f>H313*E313</f>
        <v>1.8669999999999999E-2</v>
      </c>
      <c r="X313">
        <f>F313*Z313</f>
        <v>0</v>
      </c>
      <c r="Y313">
        <f>F313*(1-Z313)</f>
        <v>0</v>
      </c>
      <c r="Z313">
        <v>0.72353957639838828</v>
      </c>
    </row>
    <row r="314" spans="1:26" x14ac:dyDescent="0.2">
      <c r="A314" s="2" t="s">
        <v>709</v>
      </c>
      <c r="B314" s="1" t="s">
        <v>732</v>
      </c>
      <c r="C314" s="24" t="s">
        <v>733</v>
      </c>
      <c r="D314" t="s">
        <v>217</v>
      </c>
      <c r="E314">
        <v>1</v>
      </c>
      <c r="F314" s="63">
        <v>0</v>
      </c>
      <c r="G314">
        <f>X314*E314+Y314*E314</f>
        <v>0</v>
      </c>
      <c r="H314">
        <v>2.962E-2</v>
      </c>
      <c r="I314">
        <f>H314*E314</f>
        <v>2.962E-2</v>
      </c>
      <c r="X314">
        <f>F314*Z314</f>
        <v>0</v>
      </c>
      <c r="Y314">
        <f>F314*(1-Z314)</f>
        <v>0</v>
      </c>
      <c r="Z314">
        <v>0.78359457146763123</v>
      </c>
    </row>
    <row r="315" spans="1:26" x14ac:dyDescent="0.2">
      <c r="A315" s="18"/>
      <c r="B315" s="19" t="s">
        <v>734</v>
      </c>
      <c r="C315" s="13" t="s">
        <v>735</v>
      </c>
      <c r="D315" s="13"/>
      <c r="E315" s="13"/>
      <c r="F315" s="13"/>
      <c r="G315" s="13">
        <f>SUM(G316:G325)</f>
        <v>0</v>
      </c>
      <c r="H315" s="13"/>
      <c r="I315" s="13">
        <f>SUM(I316:I325)</f>
        <v>4.6897973999999998</v>
      </c>
    </row>
    <row r="316" spans="1:26" x14ac:dyDescent="0.2">
      <c r="A316" s="2" t="s">
        <v>712</v>
      </c>
      <c r="B316" s="1" t="s">
        <v>737</v>
      </c>
      <c r="C316" s="24" t="s">
        <v>738</v>
      </c>
      <c r="D316" t="s">
        <v>76</v>
      </c>
      <c r="E316">
        <v>3.62</v>
      </c>
      <c r="F316" s="63">
        <v>0</v>
      </c>
      <c r="G316">
        <f>X316*E316+Y316*E316</f>
        <v>0</v>
      </c>
      <c r="H316">
        <v>2.3570000000000001E-2</v>
      </c>
      <c r="I316">
        <f>H316*E316</f>
        <v>8.5323400000000008E-2</v>
      </c>
      <c r="X316">
        <f>F316*Z316</f>
        <v>0</v>
      </c>
      <c r="Y316">
        <f>F316*(1-Z316)</f>
        <v>0</v>
      </c>
      <c r="Z316">
        <v>1</v>
      </c>
    </row>
    <row r="317" spans="1:26" ht="12.75" customHeight="1" x14ac:dyDescent="0.2">
      <c r="B317" s="15" t="s">
        <v>65</v>
      </c>
      <c r="C317" s="85" t="s">
        <v>741</v>
      </c>
      <c r="D317" s="109"/>
      <c r="E317" s="109"/>
      <c r="F317" s="109"/>
      <c r="G317" s="109"/>
      <c r="H317" s="109"/>
      <c r="I317" s="16"/>
    </row>
    <row r="318" spans="1:26" x14ac:dyDescent="0.2">
      <c r="A318" s="2" t="s">
        <v>716</v>
      </c>
      <c r="B318" s="1" t="s">
        <v>743</v>
      </c>
      <c r="C318" s="24" t="s">
        <v>744</v>
      </c>
      <c r="D318" t="s">
        <v>352</v>
      </c>
      <c r="E318">
        <v>2.0739196</v>
      </c>
      <c r="F318" s="63">
        <v>0</v>
      </c>
      <c r="G318">
        <f>X318*E318+Y318*E318</f>
        <v>0</v>
      </c>
      <c r="H318">
        <v>0</v>
      </c>
      <c r="I318">
        <f>H318*E318</f>
        <v>0</v>
      </c>
      <c r="X318">
        <f>F318*Z318</f>
        <v>0</v>
      </c>
      <c r="Y318">
        <f>F318*(1-Z318)</f>
        <v>0</v>
      </c>
      <c r="Z318">
        <v>0</v>
      </c>
    </row>
    <row r="319" spans="1:26" x14ac:dyDescent="0.2">
      <c r="A319" s="2" t="s">
        <v>719</v>
      </c>
      <c r="B319" s="1" t="s">
        <v>746</v>
      </c>
      <c r="C319" s="24" t="s">
        <v>747</v>
      </c>
      <c r="D319" t="s">
        <v>64</v>
      </c>
      <c r="E319">
        <v>557.4</v>
      </c>
      <c r="F319" s="63">
        <v>0</v>
      </c>
      <c r="G319">
        <f>X319*E319+Y319*E319</f>
        <v>0</v>
      </c>
      <c r="H319">
        <v>1.2700000000000001E-3</v>
      </c>
      <c r="I319">
        <f>H319*E319</f>
        <v>0.70789800000000003</v>
      </c>
      <c r="X319">
        <f>F319*Z319</f>
        <v>0</v>
      </c>
      <c r="Y319">
        <f>F319*(1-Z319)</f>
        <v>0</v>
      </c>
      <c r="Z319">
        <v>0.1061204819277108</v>
      </c>
    </row>
    <row r="320" spans="1:26" x14ac:dyDescent="0.2">
      <c r="A320" s="2" t="s">
        <v>722</v>
      </c>
      <c r="B320" s="1" t="s">
        <v>749</v>
      </c>
      <c r="C320" s="24" t="s">
        <v>750</v>
      </c>
      <c r="D320" t="s">
        <v>76</v>
      </c>
      <c r="E320">
        <v>1.34</v>
      </c>
      <c r="F320" s="63">
        <v>0</v>
      </c>
      <c r="G320">
        <f>X320*E320+Y320*E320</f>
        <v>0</v>
      </c>
      <c r="H320">
        <v>0.55000000000000004</v>
      </c>
      <c r="I320">
        <f>H320*E320</f>
        <v>0.7370000000000001</v>
      </c>
      <c r="X320">
        <f>F320*Z320</f>
        <v>0</v>
      </c>
      <c r="Y320">
        <f>F320*(1-Z320)</f>
        <v>0</v>
      </c>
      <c r="Z320">
        <v>1</v>
      </c>
    </row>
    <row r="321" spans="1:26" ht="12.75" customHeight="1" x14ac:dyDescent="0.2">
      <c r="B321" s="15" t="s">
        <v>65</v>
      </c>
      <c r="C321" s="116" t="s">
        <v>751</v>
      </c>
      <c r="D321" s="117"/>
      <c r="E321" s="117"/>
      <c r="F321" s="117"/>
      <c r="G321" s="117"/>
      <c r="H321" s="117"/>
      <c r="I321" s="16"/>
    </row>
    <row r="322" spans="1:26" x14ac:dyDescent="0.2">
      <c r="A322" s="2" t="s">
        <v>727</v>
      </c>
      <c r="B322" s="1" t="s">
        <v>753</v>
      </c>
      <c r="C322" s="24" t="s">
        <v>754</v>
      </c>
      <c r="D322" t="s">
        <v>76</v>
      </c>
      <c r="E322">
        <v>2.2799999999999998</v>
      </c>
      <c r="F322" s="63">
        <v>0</v>
      </c>
      <c r="G322">
        <f>X322*E322+Y322*E322</f>
        <v>0</v>
      </c>
      <c r="H322">
        <v>0.55000000000000004</v>
      </c>
      <c r="I322">
        <f>H322*E322</f>
        <v>1.254</v>
      </c>
      <c r="X322">
        <f>F322*Z322</f>
        <v>0</v>
      </c>
      <c r="Y322">
        <f>F322*(1-Z322)</f>
        <v>0</v>
      </c>
      <c r="Z322">
        <v>1</v>
      </c>
    </row>
    <row r="323" spans="1:26" ht="12.75" customHeight="1" x14ac:dyDescent="0.2">
      <c r="B323" s="15" t="s">
        <v>65</v>
      </c>
      <c r="C323" s="116" t="s">
        <v>751</v>
      </c>
      <c r="D323" s="117"/>
      <c r="E323" s="117"/>
      <c r="F323" s="117"/>
      <c r="G323" s="117"/>
      <c r="H323" s="117"/>
      <c r="I323" s="16"/>
    </row>
    <row r="324" spans="1:26" x14ac:dyDescent="0.2">
      <c r="A324" s="2" t="s">
        <v>731</v>
      </c>
      <c r="B324" s="1" t="s">
        <v>756</v>
      </c>
      <c r="C324" s="24" t="s">
        <v>757</v>
      </c>
      <c r="D324" t="s">
        <v>51</v>
      </c>
      <c r="E324">
        <v>126</v>
      </c>
      <c r="F324" s="63">
        <v>0</v>
      </c>
      <c r="G324">
        <f>X324*E324+Y324*E324</f>
        <v>0</v>
      </c>
      <c r="H324">
        <v>4.2300000000000003E-3</v>
      </c>
      <c r="I324">
        <f>H324*E324</f>
        <v>0.53298000000000001</v>
      </c>
      <c r="X324">
        <f>F324*Z324</f>
        <v>0</v>
      </c>
      <c r="Y324">
        <f>F324*(1-Z324)</f>
        <v>0</v>
      </c>
      <c r="Z324">
        <v>0.31982905982905979</v>
      </c>
    </row>
    <row r="325" spans="1:26" x14ac:dyDescent="0.2">
      <c r="A325" s="2" t="s">
        <v>736</v>
      </c>
      <c r="B325" s="1" t="s">
        <v>759</v>
      </c>
      <c r="C325" s="24" t="s">
        <v>760</v>
      </c>
      <c r="D325" t="s">
        <v>51</v>
      </c>
      <c r="E325">
        <v>128.4</v>
      </c>
      <c r="F325" s="63">
        <v>0</v>
      </c>
      <c r="G325">
        <f>X325*E325+Y325*E325</f>
        <v>0</v>
      </c>
      <c r="H325">
        <v>1.069E-2</v>
      </c>
      <c r="I325">
        <f>H325*E325</f>
        <v>1.3725960000000001</v>
      </c>
      <c r="X325">
        <f>F325*Z325</f>
        <v>0</v>
      </c>
      <c r="Y325">
        <f>F325*(1-Z325)</f>
        <v>0</v>
      </c>
      <c r="Z325">
        <v>0.61054908485856907</v>
      </c>
    </row>
    <row r="326" spans="1:26" x14ac:dyDescent="0.2">
      <c r="A326" s="18"/>
      <c r="B326" s="19" t="s">
        <v>761</v>
      </c>
      <c r="C326" s="13" t="s">
        <v>762</v>
      </c>
      <c r="D326" s="13"/>
      <c r="E326" s="13"/>
      <c r="F326" s="13"/>
      <c r="G326" s="13">
        <f>SUM(G327:G333)</f>
        <v>0</v>
      </c>
      <c r="H326" s="13"/>
      <c r="I326" s="13">
        <f>SUM(I327:I333)</f>
        <v>0.182252</v>
      </c>
    </row>
    <row r="327" spans="1:26" ht="25.5" x14ac:dyDescent="0.2">
      <c r="A327" s="2" t="s">
        <v>742</v>
      </c>
      <c r="B327" s="1" t="s">
        <v>764</v>
      </c>
      <c r="C327" s="24" t="s">
        <v>960</v>
      </c>
      <c r="D327" t="s">
        <v>64</v>
      </c>
      <c r="E327">
        <v>42</v>
      </c>
      <c r="F327" s="63">
        <v>0</v>
      </c>
      <c r="G327">
        <f>X327*E327+Y327*E327</f>
        <v>0</v>
      </c>
      <c r="H327">
        <v>3.0000000000000001E-3</v>
      </c>
      <c r="I327">
        <f>H327*E327</f>
        <v>0.126</v>
      </c>
      <c r="X327">
        <f>F327*Z327</f>
        <v>0</v>
      </c>
      <c r="Y327">
        <f>F327*(1-Z327)</f>
        <v>0</v>
      </c>
      <c r="Z327">
        <v>0.54067415730337076</v>
      </c>
    </row>
    <row r="328" spans="1:26" ht="12.75" customHeight="1" x14ac:dyDescent="0.2">
      <c r="B328" s="15" t="s">
        <v>65</v>
      </c>
      <c r="C328" s="85" t="s">
        <v>767</v>
      </c>
      <c r="D328" s="109"/>
      <c r="E328" s="109"/>
      <c r="F328" s="109"/>
      <c r="G328" s="109"/>
      <c r="H328" s="109"/>
      <c r="I328" s="16"/>
    </row>
    <row r="329" spans="1:26" x14ac:dyDescent="0.2">
      <c r="A329" s="2" t="s">
        <v>745</v>
      </c>
      <c r="B329" s="1" t="s">
        <v>769</v>
      </c>
      <c r="C329" s="24" t="s">
        <v>770</v>
      </c>
      <c r="D329" t="s">
        <v>352</v>
      </c>
      <c r="E329">
        <v>0.18225</v>
      </c>
      <c r="F329" s="63">
        <v>0</v>
      </c>
      <c r="G329">
        <f>X329*E329+Y329*E329</f>
        <v>0</v>
      </c>
      <c r="H329">
        <v>0</v>
      </c>
      <c r="I329">
        <f>H329*E329</f>
        <v>0</v>
      </c>
      <c r="X329">
        <f>F329*Z329</f>
        <v>0</v>
      </c>
      <c r="Y329">
        <f>F329*(1-Z329)</f>
        <v>0</v>
      </c>
      <c r="Z329">
        <v>0</v>
      </c>
    </row>
    <row r="330" spans="1:26" x14ac:dyDescent="0.2">
      <c r="A330" s="2" t="s">
        <v>748</v>
      </c>
      <c r="B330" s="1" t="s">
        <v>773</v>
      </c>
      <c r="C330" s="24" t="s">
        <v>774</v>
      </c>
      <c r="D330" t="s">
        <v>64</v>
      </c>
      <c r="E330">
        <v>5.6</v>
      </c>
      <c r="F330" s="63">
        <v>0</v>
      </c>
      <c r="G330">
        <f>X330*E330+Y330*E330</f>
        <v>0</v>
      </c>
      <c r="H330">
        <v>2.6199999999999999E-3</v>
      </c>
      <c r="I330">
        <f>H330*E330</f>
        <v>1.4671999999999999E-2</v>
      </c>
      <c r="X330">
        <f>F330*Z330</f>
        <v>0</v>
      </c>
      <c r="Y330">
        <f>F330*(1-Z330)</f>
        <v>0</v>
      </c>
      <c r="Z330">
        <v>0.54352122430364358</v>
      </c>
    </row>
    <row r="331" spans="1:26" ht="12.75" customHeight="1" x14ac:dyDescent="0.2">
      <c r="B331" s="15" t="s">
        <v>65</v>
      </c>
      <c r="C331" s="85" t="s">
        <v>775</v>
      </c>
      <c r="D331" s="109"/>
      <c r="E331" s="109"/>
      <c r="F331" s="109"/>
      <c r="G331" s="109"/>
      <c r="H331" s="109"/>
      <c r="I331" s="16"/>
    </row>
    <row r="332" spans="1:26" x14ac:dyDescent="0.2">
      <c r="A332" s="2" t="s">
        <v>752</v>
      </c>
      <c r="B332" s="1" t="s">
        <v>777</v>
      </c>
      <c r="C332" s="24" t="s">
        <v>961</v>
      </c>
      <c r="D332" t="s">
        <v>64</v>
      </c>
      <c r="E332">
        <v>6</v>
      </c>
      <c r="F332" s="63">
        <v>0</v>
      </c>
      <c r="G332">
        <f>X332*E332+Y332*E332</f>
        <v>0</v>
      </c>
      <c r="H332">
        <v>4.1599999999999996E-3</v>
      </c>
      <c r="I332">
        <f>H332*E332</f>
        <v>2.4959999999999996E-2</v>
      </c>
      <c r="X332">
        <f>F332*Z332</f>
        <v>0</v>
      </c>
      <c r="Y332">
        <f>F332*(1-Z332)</f>
        <v>0</v>
      </c>
      <c r="Z332">
        <v>0.55515551366635252</v>
      </c>
    </row>
    <row r="333" spans="1:26" x14ac:dyDescent="0.2">
      <c r="A333" s="2" t="s">
        <v>755</v>
      </c>
      <c r="B333" s="1" t="s">
        <v>780</v>
      </c>
      <c r="C333" s="24" t="s">
        <v>781</v>
      </c>
      <c r="D333" t="s">
        <v>217</v>
      </c>
      <c r="E333">
        <v>2</v>
      </c>
      <c r="F333" s="63">
        <v>0</v>
      </c>
      <c r="G333">
        <f>X333*E333+Y333*E333</f>
        <v>0</v>
      </c>
      <c r="H333">
        <v>8.3099999999999997E-3</v>
      </c>
      <c r="I333">
        <f>H333*E333</f>
        <v>1.6619999999999999E-2</v>
      </c>
      <c r="X333">
        <f>F333*Z333</f>
        <v>0</v>
      </c>
      <c r="Y333">
        <f>F333*(1-Z333)</f>
        <v>0</v>
      </c>
      <c r="Z333">
        <v>0.66456606217616576</v>
      </c>
    </row>
    <row r="334" spans="1:26" ht="12.75" customHeight="1" x14ac:dyDescent="0.2">
      <c r="B334" s="15" t="s">
        <v>65</v>
      </c>
      <c r="C334" s="85" t="s">
        <v>782</v>
      </c>
      <c r="D334" s="109"/>
      <c r="E334" s="109"/>
      <c r="F334" s="109"/>
      <c r="G334" s="109"/>
      <c r="H334" s="109"/>
      <c r="I334" s="16"/>
    </row>
    <row r="335" spans="1:26" x14ac:dyDescent="0.2">
      <c r="A335" s="18"/>
      <c r="B335" s="19" t="s">
        <v>783</v>
      </c>
      <c r="C335" s="13" t="s">
        <v>784</v>
      </c>
      <c r="D335" s="13"/>
      <c r="E335" s="13"/>
      <c r="F335" s="13"/>
      <c r="G335" s="13">
        <f>SUM(G336:G343)</f>
        <v>0</v>
      </c>
      <c r="H335" s="13"/>
      <c r="I335" s="13">
        <f>SUM(I336:I343)</f>
        <v>6.6669400000000003</v>
      </c>
    </row>
    <row r="336" spans="1:26" x14ac:dyDescent="0.2">
      <c r="A336" s="2" t="s">
        <v>758</v>
      </c>
      <c r="B336" s="1" t="s">
        <v>786</v>
      </c>
      <c r="C336" s="24" t="s">
        <v>787</v>
      </c>
      <c r="D336" t="s">
        <v>51</v>
      </c>
      <c r="E336">
        <v>126</v>
      </c>
      <c r="F336" s="63">
        <v>0</v>
      </c>
      <c r="G336">
        <f>X336*E336+Y336*E336</f>
        <v>0</v>
      </c>
      <c r="H336">
        <v>5.1729999999999998E-2</v>
      </c>
      <c r="I336">
        <f>H336*E336</f>
        <v>6.5179799999999997</v>
      </c>
      <c r="X336">
        <f>F336*Z336</f>
        <v>0</v>
      </c>
      <c r="Y336">
        <f>F336*(1-Z336)</f>
        <v>0</v>
      </c>
      <c r="Z336">
        <v>0.65470568187350897</v>
      </c>
    </row>
    <row r="337" spans="1:26" x14ac:dyDescent="0.2">
      <c r="A337" s="2" t="s">
        <v>763</v>
      </c>
      <c r="B337" s="1" t="s">
        <v>790</v>
      </c>
      <c r="C337" s="24" t="s">
        <v>791</v>
      </c>
      <c r="D337" t="s">
        <v>352</v>
      </c>
      <c r="E337">
        <v>6.6669400000000003</v>
      </c>
      <c r="F337" s="63">
        <v>0</v>
      </c>
      <c r="G337">
        <f>X337*E337+Y337*E337</f>
        <v>0</v>
      </c>
      <c r="H337">
        <v>0</v>
      </c>
      <c r="I337">
        <f>H337*E337</f>
        <v>0</v>
      </c>
      <c r="X337">
        <f>F337*Z337</f>
        <v>0</v>
      </c>
      <c r="Y337">
        <f>F337*(1-Z337)</f>
        <v>0</v>
      </c>
      <c r="Z337">
        <v>0</v>
      </c>
    </row>
    <row r="338" spans="1:26" x14ac:dyDescent="0.2">
      <c r="A338" s="2" t="s">
        <v>768</v>
      </c>
      <c r="B338" s="1" t="s">
        <v>793</v>
      </c>
      <c r="C338" s="24" t="s">
        <v>794</v>
      </c>
      <c r="D338" t="s">
        <v>64</v>
      </c>
      <c r="E338">
        <v>14.5</v>
      </c>
      <c r="F338" s="63">
        <v>0</v>
      </c>
      <c r="G338">
        <f>X338*E338+Y338*E338</f>
        <v>0</v>
      </c>
      <c r="H338">
        <v>8.8400000000000006E-3</v>
      </c>
      <c r="I338">
        <f>H338*E338</f>
        <v>0.12818000000000002</v>
      </c>
      <c r="X338">
        <f>F338*Z338</f>
        <v>0</v>
      </c>
      <c r="Y338">
        <f>F338*(1-Z338)</f>
        <v>0</v>
      </c>
      <c r="Z338">
        <v>0.84964462809917352</v>
      </c>
    </row>
    <row r="339" spans="1:26" ht="12.75" customHeight="1" x14ac:dyDescent="0.2">
      <c r="A339" s="2" t="s">
        <v>772</v>
      </c>
      <c r="B339" s="15" t="s">
        <v>65</v>
      </c>
      <c r="C339" s="85" t="s">
        <v>795</v>
      </c>
      <c r="D339" s="109"/>
      <c r="E339" s="109"/>
      <c r="F339" s="109"/>
      <c r="G339" s="109"/>
      <c r="H339" s="109"/>
      <c r="I339" s="16"/>
    </row>
    <row r="340" spans="1:26" x14ac:dyDescent="0.2">
      <c r="A340" s="2" t="s">
        <v>776</v>
      </c>
      <c r="B340" s="1" t="s">
        <v>797</v>
      </c>
      <c r="C340" s="24" t="s">
        <v>798</v>
      </c>
      <c r="D340" t="s">
        <v>51</v>
      </c>
      <c r="E340">
        <v>126</v>
      </c>
      <c r="F340" s="63">
        <v>0</v>
      </c>
      <c r="G340">
        <f>X340*E340+Y340*E340</f>
        <v>0</v>
      </c>
      <c r="H340">
        <v>0</v>
      </c>
      <c r="I340">
        <f>H340*E340</f>
        <v>0</v>
      </c>
      <c r="X340">
        <f>F340*Z340</f>
        <v>0</v>
      </c>
      <c r="Y340">
        <f>F340*(1-Z340)</f>
        <v>0</v>
      </c>
      <c r="Z340">
        <v>0</v>
      </c>
    </row>
    <row r="341" spans="1:26" x14ac:dyDescent="0.2">
      <c r="A341" s="2" t="s">
        <v>779</v>
      </c>
      <c r="B341" s="1" t="s">
        <v>800</v>
      </c>
      <c r="C341" s="24" t="s">
        <v>801</v>
      </c>
      <c r="D341" t="s">
        <v>51</v>
      </c>
      <c r="E341">
        <v>126</v>
      </c>
      <c r="F341" s="63">
        <v>0</v>
      </c>
      <c r="G341">
        <f>X341*E341+Y341*E341</f>
        <v>0</v>
      </c>
      <c r="H341">
        <v>1.2999999999999999E-4</v>
      </c>
      <c r="I341">
        <f>H341*E341</f>
        <v>1.6379999999999999E-2</v>
      </c>
      <c r="X341">
        <f>F341*Z341</f>
        <v>0</v>
      </c>
      <c r="Y341">
        <f>F341*(1-Z341)</f>
        <v>0</v>
      </c>
      <c r="Z341">
        <v>1</v>
      </c>
    </row>
    <row r="342" spans="1:26" ht="12.75" customHeight="1" x14ac:dyDescent="0.2">
      <c r="B342" s="15" t="s">
        <v>65</v>
      </c>
      <c r="C342" s="85" t="s">
        <v>802</v>
      </c>
      <c r="D342" s="109"/>
      <c r="E342" s="109"/>
      <c r="F342" s="109"/>
      <c r="G342" s="109"/>
      <c r="H342" s="109"/>
      <c r="I342" s="16"/>
    </row>
    <row r="343" spans="1:26" x14ac:dyDescent="0.2">
      <c r="A343" s="2" t="s">
        <v>785</v>
      </c>
      <c r="B343" s="1" t="s">
        <v>804</v>
      </c>
      <c r="C343" s="24" t="s">
        <v>805</v>
      </c>
      <c r="D343" t="s">
        <v>51</v>
      </c>
      <c r="E343">
        <v>22</v>
      </c>
      <c r="F343" s="63">
        <v>0</v>
      </c>
      <c r="G343">
        <f>X343*E343+Y343*E343</f>
        <v>0</v>
      </c>
      <c r="H343">
        <v>2.0000000000000001E-4</v>
      </c>
      <c r="I343">
        <f>H343*E343</f>
        <v>4.4000000000000003E-3</v>
      </c>
      <c r="X343">
        <f>F343*Z343</f>
        <v>0</v>
      </c>
      <c r="Y343">
        <f>F343*(1-Z343)</f>
        <v>0</v>
      </c>
      <c r="Z343">
        <v>1</v>
      </c>
    </row>
    <row r="344" spans="1:26" ht="12.75" customHeight="1" x14ac:dyDescent="0.2">
      <c r="B344" s="15" t="s">
        <v>65</v>
      </c>
      <c r="C344" s="85" t="s">
        <v>806</v>
      </c>
      <c r="D344" s="109"/>
      <c r="E344" s="109"/>
      <c r="F344" s="109"/>
      <c r="G344" s="109"/>
      <c r="H344" s="109"/>
      <c r="I344" s="16"/>
    </row>
    <row r="345" spans="1:26" x14ac:dyDescent="0.2">
      <c r="A345" s="18"/>
      <c r="B345" s="19" t="s">
        <v>807</v>
      </c>
      <c r="C345" s="13" t="s">
        <v>808</v>
      </c>
      <c r="D345" s="13"/>
      <c r="E345" s="13"/>
      <c r="F345" s="13"/>
      <c r="G345" s="13">
        <f>SUM(G346:G351)</f>
        <v>0</v>
      </c>
      <c r="H345" s="13"/>
      <c r="I345" s="13">
        <f>SUM(I346:I351)</f>
        <v>0</v>
      </c>
    </row>
    <row r="346" spans="1:26" ht="25.5" x14ac:dyDescent="0.2">
      <c r="A346" s="2" t="s">
        <v>789</v>
      </c>
      <c r="B346" s="1" t="s">
        <v>962</v>
      </c>
      <c r="C346" s="24" t="s">
        <v>811</v>
      </c>
      <c r="D346" t="s">
        <v>217</v>
      </c>
      <c r="E346">
        <v>5</v>
      </c>
      <c r="F346" s="63">
        <v>0</v>
      </c>
      <c r="G346">
        <f t="shared" ref="G346:G351" si="6">X346*E346+Y346*E346</f>
        <v>0</v>
      </c>
      <c r="H346">
        <v>0</v>
      </c>
      <c r="I346">
        <f t="shared" ref="I346:I351" si="7">H346*E346</f>
        <v>0</v>
      </c>
      <c r="X346">
        <f t="shared" ref="X346:X351" si="8">F346*Z346</f>
        <v>0</v>
      </c>
      <c r="Y346">
        <f t="shared" ref="Y346:Y351" si="9">F346*(1-Z346)</f>
        <v>0</v>
      </c>
      <c r="Z346">
        <v>0.91730976633499361</v>
      </c>
    </row>
    <row r="347" spans="1:26" x14ac:dyDescent="0.2">
      <c r="A347" s="2" t="s">
        <v>792</v>
      </c>
      <c r="B347" s="1" t="s">
        <v>963</v>
      </c>
      <c r="C347" s="24" t="s">
        <v>815</v>
      </c>
      <c r="D347" t="s">
        <v>217</v>
      </c>
      <c r="E347">
        <v>1</v>
      </c>
      <c r="F347" s="63">
        <v>0</v>
      </c>
      <c r="G347">
        <f t="shared" si="6"/>
        <v>0</v>
      </c>
      <c r="H347">
        <v>0</v>
      </c>
      <c r="I347">
        <f t="shared" si="7"/>
        <v>0</v>
      </c>
      <c r="X347">
        <f t="shared" si="8"/>
        <v>0</v>
      </c>
      <c r="Y347">
        <f t="shared" si="9"/>
        <v>0</v>
      </c>
      <c r="Z347">
        <v>0.89387145478391872</v>
      </c>
    </row>
    <row r="348" spans="1:26" ht="25.5" x14ac:dyDescent="0.2">
      <c r="A348" s="2" t="s">
        <v>796</v>
      </c>
      <c r="B348" s="1" t="s">
        <v>964</v>
      </c>
      <c r="C348" s="24" t="s">
        <v>818</v>
      </c>
      <c r="D348" t="s">
        <v>217</v>
      </c>
      <c r="E348">
        <v>1</v>
      </c>
      <c r="F348" s="63">
        <v>0</v>
      </c>
      <c r="G348">
        <f t="shared" si="6"/>
        <v>0</v>
      </c>
      <c r="H348">
        <v>0</v>
      </c>
      <c r="I348">
        <f t="shared" si="7"/>
        <v>0</v>
      </c>
      <c r="X348">
        <f t="shared" si="8"/>
        <v>0</v>
      </c>
      <c r="Y348">
        <f t="shared" si="9"/>
        <v>0</v>
      </c>
      <c r="Z348">
        <v>0.96332484690015829</v>
      </c>
    </row>
    <row r="349" spans="1:26" ht="25.5" x14ac:dyDescent="0.2">
      <c r="A349" s="2" t="s">
        <v>799</v>
      </c>
      <c r="B349" s="1" t="s">
        <v>965</v>
      </c>
      <c r="C349" s="24" t="s">
        <v>821</v>
      </c>
      <c r="D349" t="s">
        <v>217</v>
      </c>
      <c r="E349">
        <v>1</v>
      </c>
      <c r="F349" s="63">
        <v>0</v>
      </c>
      <c r="G349">
        <f t="shared" si="6"/>
        <v>0</v>
      </c>
      <c r="H349">
        <v>0</v>
      </c>
      <c r="I349">
        <f t="shared" si="7"/>
        <v>0</v>
      </c>
      <c r="X349">
        <f t="shared" si="8"/>
        <v>0</v>
      </c>
      <c r="Y349">
        <f t="shared" si="9"/>
        <v>0</v>
      </c>
      <c r="Z349">
        <v>0.94840622704560562</v>
      </c>
    </row>
    <row r="350" spans="1:26" ht="25.5" x14ac:dyDescent="0.2">
      <c r="A350" s="2" t="s">
        <v>803</v>
      </c>
      <c r="B350" s="1" t="s">
        <v>966</v>
      </c>
      <c r="C350" s="24" t="s">
        <v>824</v>
      </c>
      <c r="D350" t="s">
        <v>217</v>
      </c>
      <c r="E350">
        <v>1</v>
      </c>
      <c r="F350" s="63">
        <v>0</v>
      </c>
      <c r="G350">
        <f t="shared" si="6"/>
        <v>0</v>
      </c>
      <c r="H350">
        <v>0</v>
      </c>
      <c r="I350">
        <f t="shared" si="7"/>
        <v>0</v>
      </c>
      <c r="X350">
        <f t="shared" si="8"/>
        <v>0</v>
      </c>
      <c r="Y350">
        <f t="shared" si="9"/>
        <v>0</v>
      </c>
      <c r="Z350">
        <v>0.94023568182659589</v>
      </c>
    </row>
    <row r="351" spans="1:26" ht="25.5" x14ac:dyDescent="0.2">
      <c r="A351" s="2" t="s">
        <v>809</v>
      </c>
      <c r="B351" s="1" t="s">
        <v>967</v>
      </c>
      <c r="C351" s="24" t="s">
        <v>827</v>
      </c>
      <c r="D351" t="s">
        <v>217</v>
      </c>
      <c r="E351">
        <v>2</v>
      </c>
      <c r="F351" s="63">
        <v>0</v>
      </c>
      <c r="G351">
        <f t="shared" si="6"/>
        <v>0</v>
      </c>
      <c r="H351">
        <v>0</v>
      </c>
      <c r="I351">
        <f t="shared" si="7"/>
        <v>0</v>
      </c>
      <c r="X351">
        <f t="shared" si="8"/>
        <v>0</v>
      </c>
      <c r="Y351">
        <f t="shared" si="9"/>
        <v>0</v>
      </c>
      <c r="Z351">
        <v>0.93227613219941918</v>
      </c>
    </row>
    <row r="352" spans="1:26" x14ac:dyDescent="0.2">
      <c r="A352" s="18"/>
      <c r="B352" s="19" t="s">
        <v>828</v>
      </c>
      <c r="C352" s="13" t="s">
        <v>829</v>
      </c>
      <c r="D352" s="13"/>
      <c r="E352" s="13"/>
      <c r="F352" s="13"/>
      <c r="G352" s="13">
        <f>SUM(G353:G359)</f>
        <v>0</v>
      </c>
      <c r="H352" s="13"/>
      <c r="I352" s="13">
        <f>SUM(I353:I359)</f>
        <v>0.29962</v>
      </c>
    </row>
    <row r="353" spans="1:26" x14ac:dyDescent="0.2">
      <c r="A353" s="2" t="s">
        <v>813</v>
      </c>
      <c r="B353" s="1" t="s">
        <v>968</v>
      </c>
      <c r="C353" s="24" t="s">
        <v>972</v>
      </c>
      <c r="D353" t="s">
        <v>217</v>
      </c>
      <c r="E353">
        <v>1</v>
      </c>
      <c r="F353" s="63">
        <v>0</v>
      </c>
      <c r="G353">
        <f t="shared" ref="G353:G359" si="10">X353*E353+Y353*E353</f>
        <v>0</v>
      </c>
      <c r="H353">
        <v>6.0000000000000002E-5</v>
      </c>
      <c r="I353">
        <f>H353*E353</f>
        <v>6.0000000000000002E-5</v>
      </c>
      <c r="X353">
        <f>F353*Z353</f>
        <v>0</v>
      </c>
      <c r="Y353">
        <f>F353*(1-Z353)</f>
        <v>0</v>
      </c>
      <c r="Z353">
        <v>0.27457627118644068</v>
      </c>
    </row>
    <row r="354" spans="1:26" x14ac:dyDescent="0.2">
      <c r="A354" s="2" t="s">
        <v>816</v>
      </c>
      <c r="B354" s="1" t="s">
        <v>969</v>
      </c>
      <c r="C354" s="24" t="s">
        <v>973</v>
      </c>
      <c r="D354" t="s">
        <v>217</v>
      </c>
      <c r="E354">
        <v>1</v>
      </c>
      <c r="F354" s="63">
        <v>0</v>
      </c>
      <c r="G354">
        <f t="shared" si="10"/>
        <v>0</v>
      </c>
      <c r="H354">
        <v>3.5799999999999998E-2</v>
      </c>
      <c r="I354">
        <f>H354*E354</f>
        <v>3.5799999999999998E-2</v>
      </c>
      <c r="X354">
        <f>F354*Z354</f>
        <v>0</v>
      </c>
      <c r="Y354">
        <f>F354*(1-Z354)</f>
        <v>0</v>
      </c>
      <c r="Z354">
        <v>1</v>
      </c>
    </row>
    <row r="355" spans="1:26" ht="12.75" customHeight="1" x14ac:dyDescent="0.2">
      <c r="A355" s="2" t="s">
        <v>819</v>
      </c>
      <c r="B355" s="1" t="s">
        <v>970</v>
      </c>
      <c r="C355" s="24" t="s">
        <v>974</v>
      </c>
      <c r="D355" t="s">
        <v>217</v>
      </c>
      <c r="E355">
        <v>1</v>
      </c>
      <c r="F355" s="63">
        <v>0</v>
      </c>
      <c r="G355">
        <f t="shared" si="10"/>
        <v>0</v>
      </c>
      <c r="H355">
        <v>2.92E-2</v>
      </c>
      <c r="I355" s="58">
        <v>0</v>
      </c>
    </row>
    <row r="356" spans="1:26" x14ac:dyDescent="0.2">
      <c r="A356" s="2" t="s">
        <v>822</v>
      </c>
      <c r="B356" s="1" t="s">
        <v>840</v>
      </c>
      <c r="C356" s="24" t="s">
        <v>841</v>
      </c>
      <c r="D356" t="s">
        <v>352</v>
      </c>
      <c r="E356">
        <v>341.80160000000001</v>
      </c>
      <c r="F356" s="63">
        <v>0</v>
      </c>
      <c r="G356">
        <f t="shared" si="10"/>
        <v>0</v>
      </c>
      <c r="H356">
        <v>0</v>
      </c>
      <c r="I356">
        <f>H356*E356</f>
        <v>0</v>
      </c>
      <c r="X356">
        <f>F356*Z356</f>
        <v>0</v>
      </c>
      <c r="Y356">
        <f>F356*(1-Z356)</f>
        <v>0</v>
      </c>
      <c r="Z356">
        <v>0</v>
      </c>
    </row>
    <row r="357" spans="1:26" x14ac:dyDescent="0.2">
      <c r="A357" s="2" t="s">
        <v>825</v>
      </c>
      <c r="B357" s="1" t="s">
        <v>971</v>
      </c>
      <c r="C357" s="24" t="s">
        <v>975</v>
      </c>
      <c r="D357" t="s">
        <v>217</v>
      </c>
      <c r="E357">
        <v>2</v>
      </c>
      <c r="F357" s="63">
        <v>0</v>
      </c>
      <c r="G357">
        <f t="shared" si="10"/>
        <v>0</v>
      </c>
      <c r="H357">
        <v>2.92E-2</v>
      </c>
      <c r="I357">
        <f>H357*E357</f>
        <v>5.8400000000000001E-2</v>
      </c>
      <c r="X357">
        <f>F357*Z357</f>
        <v>0</v>
      </c>
      <c r="Y357">
        <f>F357*(1-Z357)</f>
        <v>0</v>
      </c>
      <c r="Z357">
        <v>1</v>
      </c>
    </row>
    <row r="358" spans="1:26" ht="25.5" x14ac:dyDescent="0.2">
      <c r="A358" s="2" t="s">
        <v>830</v>
      </c>
      <c r="B358" s="1" t="s">
        <v>846</v>
      </c>
      <c r="C358" s="24" t="s">
        <v>989</v>
      </c>
      <c r="D358" t="s">
        <v>64</v>
      </c>
      <c r="E358">
        <v>82</v>
      </c>
      <c r="F358" s="63">
        <v>0</v>
      </c>
      <c r="G358">
        <f t="shared" si="10"/>
        <v>0</v>
      </c>
      <c r="H358">
        <v>1.48E-3</v>
      </c>
      <c r="I358">
        <f>H358*E358</f>
        <v>0.12136</v>
      </c>
      <c r="X358">
        <f>F358*Z358</f>
        <v>0</v>
      </c>
      <c r="Y358">
        <f>F358*(1-Z358)</f>
        <v>0</v>
      </c>
      <c r="Z358">
        <v>0.39142191142191141</v>
      </c>
    </row>
    <row r="359" spans="1:26" ht="25.5" x14ac:dyDescent="0.2">
      <c r="A359" s="2" t="s">
        <v>835</v>
      </c>
      <c r="B359" s="1" t="s">
        <v>852</v>
      </c>
      <c r="C359" s="24" t="s">
        <v>976</v>
      </c>
      <c r="D359" t="s">
        <v>217</v>
      </c>
      <c r="E359">
        <v>1</v>
      </c>
      <c r="F359" s="63">
        <v>0</v>
      </c>
      <c r="G359">
        <f t="shared" si="10"/>
        <v>0</v>
      </c>
      <c r="H359">
        <v>8.4000000000000005E-2</v>
      </c>
      <c r="I359">
        <f>H359*E359</f>
        <v>8.4000000000000005E-2</v>
      </c>
      <c r="X359">
        <f>F359*Z359</f>
        <v>0</v>
      </c>
      <c r="Y359">
        <f>F359*(1-Z359)</f>
        <v>0</v>
      </c>
      <c r="Z359">
        <v>1</v>
      </c>
    </row>
    <row r="360" spans="1:26" x14ac:dyDescent="0.2">
      <c r="A360" s="18"/>
      <c r="B360" s="19" t="s">
        <v>855</v>
      </c>
      <c r="C360" s="13" t="s">
        <v>856</v>
      </c>
      <c r="D360" s="13"/>
      <c r="E360" s="13"/>
      <c r="F360" s="13"/>
      <c r="G360" s="13">
        <f>SUM(G361:G363)</f>
        <v>0</v>
      </c>
      <c r="H360" s="13"/>
      <c r="I360" s="13">
        <f>SUM(I361:I363)</f>
        <v>0</v>
      </c>
    </row>
    <row r="361" spans="1:26" x14ac:dyDescent="0.2">
      <c r="A361" s="2" t="s">
        <v>839</v>
      </c>
      <c r="B361" s="1" t="s">
        <v>858</v>
      </c>
      <c r="C361" s="24" t="s">
        <v>859</v>
      </c>
      <c r="D361" t="s">
        <v>64</v>
      </c>
      <c r="E361">
        <v>15.6</v>
      </c>
      <c r="F361" s="63">
        <v>0</v>
      </c>
      <c r="G361">
        <f>X361*E361+Y361*E361</f>
        <v>0</v>
      </c>
      <c r="H361">
        <v>0</v>
      </c>
      <c r="I361">
        <f>H361*E361</f>
        <v>0</v>
      </c>
      <c r="X361">
        <f>F361*Z361</f>
        <v>0</v>
      </c>
      <c r="Y361">
        <f>F361*(1-Z361)</f>
        <v>0</v>
      </c>
      <c r="Z361">
        <v>0</v>
      </c>
    </row>
    <row r="362" spans="1:26" ht="36" customHeight="1" x14ac:dyDescent="0.2">
      <c r="B362" s="15" t="s">
        <v>65</v>
      </c>
      <c r="C362" s="85" t="s">
        <v>862</v>
      </c>
      <c r="D362" s="109"/>
      <c r="E362" s="109"/>
      <c r="F362" s="109"/>
      <c r="G362" s="109"/>
      <c r="H362" s="109"/>
      <c r="I362" s="16"/>
    </row>
    <row r="363" spans="1:26" ht="25.5" x14ac:dyDescent="0.2">
      <c r="A363" s="2" t="s">
        <v>842</v>
      </c>
      <c r="B363" s="1" t="s">
        <v>864</v>
      </c>
      <c r="C363" s="24" t="s">
        <v>988</v>
      </c>
      <c r="D363" t="s">
        <v>51</v>
      </c>
      <c r="E363">
        <v>12.42</v>
      </c>
      <c r="F363" s="63">
        <v>0</v>
      </c>
      <c r="G363">
        <f>X363*E363+Y363*E363</f>
        <v>0</v>
      </c>
      <c r="H363">
        <v>0</v>
      </c>
      <c r="I363">
        <f>H363*E363</f>
        <v>0</v>
      </c>
      <c r="X363">
        <f>F363*Z363</f>
        <v>0</v>
      </c>
      <c r="Y363">
        <f>F363*(1-Z363)</f>
        <v>0</v>
      </c>
      <c r="Z363">
        <v>0</v>
      </c>
    </row>
    <row r="364" spans="1:26" ht="48.95" customHeight="1" x14ac:dyDescent="0.2">
      <c r="B364" s="15" t="s">
        <v>65</v>
      </c>
      <c r="C364" s="85" t="s">
        <v>985</v>
      </c>
      <c r="D364" s="109"/>
      <c r="E364" s="109"/>
      <c r="F364" s="109"/>
      <c r="G364" s="109"/>
      <c r="H364" s="109"/>
      <c r="I364" s="16"/>
    </row>
    <row r="365" spans="1:26" x14ac:dyDescent="0.2">
      <c r="A365" s="18"/>
      <c r="B365" s="19" t="s">
        <v>867</v>
      </c>
      <c r="C365" s="13" t="s">
        <v>868</v>
      </c>
      <c r="D365" s="13"/>
      <c r="E365" s="13"/>
      <c r="F365" s="13"/>
      <c r="G365" s="13">
        <f>SUM(G366:G366)</f>
        <v>0</v>
      </c>
      <c r="H365" s="13"/>
      <c r="I365" s="13">
        <f>SUM(I366:I366)</f>
        <v>0</v>
      </c>
    </row>
    <row r="366" spans="1:26" ht="25.5" x14ac:dyDescent="0.2">
      <c r="A366" s="2" t="s">
        <v>845</v>
      </c>
      <c r="B366" s="1" t="s">
        <v>870</v>
      </c>
      <c r="C366" s="24" t="s">
        <v>987</v>
      </c>
      <c r="D366" t="s">
        <v>51</v>
      </c>
      <c r="E366">
        <v>7.41</v>
      </c>
      <c r="F366" s="63">
        <v>0</v>
      </c>
      <c r="G366">
        <f>X366*E366+Y366*E366</f>
        <v>0</v>
      </c>
      <c r="H366">
        <v>0</v>
      </c>
      <c r="I366">
        <f>H366*E366</f>
        <v>0</v>
      </c>
      <c r="X366">
        <f>F366*Z366</f>
        <v>0</v>
      </c>
      <c r="Y366">
        <f>F366*(1-Z366)</f>
        <v>0</v>
      </c>
      <c r="Z366">
        <v>1</v>
      </c>
    </row>
    <row r="367" spans="1:26" ht="48.95" customHeight="1" x14ac:dyDescent="0.2">
      <c r="B367" s="15" t="s">
        <v>65</v>
      </c>
      <c r="C367" s="85" t="s">
        <v>986</v>
      </c>
      <c r="D367" s="109"/>
      <c r="E367" s="109"/>
      <c r="F367" s="109"/>
      <c r="G367" s="109"/>
      <c r="H367" s="109"/>
      <c r="I367" s="16"/>
    </row>
    <row r="368" spans="1:26" x14ac:dyDescent="0.2">
      <c r="A368" s="18"/>
      <c r="B368" s="19" t="s">
        <v>875</v>
      </c>
      <c r="C368" s="13" t="s">
        <v>876</v>
      </c>
      <c r="D368" s="13"/>
      <c r="E368" s="13"/>
      <c r="F368" s="13"/>
      <c r="G368" s="13">
        <f>SUM(G369:G372)</f>
        <v>0</v>
      </c>
      <c r="H368" s="13"/>
      <c r="I368" s="13">
        <f>SUM(I369:I372)</f>
        <v>0.40987020000000002</v>
      </c>
    </row>
    <row r="369" spans="1:26" x14ac:dyDescent="0.2">
      <c r="A369" s="2" t="s">
        <v>848</v>
      </c>
      <c r="B369" s="1" t="s">
        <v>878</v>
      </c>
      <c r="C369" s="24" t="s">
        <v>879</v>
      </c>
      <c r="D369" t="s">
        <v>51</v>
      </c>
      <c r="E369">
        <v>318</v>
      </c>
      <c r="F369" s="63">
        <v>0</v>
      </c>
      <c r="G369">
        <f>X369*E369+Y369*E369</f>
        <v>0</v>
      </c>
      <c r="H369">
        <v>1.3999999999999999E-4</v>
      </c>
      <c r="I369">
        <f>H369*E369</f>
        <v>4.4519999999999997E-2</v>
      </c>
      <c r="X369">
        <f>F369*Z369</f>
        <v>0</v>
      </c>
      <c r="Y369">
        <f>F369*(1-Z369)</f>
        <v>0</v>
      </c>
      <c r="Z369">
        <v>0.58879668049792533</v>
      </c>
    </row>
    <row r="370" spans="1:26" x14ac:dyDescent="0.2">
      <c r="A370" s="2" t="s">
        <v>851</v>
      </c>
      <c r="B370" s="1" t="s">
        <v>882</v>
      </c>
      <c r="C370" s="24" t="s">
        <v>883</v>
      </c>
      <c r="D370" t="s">
        <v>51</v>
      </c>
      <c r="E370">
        <v>431.08</v>
      </c>
      <c r="F370" s="63">
        <v>0</v>
      </c>
      <c r="G370">
        <f>X370*E370+Y370*E370</f>
        <v>0</v>
      </c>
      <c r="H370">
        <v>8.4000000000000003E-4</v>
      </c>
      <c r="I370">
        <f>H370*E370</f>
        <v>0.36210720000000002</v>
      </c>
      <c r="X370">
        <f>F370*Z370</f>
        <v>0</v>
      </c>
      <c r="Y370">
        <f>F370*(1-Z370)</f>
        <v>0</v>
      </c>
      <c r="Z370">
        <v>0.75147016011644829</v>
      </c>
    </row>
    <row r="371" spans="1:26" ht="12.75" customHeight="1" x14ac:dyDescent="0.2">
      <c r="B371" s="15" t="s">
        <v>65</v>
      </c>
      <c r="C371" s="85" t="s">
        <v>884</v>
      </c>
      <c r="D371" s="109"/>
      <c r="E371" s="109"/>
      <c r="F371" s="109"/>
      <c r="G371" s="109"/>
      <c r="H371" s="109"/>
      <c r="I371" s="16"/>
    </row>
    <row r="372" spans="1:26" x14ac:dyDescent="0.2">
      <c r="A372" s="2" t="s">
        <v>857</v>
      </c>
      <c r="B372" s="1" t="s">
        <v>886</v>
      </c>
      <c r="C372" s="24" t="s">
        <v>887</v>
      </c>
      <c r="D372" t="s">
        <v>51</v>
      </c>
      <c r="E372">
        <v>16.215</v>
      </c>
      <c r="F372" s="63">
        <v>0</v>
      </c>
      <c r="G372">
        <f>X372*E372+Y372*E372</f>
        <v>0</v>
      </c>
      <c r="H372">
        <v>2.0000000000000001E-4</v>
      </c>
      <c r="I372">
        <f>H372*E372</f>
        <v>3.2430000000000002E-3</v>
      </c>
      <c r="X372">
        <f>F372*Z372</f>
        <v>0</v>
      </c>
      <c r="Y372">
        <f>F372*(1-Z372)</f>
        <v>0</v>
      </c>
      <c r="Z372">
        <v>0.5692804521142395</v>
      </c>
    </row>
    <row r="373" spans="1:26" ht="12" customHeight="1" x14ac:dyDescent="0.2">
      <c r="B373" s="15" t="s">
        <v>65</v>
      </c>
      <c r="C373" s="85" t="s">
        <v>888</v>
      </c>
      <c r="D373" s="109"/>
      <c r="E373" s="109"/>
      <c r="F373" s="109"/>
      <c r="G373" s="109"/>
      <c r="H373" s="109"/>
      <c r="I373" s="16"/>
    </row>
    <row r="374" spans="1:26" x14ac:dyDescent="0.2">
      <c r="A374" s="18"/>
      <c r="B374" s="19" t="s">
        <v>889</v>
      </c>
      <c r="C374" s="13" t="s">
        <v>890</v>
      </c>
      <c r="D374" s="13"/>
      <c r="E374" s="13"/>
      <c r="F374" s="13"/>
      <c r="G374" s="13">
        <f>SUM(G375:G377)</f>
        <v>0</v>
      </c>
      <c r="H374" s="13"/>
      <c r="I374" s="13">
        <f>SUM(I375:I377)</f>
        <v>0.21387500000000001</v>
      </c>
    </row>
    <row r="375" spans="1:26" x14ac:dyDescent="0.2">
      <c r="A375" s="2" t="s">
        <v>863</v>
      </c>
      <c r="B375" s="1" t="s">
        <v>892</v>
      </c>
      <c r="C375" s="24" t="s">
        <v>893</v>
      </c>
      <c r="D375" t="s">
        <v>51</v>
      </c>
      <c r="E375">
        <v>227.6</v>
      </c>
      <c r="F375" s="63">
        <v>0</v>
      </c>
      <c r="G375">
        <f>X375*E375+Y375*E375</f>
        <v>0</v>
      </c>
      <c r="H375">
        <v>2.5000000000000001E-4</v>
      </c>
      <c r="I375">
        <f>H375*E375</f>
        <v>5.6899999999999999E-2</v>
      </c>
      <c r="X375">
        <f>F375*Z375</f>
        <v>0</v>
      </c>
      <c r="Y375">
        <f>F375*(1-Z375)</f>
        <v>0</v>
      </c>
      <c r="Z375">
        <v>0.18078902229845631</v>
      </c>
    </row>
    <row r="376" spans="1:26" ht="12.75" customHeight="1" x14ac:dyDescent="0.2">
      <c r="B376" s="15" t="s">
        <v>65</v>
      </c>
      <c r="C376" s="85" t="s">
        <v>895</v>
      </c>
      <c r="D376" s="109"/>
      <c r="E376" s="109"/>
      <c r="F376" s="109"/>
      <c r="G376" s="109"/>
      <c r="H376" s="109"/>
      <c r="I376" s="16"/>
    </row>
    <row r="377" spans="1:26" x14ac:dyDescent="0.2">
      <c r="A377" s="2" t="s">
        <v>869</v>
      </c>
      <c r="B377" s="1" t="s">
        <v>897</v>
      </c>
      <c r="C377" s="24" t="s">
        <v>898</v>
      </c>
      <c r="D377" t="s">
        <v>51</v>
      </c>
      <c r="E377">
        <v>241.5</v>
      </c>
      <c r="F377" s="63">
        <v>0</v>
      </c>
      <c r="G377">
        <f>X377*E377+Y377*E377</f>
        <v>0</v>
      </c>
      <c r="H377">
        <v>6.4999999999999997E-4</v>
      </c>
      <c r="I377">
        <f>H377*E377</f>
        <v>0.156975</v>
      </c>
      <c r="X377">
        <f>F377*Z377</f>
        <v>0</v>
      </c>
      <c r="Y377">
        <f>F377*(1-Z377)</f>
        <v>0</v>
      </c>
      <c r="Z377">
        <v>0.25667146495404719</v>
      </c>
    </row>
    <row r="378" spans="1:26" ht="12.75" customHeight="1" x14ac:dyDescent="0.2">
      <c r="B378" s="15" t="s">
        <v>65</v>
      </c>
      <c r="C378" s="85" t="s">
        <v>899</v>
      </c>
      <c r="D378" s="109"/>
      <c r="E378" s="109"/>
      <c r="F378" s="109"/>
      <c r="G378" s="109"/>
      <c r="H378" s="109"/>
      <c r="I378" s="16"/>
    </row>
    <row r="379" spans="1:26" x14ac:dyDescent="0.2">
      <c r="A379" s="25"/>
      <c r="B379" s="3"/>
      <c r="C379" s="26"/>
      <c r="D379" s="26"/>
      <c r="E379" s="120" t="s">
        <v>900</v>
      </c>
      <c r="F379" s="120"/>
      <c r="G379" s="26">
        <f>G10+G17+G20+G38+G43+G47+G50+G62+G65+G67+G70+G76+G81+G84+G105+G147+G151+G156+G163+G169+G172+G177+G184+G189+G202+G206+G214+G225+G231+G233+G236+G240+G244+G249+G253+G256+G263+G265+G268+G274+G279+G284+G287+G291+G294+G298+G301+G304+G312+G315+G326+G335+G345+G352+G360+G365+G368+G374</f>
        <v>0</v>
      </c>
      <c r="H379" s="26"/>
      <c r="I379" s="26"/>
      <c r="J379" s="74"/>
      <c r="K379" s="26"/>
      <c r="L379" s="26"/>
      <c r="M379" s="26"/>
    </row>
    <row r="380" spans="1:26" x14ac:dyDescent="0.2">
      <c r="A380" s="23" t="s">
        <v>901</v>
      </c>
    </row>
    <row r="381" spans="1:26" ht="0" hidden="1" customHeight="1" x14ac:dyDescent="0.2">
      <c r="A381" s="82"/>
      <c r="B381" s="83"/>
      <c r="C381" s="84"/>
      <c r="D381" s="84"/>
      <c r="E381" s="84"/>
      <c r="F381" s="84"/>
      <c r="G381" s="84"/>
      <c r="H381" s="84"/>
    </row>
  </sheetData>
  <sheetProtection password="C5DB" sheet="1" objects="1" scenarios="1" formatCells="0" formatColumns="0" formatRows="0" insertColumns="0" insertRows="0" insertHyperlinks="0" deleteColumns="0" deleteRows="0" sort="0" autoFilter="0" pivotTables="0"/>
  <mergeCells count="116">
    <mergeCell ref="B7:B8"/>
    <mergeCell ref="A7:A8"/>
    <mergeCell ref="C42:H42"/>
    <mergeCell ref="C45:H45"/>
    <mergeCell ref="C49:H49"/>
    <mergeCell ref="C52:H52"/>
    <mergeCell ref="C54:H54"/>
    <mergeCell ref="C31:H31"/>
    <mergeCell ref="C33:H33"/>
    <mergeCell ref="C35:H35"/>
    <mergeCell ref="C37:H37"/>
    <mergeCell ref="C40:H40"/>
    <mergeCell ref="E379:F379"/>
    <mergeCell ref="A381:H381"/>
    <mergeCell ref="C19:H19"/>
    <mergeCell ref="C23:H23"/>
    <mergeCell ref="C25:H25"/>
    <mergeCell ref="C27:H27"/>
    <mergeCell ref="C29:H29"/>
    <mergeCell ref="C14:H14"/>
    <mergeCell ref="C16:H16"/>
    <mergeCell ref="C80:H80"/>
    <mergeCell ref="C83:H83"/>
    <mergeCell ref="C86:H86"/>
    <mergeCell ref="C88:H88"/>
    <mergeCell ref="C90:H90"/>
    <mergeCell ref="C58:H58"/>
    <mergeCell ref="C61:H61"/>
    <mergeCell ref="C64:H64"/>
    <mergeCell ref="C69:H69"/>
    <mergeCell ref="C78:H78"/>
    <mergeCell ref="C102:H102"/>
    <mergeCell ref="C104:H104"/>
    <mergeCell ref="C107:H107"/>
    <mergeCell ref="C109:H109"/>
    <mergeCell ref="C111:H111"/>
    <mergeCell ref="C92:H92"/>
    <mergeCell ref="C94:H94"/>
    <mergeCell ref="C96:H96"/>
    <mergeCell ref="C98:H98"/>
    <mergeCell ref="C100:H100"/>
    <mergeCell ref="C123:H123"/>
    <mergeCell ref="C125:H125"/>
    <mergeCell ref="C127:H127"/>
    <mergeCell ref="C129:H129"/>
    <mergeCell ref="C150:H150"/>
    <mergeCell ref="C113:H113"/>
    <mergeCell ref="C115:H115"/>
    <mergeCell ref="C117:H117"/>
    <mergeCell ref="C119:H119"/>
    <mergeCell ref="C121:H121"/>
    <mergeCell ref="C174:H174"/>
    <mergeCell ref="C176:H176"/>
    <mergeCell ref="C179:H179"/>
    <mergeCell ref="C181:H181"/>
    <mergeCell ref="C183:H183"/>
    <mergeCell ref="C155:H155"/>
    <mergeCell ref="C159:H159"/>
    <mergeCell ref="C165:H165"/>
    <mergeCell ref="C167:H167"/>
    <mergeCell ref="C171:H171"/>
    <mergeCell ref="C200:H200"/>
    <mergeCell ref="C205:H205"/>
    <mergeCell ref="C208:H208"/>
    <mergeCell ref="C213:H213"/>
    <mergeCell ref="C186:H186"/>
    <mergeCell ref="C188:H188"/>
    <mergeCell ref="C194:H194"/>
    <mergeCell ref="C196:H196"/>
    <mergeCell ref="C198:H198"/>
    <mergeCell ref="C235:H235"/>
    <mergeCell ref="C239:H239"/>
    <mergeCell ref="C243:H243"/>
    <mergeCell ref="C246:H246"/>
    <mergeCell ref="C248:H248"/>
    <mergeCell ref="C217:H217"/>
    <mergeCell ref="C219:H219"/>
    <mergeCell ref="C221:H221"/>
    <mergeCell ref="C223:H223"/>
    <mergeCell ref="C230:H230"/>
    <mergeCell ref="C328:H328"/>
    <mergeCell ref="C331:H331"/>
    <mergeCell ref="C334:H334"/>
    <mergeCell ref="C286:H286"/>
    <mergeCell ref="C296:H296"/>
    <mergeCell ref="C300:H300"/>
    <mergeCell ref="C317:H317"/>
    <mergeCell ref="C251:H251"/>
    <mergeCell ref="C255:H255"/>
    <mergeCell ref="C259:H259"/>
    <mergeCell ref="C261:H261"/>
    <mergeCell ref="C267:H267"/>
    <mergeCell ref="A1:I1"/>
    <mergeCell ref="C373:H373"/>
    <mergeCell ref="C376:H376"/>
    <mergeCell ref="C378:H378"/>
    <mergeCell ref="H7:I7"/>
    <mergeCell ref="G7:G8"/>
    <mergeCell ref="F7:F8"/>
    <mergeCell ref="E7:E8"/>
    <mergeCell ref="D7:D8"/>
    <mergeCell ref="C7:C8"/>
    <mergeCell ref="C132:H132"/>
    <mergeCell ref="C139:H139"/>
    <mergeCell ref="C141:H141"/>
    <mergeCell ref="C144:H144"/>
    <mergeCell ref="C146:H146"/>
    <mergeCell ref="C362:H362"/>
    <mergeCell ref="C364:H364"/>
    <mergeCell ref="C367:H367"/>
    <mergeCell ref="C371:H371"/>
    <mergeCell ref="C339:H339"/>
    <mergeCell ref="C342:H342"/>
    <mergeCell ref="C344:H344"/>
    <mergeCell ref="C321:H321"/>
    <mergeCell ref="C323:H323"/>
  </mergeCells>
  <phoneticPr fontId="14" type="noConversion"/>
  <pageMargins left="0.7" right="0.7" top="0.75" bottom="0.75" header="0.3" footer="0.3"/>
  <pageSetup paperSize="9" scale="57" fitToHeight="5"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5"/>
  <sheetViews>
    <sheetView workbookViewId="0">
      <selection sqref="A1:I1"/>
    </sheetView>
  </sheetViews>
  <sheetFormatPr defaultColWidth="8.85546875" defaultRowHeight="12.75" x14ac:dyDescent="0.2"/>
  <cols>
    <col min="1" max="1" width="9.140625" customWidth="1"/>
    <col min="2" max="2" width="12.85546875" customWidth="1"/>
    <col min="3" max="3" width="22.85546875" customWidth="1"/>
    <col min="4" max="4" width="10" customWidth="1"/>
    <col min="5" max="5" width="14" customWidth="1"/>
    <col min="6" max="6" width="22.85546875" customWidth="1"/>
    <col min="7" max="7" width="9.140625" customWidth="1"/>
    <col min="8" max="8" width="12.85546875" customWidth="1"/>
    <col min="9" max="9" width="22.85546875" customWidth="1"/>
  </cols>
  <sheetData>
    <row r="1" spans="1:9" ht="30" customHeight="1" x14ac:dyDescent="0.2">
      <c r="A1" s="144" t="s">
        <v>903</v>
      </c>
      <c r="B1" s="83"/>
      <c r="C1" s="83"/>
      <c r="D1" s="83"/>
      <c r="E1" s="83"/>
      <c r="F1" s="83"/>
      <c r="G1" s="83"/>
      <c r="H1" s="83"/>
      <c r="I1" s="83"/>
    </row>
    <row r="2" spans="1:9" ht="25.5" customHeight="1" x14ac:dyDescent="0.2">
      <c r="A2" s="145" t="s">
        <v>1</v>
      </c>
      <c r="B2" s="146"/>
      <c r="C2" s="21" t="s">
        <v>2</v>
      </c>
      <c r="D2" s="28"/>
      <c r="E2" s="28" t="s">
        <v>4</v>
      </c>
      <c r="F2" s="28" t="s">
        <v>5</v>
      </c>
      <c r="G2" s="28"/>
      <c r="H2" s="28" t="s">
        <v>904</v>
      </c>
      <c r="I2" s="30" t="s">
        <v>905</v>
      </c>
    </row>
    <row r="3" spans="1:9" ht="25.5" customHeight="1" x14ac:dyDescent="0.2">
      <c r="A3" s="147" t="s">
        <v>6</v>
      </c>
      <c r="B3" s="83"/>
      <c r="C3" s="1" t="s">
        <v>7</v>
      </c>
      <c r="D3" s="1"/>
      <c r="E3" s="1" t="s">
        <v>10</v>
      </c>
      <c r="F3" s="65"/>
      <c r="G3" s="1"/>
      <c r="H3" s="1" t="s">
        <v>904</v>
      </c>
      <c r="I3" s="67"/>
    </row>
    <row r="4" spans="1:9" ht="25.5" customHeight="1" x14ac:dyDescent="0.2">
      <c r="A4" s="147" t="s">
        <v>11</v>
      </c>
      <c r="B4" s="83"/>
      <c r="C4" s="1" t="s">
        <v>12</v>
      </c>
      <c r="D4" s="1"/>
      <c r="E4" s="1" t="s">
        <v>14</v>
      </c>
      <c r="F4" s="65"/>
      <c r="G4" s="1"/>
      <c r="H4" s="1" t="s">
        <v>904</v>
      </c>
      <c r="I4" s="67"/>
    </row>
    <row r="5" spans="1:9" ht="25.5" customHeight="1" x14ac:dyDescent="0.2">
      <c r="A5" s="147" t="s">
        <v>8</v>
      </c>
      <c r="B5" s="83"/>
      <c r="C5" s="65"/>
      <c r="D5" s="1"/>
      <c r="E5" s="1" t="s">
        <v>13</v>
      </c>
      <c r="F5" s="65"/>
      <c r="G5" s="1"/>
      <c r="H5" s="1" t="s">
        <v>906</v>
      </c>
      <c r="I5" s="31">
        <v>201</v>
      </c>
    </row>
    <row r="6" spans="1:9" ht="25.5" customHeight="1" x14ac:dyDescent="0.2">
      <c r="A6" s="140" t="s">
        <v>15</v>
      </c>
      <c r="B6" s="141"/>
      <c r="C6" s="66"/>
      <c r="D6" s="29"/>
      <c r="E6" s="29" t="s">
        <v>17</v>
      </c>
      <c r="F6" s="66"/>
      <c r="G6" s="29"/>
      <c r="H6" s="29" t="s">
        <v>907</v>
      </c>
      <c r="I6" s="68"/>
    </row>
    <row r="7" spans="1:9" ht="25.5" customHeight="1" x14ac:dyDescent="0.2">
      <c r="A7" s="142" t="s">
        <v>908</v>
      </c>
      <c r="B7" s="143"/>
      <c r="C7" s="143"/>
      <c r="D7" s="143"/>
      <c r="E7" s="143"/>
      <c r="F7" s="143"/>
      <c r="G7" s="143"/>
      <c r="H7" s="143"/>
      <c r="I7" s="143"/>
    </row>
    <row r="8" spans="1:9" ht="25.5" customHeight="1" x14ac:dyDescent="0.2">
      <c r="A8" s="37" t="s">
        <v>909</v>
      </c>
      <c r="B8" s="137" t="s">
        <v>910</v>
      </c>
      <c r="C8" s="138"/>
      <c r="D8" s="37" t="s">
        <v>911</v>
      </c>
      <c r="E8" s="137" t="s">
        <v>912</v>
      </c>
      <c r="F8" s="138"/>
      <c r="G8" s="37" t="s">
        <v>913</v>
      </c>
      <c r="H8" s="137" t="s">
        <v>914</v>
      </c>
      <c r="I8" s="138"/>
    </row>
    <row r="9" spans="1:9" ht="15" x14ac:dyDescent="0.2">
      <c r="A9" s="139" t="s">
        <v>915</v>
      </c>
      <c r="B9" s="33" t="s">
        <v>916</v>
      </c>
      <c r="C9" s="34">
        <f>('Rozpočet - vybrané sloupce'!G10+'Rozpočet - vybrané sloupce'!G17+'Rozpočet - vybrané sloupce'!G20+'Rozpočet - vybrané sloupce'!G38+'Rozpočet - vybrané sloupce'!G43+'Rozpočet - vybrané sloupce'!G47+'Rozpočet - vybrané sloupce'!G50+'Rozpočet - vybrané sloupce'!G62+'Rozpočet - vybrané sloupce'!G65+'Rozpočet - vybrané sloupce'!G67+'Rozpočet - vybrané sloupce'!G70+'Rozpočet - vybrané sloupce'!G76+'Rozpočet - vybrané sloupce'!G81+'Rozpočet - vybrané sloupce'!G84+'Rozpočet - vybrané sloupce'!G105+'Rozpočet - vybrané sloupce'!G147+'Rozpočet - vybrané sloupce'!G163+'Rozpočet - vybrané sloupce'!G169+'Rozpočet - vybrané sloupce'!G172+'Rozpočet - vybrané sloupce'!G177+'Rozpočet - vybrané sloupce'!G184+'Rozpočet - vybrané sloupce'!G189+'Rozpočet - vybrané sloupce'!G202+'Rozpočet - vybrané sloupce'!G206+'Rozpočet - vybrané sloupce'!G214+'Rozpočet - vybrané sloupce'!G225+'Rozpočet - vybrané sloupce'!G231+'Rozpočet - vybrané sloupce'!G233+'Rozpočet - vybrané sloupce'!G236+'Rozpočet - vybrané sloupce'!G240+'Rozpočet - vybrané sloupce'!G244+'Rozpočet - vybrané sloupce'!G249+'Rozpočet - vybrané sloupce'!G253+'Rozpočet - vybrané sloupce'!G256+'Rozpočet - vybrané sloupce'!G263+'Rozpočet - vybrané sloupce'!G265+'Rozpočet - vybrané sloupce'!G268+'Rozpočet - vybrané sloupce'!G274+'Rozpočet - vybrané sloupce'!G279+'Rozpočet - vybrané sloupce'!G284)*0.37</f>
        <v>0</v>
      </c>
      <c r="D9" s="123" t="s">
        <v>917</v>
      </c>
      <c r="E9" s="124"/>
      <c r="F9" s="69"/>
      <c r="G9" s="123" t="s">
        <v>918</v>
      </c>
      <c r="H9" s="124"/>
      <c r="I9" s="69"/>
    </row>
    <row r="10" spans="1:9" ht="15" x14ac:dyDescent="0.2">
      <c r="A10" s="139"/>
      <c r="B10" s="33" t="s">
        <v>31</v>
      </c>
      <c r="C10" s="34">
        <f>('Rozpočet - vybrané sloupce'!G10+'Rozpočet - vybrané sloupce'!G17+'Rozpočet - vybrané sloupce'!G20+'Rozpočet - vybrané sloupce'!G38+'Rozpočet - vybrané sloupce'!G43+'Rozpočet - vybrané sloupce'!G47+'Rozpočet - vybrané sloupce'!G50+'Rozpočet - vybrané sloupce'!G62+'Rozpočet - vybrané sloupce'!G65+'Rozpočet - vybrané sloupce'!G67+'Rozpočet - vybrané sloupce'!G70+'Rozpočet - vybrané sloupce'!G76+'Rozpočet - vybrané sloupce'!G81+'Rozpočet - vybrané sloupce'!G84+'Rozpočet - vybrané sloupce'!G105+'Rozpočet - vybrané sloupce'!G147+'Rozpočet - vybrané sloupce'!G163+'Rozpočet - vybrané sloupce'!G169+'Rozpočet - vybrané sloupce'!G172+'Rozpočet - vybrané sloupce'!G177+'Rozpočet - vybrané sloupce'!G184+'Rozpočet - vybrané sloupce'!G189+'Rozpočet - vybrané sloupce'!G202+'Rozpočet - vybrané sloupce'!G206+'Rozpočet - vybrané sloupce'!G214+'Rozpočet - vybrané sloupce'!G225+'Rozpočet - vybrané sloupce'!G231+'Rozpočet - vybrané sloupce'!G233+'Rozpočet - vybrané sloupce'!G236+'Rozpočet - vybrané sloupce'!G240+'Rozpočet - vybrané sloupce'!G244+'Rozpočet - vybrané sloupce'!G249+'Rozpočet - vybrané sloupce'!G253+'Rozpočet - vybrané sloupce'!G256+'Rozpočet - vybrané sloupce'!G263+'Rozpočet - vybrané sloupce'!G265+'Rozpočet - vybrané sloupce'!G268+'Rozpočet - vybrané sloupce'!G274+'Rozpočet - vybrané sloupce'!G279+'Rozpočet - vybrané sloupce'!G284)*0.63</f>
        <v>0</v>
      </c>
      <c r="D10" s="123" t="s">
        <v>919</v>
      </c>
      <c r="E10" s="124"/>
      <c r="F10" s="69"/>
      <c r="G10" s="123" t="s">
        <v>920</v>
      </c>
      <c r="H10" s="124"/>
      <c r="I10" s="69"/>
    </row>
    <row r="11" spans="1:9" ht="15" x14ac:dyDescent="0.2">
      <c r="A11" s="139" t="s">
        <v>921</v>
      </c>
      <c r="B11" s="33" t="s">
        <v>916</v>
      </c>
      <c r="C11" s="34">
        <f>('Rozpočet - vybrané sloupce'!G156+'Rozpočet - vybrané sloupce'!G294+'Rozpočet - vybrané sloupce'!G298+'Rozpočet - vybrané sloupce'!G301+'Rozpočet - vybrané sloupce'!G304+'Rozpočet - vybrané sloupce'!G312+'Rozpočet - vybrané sloupce'!G315+'Rozpočet - vybrané sloupce'!G326+'Rozpočet - vybrané sloupce'!G335+'Rozpočet - vybrané sloupce'!G345+'Rozpočet - vybrané sloupce'!G352+'Rozpočet - vybrané sloupce'!G360+'Rozpočet - vybrané sloupce'!G365+'Rozpočet - vybrané sloupce'!G368+'Rozpočet - vybrané sloupce'!G374)*0.37</f>
        <v>0</v>
      </c>
      <c r="D11" s="123" t="s">
        <v>922</v>
      </c>
      <c r="E11" s="124"/>
      <c r="F11" s="69"/>
      <c r="G11" s="123" t="s">
        <v>923</v>
      </c>
      <c r="H11" s="124"/>
      <c r="I11" s="69"/>
    </row>
    <row r="12" spans="1:9" ht="15" x14ac:dyDescent="0.2">
      <c r="A12" s="139"/>
      <c r="B12" s="33" t="s">
        <v>31</v>
      </c>
      <c r="C12" s="34">
        <f>('Rozpočet - vybrané sloupce'!G156+'Rozpočet - vybrané sloupce'!G294+'Rozpočet - vybrané sloupce'!G298+'Rozpočet - vybrané sloupce'!G301+'Rozpočet - vybrané sloupce'!G304+'Rozpočet - vybrané sloupce'!G312+'Rozpočet - vybrané sloupce'!G315+'Rozpočet - vybrané sloupce'!G326+'Rozpočet - vybrané sloupce'!G335+'Rozpočet - vybrané sloupce'!G345+'Rozpočet - vybrané sloupce'!G352+'Rozpočet - vybrané sloupce'!G360+'Rozpočet - vybrané sloupce'!G365+'Rozpočet - vybrané sloupce'!G368+'Rozpočet - vybrané sloupce'!G374)*0.63</f>
        <v>0</v>
      </c>
      <c r="D12" s="123"/>
      <c r="E12" s="124"/>
      <c r="F12" s="34"/>
      <c r="G12" s="123" t="s">
        <v>924</v>
      </c>
      <c r="H12" s="124"/>
      <c r="I12" s="69"/>
    </row>
    <row r="13" spans="1:9" ht="15" x14ac:dyDescent="0.2">
      <c r="A13" s="139" t="s">
        <v>925</v>
      </c>
      <c r="B13" s="33" t="s">
        <v>916</v>
      </c>
      <c r="C13" s="34">
        <f>('Rozpočet - vybrané sloupce'!G291+'Rozpočet - vybrané sloupce'!G287)*0.92</f>
        <v>0</v>
      </c>
      <c r="D13" s="123"/>
      <c r="E13" s="124"/>
      <c r="F13" s="34"/>
      <c r="G13" s="123" t="s">
        <v>926</v>
      </c>
      <c r="H13" s="124"/>
      <c r="I13" s="69"/>
    </row>
    <row r="14" spans="1:9" ht="15" x14ac:dyDescent="0.2">
      <c r="A14" s="139"/>
      <c r="B14" s="33" t="s">
        <v>31</v>
      </c>
      <c r="C14" s="34">
        <f>('Rozpočet - vybrané sloupce'!G291+'Rozpočet - vybrané sloupce'!G287)*0.08</f>
        <v>0</v>
      </c>
      <c r="D14" s="123"/>
      <c r="E14" s="124"/>
      <c r="F14" s="34"/>
      <c r="G14" s="123" t="s">
        <v>927</v>
      </c>
      <c r="H14" s="124"/>
      <c r="I14" s="69"/>
    </row>
    <row r="15" spans="1:9" ht="15.75" x14ac:dyDescent="0.2">
      <c r="A15" s="135" t="s">
        <v>928</v>
      </c>
      <c r="B15" s="124"/>
      <c r="C15" s="34">
        <f>SUM('Stavební rozpočet'!X9:X386)</f>
        <v>0</v>
      </c>
      <c r="D15" s="123"/>
      <c r="E15" s="124"/>
      <c r="F15" s="34"/>
      <c r="G15" s="32"/>
      <c r="H15" s="33"/>
      <c r="I15" s="34"/>
    </row>
    <row r="16" spans="1:9" ht="15.75" x14ac:dyDescent="0.2">
      <c r="A16" s="135" t="s">
        <v>929</v>
      </c>
      <c r="B16" s="124"/>
      <c r="C16" s="34">
        <f>'Rozpočet - vybrané sloupce'!G151</f>
        <v>0</v>
      </c>
      <c r="D16" s="123"/>
      <c r="E16" s="124"/>
      <c r="F16" s="34"/>
      <c r="G16" s="32"/>
      <c r="H16" s="33"/>
      <c r="I16" s="34"/>
    </row>
    <row r="17" spans="1:9" ht="15.75" x14ac:dyDescent="0.2">
      <c r="A17" s="135" t="s">
        <v>930</v>
      </c>
      <c r="B17" s="124"/>
      <c r="C17" s="34">
        <f>SUM(C9:C16)</f>
        <v>0</v>
      </c>
      <c r="D17" s="135" t="s">
        <v>931</v>
      </c>
      <c r="E17" s="136"/>
      <c r="F17" s="34">
        <f>SUM(F9:F16)</f>
        <v>0</v>
      </c>
      <c r="G17" s="135" t="s">
        <v>932</v>
      </c>
      <c r="H17" s="136"/>
      <c r="I17" s="34">
        <f>SUM(I9:I16)</f>
        <v>0</v>
      </c>
    </row>
    <row r="18" spans="1:9" ht="15.75" x14ac:dyDescent="0.2">
      <c r="A18" s="27"/>
      <c r="B18" s="27"/>
      <c r="C18" s="27"/>
      <c r="D18" s="135" t="s">
        <v>933</v>
      </c>
      <c r="E18" s="136"/>
      <c r="F18" s="34"/>
      <c r="G18" s="135" t="s">
        <v>934</v>
      </c>
      <c r="H18" s="136"/>
      <c r="I18" s="34"/>
    </row>
    <row r="19" spans="1:9" ht="15.75" x14ac:dyDescent="0.2">
      <c r="A19" s="27"/>
      <c r="B19" s="27"/>
      <c r="C19" s="27"/>
      <c r="D19" s="27"/>
      <c r="E19" s="27"/>
      <c r="F19" s="27"/>
      <c r="G19" s="36"/>
      <c r="H19" s="36"/>
      <c r="I19" s="27"/>
    </row>
    <row r="20" spans="1:9" ht="15.75" x14ac:dyDescent="0.2">
      <c r="A20" s="27"/>
      <c r="B20" s="27"/>
      <c r="C20" s="27"/>
      <c r="D20" s="27"/>
      <c r="E20" s="27"/>
      <c r="F20" s="27"/>
      <c r="G20" s="36"/>
      <c r="H20" s="36"/>
      <c r="I20" s="27"/>
    </row>
    <row r="21" spans="1:9" ht="15" x14ac:dyDescent="0.2">
      <c r="A21" s="27"/>
      <c r="B21" s="27"/>
      <c r="C21" s="27"/>
      <c r="D21" s="27"/>
      <c r="E21" s="27"/>
      <c r="F21" s="27"/>
      <c r="G21" s="27"/>
      <c r="H21" s="27"/>
      <c r="I21" s="27"/>
    </row>
    <row r="22" spans="1:9" ht="15.75" x14ac:dyDescent="0.2">
      <c r="A22" s="125" t="s">
        <v>935</v>
      </c>
      <c r="B22" s="126"/>
      <c r="C22" s="35">
        <f>SUM('Stavební rozpočet'!Z10:Z386)*(1-C18/100)</f>
        <v>0</v>
      </c>
      <c r="D22" s="27"/>
      <c r="E22" s="27"/>
      <c r="F22" s="27"/>
      <c r="G22" s="27"/>
      <c r="H22" s="27"/>
      <c r="I22" s="27"/>
    </row>
    <row r="23" spans="1:9" ht="15.75" x14ac:dyDescent="0.2">
      <c r="A23" s="125" t="s">
        <v>936</v>
      </c>
      <c r="B23" s="126"/>
      <c r="C23" s="35">
        <f>SUM('Stavební rozpočet'!AA10:AA386)*(1-C18/100)</f>
        <v>0</v>
      </c>
      <c r="D23" s="125" t="s">
        <v>937</v>
      </c>
      <c r="E23" s="126"/>
      <c r="F23" s="35">
        <f>ROUND(C23*(15/100),2)</f>
        <v>0</v>
      </c>
      <c r="G23" s="125" t="s">
        <v>938</v>
      </c>
      <c r="H23" s="126"/>
      <c r="I23" s="35">
        <f>SUM(C22:C24)</f>
        <v>0</v>
      </c>
    </row>
    <row r="24" spans="1:9" ht="15.75" x14ac:dyDescent="0.2">
      <c r="A24" s="125" t="s">
        <v>939</v>
      </c>
      <c r="B24" s="126"/>
      <c r="C24" s="35">
        <f>C17+F17+I17</f>
        <v>0</v>
      </c>
      <c r="D24" s="125" t="s">
        <v>940</v>
      </c>
      <c r="E24" s="126"/>
      <c r="F24" s="35">
        <f>ROUND(C24*(21/100),2)</f>
        <v>0</v>
      </c>
      <c r="G24" s="125" t="s">
        <v>941</v>
      </c>
      <c r="H24" s="126"/>
      <c r="I24" s="35">
        <f>F23+F24+I23</f>
        <v>0</v>
      </c>
    </row>
    <row r="25" spans="1:9" ht="15" x14ac:dyDescent="0.2">
      <c r="A25" s="27"/>
      <c r="B25" s="27"/>
      <c r="C25" s="27"/>
      <c r="D25" s="27"/>
      <c r="E25" s="27"/>
      <c r="F25" s="27"/>
      <c r="G25" s="27"/>
      <c r="H25" s="27"/>
      <c r="I25" s="27"/>
    </row>
    <row r="26" spans="1:9" ht="15" x14ac:dyDescent="0.2">
      <c r="A26" s="127" t="s">
        <v>10</v>
      </c>
      <c r="B26" s="128"/>
      <c r="C26" s="129"/>
      <c r="D26" s="127" t="s">
        <v>4</v>
      </c>
      <c r="E26" s="128"/>
      <c r="F26" s="129"/>
      <c r="G26" s="127" t="s">
        <v>14</v>
      </c>
      <c r="H26" s="128"/>
      <c r="I26" s="129"/>
    </row>
    <row r="27" spans="1:9" x14ac:dyDescent="0.2">
      <c r="A27" s="130"/>
      <c r="B27" s="122"/>
      <c r="C27" s="131"/>
      <c r="D27" s="130"/>
      <c r="E27" s="122"/>
      <c r="F27" s="131"/>
      <c r="G27" s="130"/>
      <c r="H27" s="122"/>
      <c r="I27" s="131"/>
    </row>
    <row r="28" spans="1:9" ht="36" customHeight="1" x14ac:dyDescent="0.2">
      <c r="A28" s="130"/>
      <c r="B28" s="122"/>
      <c r="C28" s="131"/>
      <c r="D28" s="130"/>
      <c r="E28" s="122"/>
      <c r="F28" s="131"/>
      <c r="G28" s="130"/>
      <c r="H28" s="122"/>
      <c r="I28" s="131"/>
    </row>
    <row r="29" spans="1:9" x14ac:dyDescent="0.2">
      <c r="A29" s="130"/>
      <c r="B29" s="122"/>
      <c r="C29" s="131"/>
      <c r="D29" s="130"/>
      <c r="E29" s="122"/>
      <c r="F29" s="131"/>
      <c r="G29" s="130"/>
      <c r="H29" s="122"/>
      <c r="I29" s="131"/>
    </row>
    <row r="30" spans="1:9" ht="15" x14ac:dyDescent="0.2">
      <c r="A30" s="132" t="s">
        <v>942</v>
      </c>
      <c r="B30" s="133"/>
      <c r="C30" s="134"/>
      <c r="D30" s="132" t="s">
        <v>942</v>
      </c>
      <c r="E30" s="133"/>
      <c r="F30" s="134"/>
      <c r="G30" s="132" t="s">
        <v>942</v>
      </c>
      <c r="H30" s="133"/>
      <c r="I30" s="134"/>
    </row>
    <row r="31" spans="1:9" ht="15" x14ac:dyDescent="0.2">
      <c r="A31" s="38" t="s">
        <v>901</v>
      </c>
      <c r="B31" s="27"/>
      <c r="C31" s="27"/>
      <c r="D31" s="27"/>
      <c r="E31" s="27"/>
      <c r="F31" s="27"/>
      <c r="G31" s="27"/>
      <c r="H31" s="27"/>
      <c r="I31" s="27"/>
    </row>
    <row r="32" spans="1:9" ht="0" hidden="1" customHeight="1" x14ac:dyDescent="0.2">
      <c r="A32" s="121"/>
      <c r="B32" s="122"/>
      <c r="C32" s="122"/>
      <c r="D32" s="122"/>
      <c r="E32" s="122"/>
      <c r="F32" s="122"/>
      <c r="G32" s="122"/>
      <c r="H32" s="122"/>
      <c r="I32" s="122"/>
    </row>
    <row r="33" spans="1:9" ht="15" x14ac:dyDescent="0.2">
      <c r="A33" s="27"/>
      <c r="B33" s="27"/>
      <c r="C33" s="27"/>
      <c r="D33" s="27"/>
      <c r="E33" s="27"/>
      <c r="F33" s="27"/>
      <c r="G33" s="27"/>
      <c r="H33" s="27"/>
      <c r="I33" s="27"/>
    </row>
    <row r="34" spans="1:9" ht="15" x14ac:dyDescent="0.2">
      <c r="A34" s="27"/>
      <c r="B34" s="27"/>
      <c r="C34" s="27"/>
      <c r="D34" s="27"/>
      <c r="E34" s="27"/>
      <c r="F34" s="27"/>
      <c r="G34" s="27"/>
      <c r="H34" s="27"/>
      <c r="I34" s="27"/>
    </row>
    <row r="35" spans="1:9" ht="15" x14ac:dyDescent="0.2">
      <c r="A35" s="27"/>
      <c r="B35" s="27"/>
      <c r="C35" s="27"/>
      <c r="D35" s="27"/>
      <c r="E35" s="27"/>
      <c r="F35" s="27"/>
      <c r="G35" s="27"/>
      <c r="H35" s="27"/>
      <c r="I35" s="27"/>
    </row>
  </sheetData>
  <sheetProtection password="C5DB" sheet="1" objects="1" scenarios="1" formatCells="0" formatColumns="0" formatRows="0" insertColumns="0" insertRows="0" insertHyperlinks="0" deleteColumns="0" deleteRows="0" sort="0" autoFilter="0" pivotTables="0"/>
  <mergeCells count="51">
    <mergeCell ref="A1:I1"/>
    <mergeCell ref="A2:B2"/>
    <mergeCell ref="A3:B3"/>
    <mergeCell ref="A4:B4"/>
    <mergeCell ref="A5:B5"/>
    <mergeCell ref="A6:B6"/>
    <mergeCell ref="A7:I7"/>
    <mergeCell ref="B8:C8"/>
    <mergeCell ref="A9:A10"/>
    <mergeCell ref="A11:A12"/>
    <mergeCell ref="A13:A14"/>
    <mergeCell ref="A15:B15"/>
    <mergeCell ref="A16:B16"/>
    <mergeCell ref="A17:B17"/>
    <mergeCell ref="E8:F8"/>
    <mergeCell ref="D17:E17"/>
    <mergeCell ref="D18:E18"/>
    <mergeCell ref="H8:I8"/>
    <mergeCell ref="G9:H9"/>
    <mergeCell ref="G10:H10"/>
    <mergeCell ref="G11:H11"/>
    <mergeCell ref="G12:H12"/>
    <mergeCell ref="G13:H13"/>
    <mergeCell ref="G14:H14"/>
    <mergeCell ref="G17:H17"/>
    <mergeCell ref="G18:H18"/>
    <mergeCell ref="D30:F30"/>
    <mergeCell ref="G26:I26"/>
    <mergeCell ref="G27:I29"/>
    <mergeCell ref="G30:I30"/>
    <mergeCell ref="A22:B22"/>
    <mergeCell ref="A23:B23"/>
    <mergeCell ref="A24:B24"/>
    <mergeCell ref="D23:E23"/>
    <mergeCell ref="D24:E24"/>
    <mergeCell ref="A32:I32"/>
    <mergeCell ref="D9:E9"/>
    <mergeCell ref="D10:E10"/>
    <mergeCell ref="D11:E11"/>
    <mergeCell ref="D12:E12"/>
    <mergeCell ref="D13:E13"/>
    <mergeCell ref="D14:E14"/>
    <mergeCell ref="D15:E15"/>
    <mergeCell ref="D16:E16"/>
    <mergeCell ref="G23:H23"/>
    <mergeCell ref="G24:H24"/>
    <mergeCell ref="A26:C26"/>
    <mergeCell ref="A27:C29"/>
    <mergeCell ref="A30:C30"/>
    <mergeCell ref="D26:F26"/>
    <mergeCell ref="D27:F29"/>
  </mergeCells>
  <phoneticPr fontId="14" type="noConversion"/>
  <pageMargins left="0.70000000000000007" right="0.70000000000000007" top="0.75000000000000011" bottom="0.75000000000000011" header="0.30000000000000004" footer="0.30000000000000004"/>
  <pageSetup paperSize="9" scale="85" orientation="landscape"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Rozpočet - vybrané sloupce</vt:lpstr>
      <vt:lpstr>Krycí list rozpočtu</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kanalizace a ČOV Klapý</dc:title>
  <dc:subject/>
  <dc:creator>Verlag Dashőfer, s.r.o.</dc:creator>
  <cp:keywords/>
  <dc:description/>
  <cp:lastModifiedBy>Eva Kaiserová</cp:lastModifiedBy>
  <cp:lastPrinted>2020-04-21T07:06:47Z</cp:lastPrinted>
  <dcterms:created xsi:type="dcterms:W3CDTF">2019-10-11T07:13:18Z</dcterms:created>
  <dcterms:modified xsi:type="dcterms:W3CDTF">2020-06-02T09:37:55Z</dcterms:modified>
  <cp:category/>
</cp:coreProperties>
</file>