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orma\Desktop\VŘ schodiště 2024\"/>
    </mc:Choice>
  </mc:AlternateContent>
  <bookViews>
    <workbookView xWindow="0" yWindow="0" windowWidth="28800" windowHeight="12420"/>
  </bookViews>
  <sheets>
    <sheet name="Rekapitulace stavby" sheetId="1" r:id="rId1"/>
    <sheet name="01 - Vlastní oprava" sheetId="2" r:id="rId2"/>
  </sheets>
  <definedNames>
    <definedName name="_xlnm._FilterDatabase" localSheetId="1" hidden="1">'01 - Vlastní oprava'!$C$129:$K$309</definedName>
    <definedName name="_xlnm.Print_Titles" localSheetId="1">'01 - Vlastní oprava'!$129:$129</definedName>
    <definedName name="_xlnm.Print_Titles" localSheetId="0">'Rekapitulace stavby'!$92:$92</definedName>
    <definedName name="_xlnm.Print_Area" localSheetId="1">'01 - Vlastní oprava'!$C$4:$J$76,'01 - Vlastní oprava'!$C$82:$J$111,'01 - Vlastní oprava'!$C$117:$J$309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308" i="2"/>
  <c r="BH308" i="2"/>
  <c r="BG308" i="2"/>
  <c r="BF308" i="2"/>
  <c r="T308" i="2"/>
  <c r="T307" i="2" s="1"/>
  <c r="R308" i="2"/>
  <c r="R307" i="2"/>
  <c r="P308" i="2"/>
  <c r="P307" i="2" s="1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77" i="2"/>
  <c r="BH277" i="2"/>
  <c r="BG277" i="2"/>
  <c r="BF277" i="2"/>
  <c r="T277" i="2"/>
  <c r="R277" i="2"/>
  <c r="P277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T255" i="2"/>
  <c r="R256" i="2"/>
  <c r="R255" i="2"/>
  <c r="P256" i="2"/>
  <c r="P255" i="2"/>
  <c r="BI252" i="2"/>
  <c r="BH252" i="2"/>
  <c r="BG252" i="2"/>
  <c r="BF252" i="2"/>
  <c r="T252" i="2"/>
  <c r="T251" i="2"/>
  <c r="R252" i="2"/>
  <c r="R251" i="2"/>
  <c r="P252" i="2"/>
  <c r="P251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4" i="2"/>
  <c r="BH154" i="2"/>
  <c r="BG154" i="2"/>
  <c r="BF154" i="2"/>
  <c r="T154" i="2"/>
  <c r="R154" i="2"/>
  <c r="P154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T132" i="2"/>
  <c r="R133" i="2"/>
  <c r="R132" i="2"/>
  <c r="P133" i="2"/>
  <c r="P132" i="2"/>
  <c r="F124" i="2"/>
  <c r="E122" i="2"/>
  <c r="F89" i="2"/>
  <c r="E87" i="2"/>
  <c r="J24" i="2"/>
  <c r="E24" i="2"/>
  <c r="J127" i="2" s="1"/>
  <c r="J23" i="2"/>
  <c r="J21" i="2"/>
  <c r="E21" i="2"/>
  <c r="J126" i="2" s="1"/>
  <c r="J20" i="2"/>
  <c r="J18" i="2"/>
  <c r="E18" i="2"/>
  <c r="F92" i="2" s="1"/>
  <c r="J17" i="2"/>
  <c r="J15" i="2"/>
  <c r="E15" i="2"/>
  <c r="F126" i="2" s="1"/>
  <c r="J14" i="2"/>
  <c r="J12" i="2"/>
  <c r="J124" i="2"/>
  <c r="E7" i="2"/>
  <c r="E120" i="2"/>
  <c r="L90" i="1"/>
  <c r="AM90" i="1"/>
  <c r="AM89" i="1"/>
  <c r="L89" i="1"/>
  <c r="AM87" i="1"/>
  <c r="L87" i="1"/>
  <c r="L85" i="1"/>
  <c r="L84" i="1"/>
  <c r="BK303" i="2"/>
  <c r="BK301" i="2"/>
  <c r="J288" i="2"/>
  <c r="J277" i="2"/>
  <c r="BK265" i="2"/>
  <c r="J263" i="2"/>
  <c r="BK252" i="2"/>
  <c r="BK245" i="2"/>
  <c r="J241" i="2"/>
  <c r="BK234" i="2"/>
  <c r="BK224" i="2"/>
  <c r="J220" i="2"/>
  <c r="BK207" i="2"/>
  <c r="J196" i="2"/>
  <c r="BK186" i="2"/>
  <c r="J178" i="2"/>
  <c r="BK161" i="2"/>
  <c r="J138" i="2"/>
  <c r="BK305" i="2"/>
  <c r="BK290" i="2"/>
  <c r="BK277" i="2"/>
  <c r="J192" i="2"/>
  <c r="J308" i="2"/>
  <c r="J301" i="2"/>
  <c r="J284" i="2"/>
  <c r="J272" i="2"/>
  <c r="J265" i="2"/>
  <c r="BK259" i="2"/>
  <c r="BK249" i="2"/>
  <c r="BK243" i="2"/>
  <c r="BK238" i="2"/>
  <c r="BK230" i="2"/>
  <c r="BK220" i="2"/>
  <c r="J211" i="2"/>
  <c r="BK190" i="2"/>
  <c r="J186" i="2"/>
  <c r="BK176" i="2"/>
  <c r="J173" i="2"/>
  <c r="BK148" i="2"/>
  <c r="AS94" i="1"/>
  <c r="BK299" i="2"/>
  <c r="BK282" i="2"/>
  <c r="J198" i="2"/>
  <c r="J154" i="2"/>
  <c r="BK138" i="2"/>
  <c r="BK308" i="2"/>
  <c r="J303" i="2"/>
  <c r="BK296" i="2"/>
  <c r="J282" i="2"/>
  <c r="BK270" i="2"/>
  <c r="BK263" i="2"/>
  <c r="J256" i="2"/>
  <c r="J249" i="2"/>
  <c r="J243" i="2"/>
  <c r="J238" i="2"/>
  <c r="J230" i="2"/>
  <c r="J224" i="2"/>
  <c r="BK211" i="2"/>
  <c r="J207" i="2"/>
  <c r="BK198" i="2"/>
  <c r="BK188" i="2"/>
  <c r="BK184" i="2"/>
  <c r="J176" i="2"/>
  <c r="J166" i="2"/>
  <c r="J142" i="2"/>
  <c r="J296" i="2"/>
  <c r="BK288" i="2"/>
  <c r="J201" i="2"/>
  <c r="J161" i="2"/>
  <c r="BK142" i="2"/>
  <c r="BK256" i="2"/>
  <c r="J228" i="2"/>
  <c r="J215" i="2"/>
  <c r="BK201" i="2"/>
  <c r="J190" i="2"/>
  <c r="BK178" i="2"/>
  <c r="BK166" i="2"/>
  <c r="BK146" i="2"/>
  <c r="J294" i="2"/>
  <c r="J290" i="2"/>
  <c r="J203" i="2"/>
  <c r="J148" i="2"/>
  <c r="J133" i="2"/>
  <c r="J305" i="2"/>
  <c r="J299" i="2"/>
  <c r="BK272" i="2"/>
  <c r="J270" i="2"/>
  <c r="J259" i="2"/>
  <c r="J252" i="2"/>
  <c r="J245" i="2"/>
  <c r="BK241" i="2"/>
  <c r="J234" i="2"/>
  <c r="BK228" i="2"/>
  <c r="BK215" i="2"/>
  <c r="BK203" i="2"/>
  <c r="BK192" i="2"/>
  <c r="J188" i="2"/>
  <c r="J184" i="2"/>
  <c r="BK173" i="2"/>
  <c r="BK154" i="2"/>
  <c r="BK294" i="2"/>
  <c r="BK284" i="2"/>
  <c r="BK196" i="2"/>
  <c r="J146" i="2"/>
  <c r="BK133" i="2"/>
  <c r="BK137" i="2" l="1"/>
  <c r="J137" i="2"/>
  <c r="J99" i="2"/>
  <c r="BK153" i="2"/>
  <c r="J153" i="2"/>
  <c r="J100" i="2"/>
  <c r="BK175" i="2"/>
  <c r="J175" i="2" s="1"/>
  <c r="J101" i="2" s="1"/>
  <c r="R175" i="2"/>
  <c r="BK200" i="2"/>
  <c r="J200" i="2" s="1"/>
  <c r="J103" i="2" s="1"/>
  <c r="P240" i="2"/>
  <c r="P137" i="2"/>
  <c r="P131" i="2" s="1"/>
  <c r="T153" i="2"/>
  <c r="T175" i="2"/>
  <c r="R183" i="2"/>
  <c r="R200" i="2"/>
  <c r="T137" i="2"/>
  <c r="P153" i="2"/>
  <c r="BK183" i="2"/>
  <c r="J183" i="2"/>
  <c r="J102" i="2"/>
  <c r="T183" i="2"/>
  <c r="T131" i="2" s="1"/>
  <c r="T200" i="2"/>
  <c r="R240" i="2"/>
  <c r="P258" i="2"/>
  <c r="P254" i="2"/>
  <c r="T258" i="2"/>
  <c r="R298" i="2"/>
  <c r="R254" i="2" s="1"/>
  <c r="R137" i="2"/>
  <c r="R131" i="2" s="1"/>
  <c r="R153" i="2"/>
  <c r="P175" i="2"/>
  <c r="P183" i="2"/>
  <c r="P200" i="2"/>
  <c r="BK240" i="2"/>
  <c r="J240" i="2"/>
  <c r="J104" i="2"/>
  <c r="T240" i="2"/>
  <c r="BK258" i="2"/>
  <c r="J258" i="2"/>
  <c r="J108" i="2"/>
  <c r="R258" i="2"/>
  <c r="BK298" i="2"/>
  <c r="BK254" i="2" s="1"/>
  <c r="J254" i="2" s="1"/>
  <c r="J106" i="2" s="1"/>
  <c r="J298" i="2"/>
  <c r="J109" i="2" s="1"/>
  <c r="P298" i="2"/>
  <c r="T298" i="2"/>
  <c r="T254" i="2" s="1"/>
  <c r="BK132" i="2"/>
  <c r="J132" i="2" s="1"/>
  <c r="J98" i="2" s="1"/>
  <c r="BK251" i="2"/>
  <c r="J251" i="2"/>
  <c r="J105" i="2" s="1"/>
  <c r="BK307" i="2"/>
  <c r="J307" i="2"/>
  <c r="J110" i="2"/>
  <c r="BK255" i="2"/>
  <c r="BE308" i="2"/>
  <c r="E85" i="2"/>
  <c r="J89" i="2"/>
  <c r="F91" i="2"/>
  <c r="J92" i="2"/>
  <c r="F127" i="2"/>
  <c r="BE142" i="2"/>
  <c r="BE154" i="2"/>
  <c r="BE188" i="2"/>
  <c r="BE277" i="2"/>
  <c r="BE284" i="2"/>
  <c r="BE288" i="2"/>
  <c r="BE305" i="2"/>
  <c r="BE294" i="2"/>
  <c r="BE303" i="2"/>
  <c r="BE290" i="2"/>
  <c r="J91" i="2"/>
  <c r="BE133" i="2"/>
  <c r="BE138" i="2"/>
  <c r="BE146" i="2"/>
  <c r="BE148" i="2"/>
  <c r="BE161" i="2"/>
  <c r="BE166" i="2"/>
  <c r="BE173" i="2"/>
  <c r="BE176" i="2"/>
  <c r="BE178" i="2"/>
  <c r="BE184" i="2"/>
  <c r="BE186" i="2"/>
  <c r="BE190" i="2"/>
  <c r="BE192" i="2"/>
  <c r="BE196" i="2"/>
  <c r="BE198" i="2"/>
  <c r="BE201" i="2"/>
  <c r="BE203" i="2"/>
  <c r="BE207" i="2"/>
  <c r="BE211" i="2"/>
  <c r="BE215" i="2"/>
  <c r="BE220" i="2"/>
  <c r="BE224" i="2"/>
  <c r="BE228" i="2"/>
  <c r="BE230" i="2"/>
  <c r="BE234" i="2"/>
  <c r="BE238" i="2"/>
  <c r="BE241" i="2"/>
  <c r="BE243" i="2"/>
  <c r="BE245" i="2"/>
  <c r="BE249" i="2"/>
  <c r="BE252" i="2"/>
  <c r="BE256" i="2"/>
  <c r="BE259" i="2"/>
  <c r="BE263" i="2"/>
  <c r="BE265" i="2"/>
  <c r="BE270" i="2"/>
  <c r="BE272" i="2"/>
  <c r="BE282" i="2"/>
  <c r="BE296" i="2"/>
  <c r="BE299" i="2"/>
  <c r="BE301" i="2"/>
  <c r="F34" i="2"/>
  <c r="BA95" i="1"/>
  <c r="BA94" i="1" s="1"/>
  <c r="AW94" i="1" s="1"/>
  <c r="AK30" i="1" s="1"/>
  <c r="F37" i="2"/>
  <c r="BD95" i="1" s="1"/>
  <c r="BD94" i="1" s="1"/>
  <c r="W33" i="1" s="1"/>
  <c r="J34" i="2"/>
  <c r="AW95" i="1" s="1"/>
  <c r="F35" i="2"/>
  <c r="BB95" i="1"/>
  <c r="BB94" i="1"/>
  <c r="W31" i="1" s="1"/>
  <c r="F36" i="2"/>
  <c r="BC95" i="1"/>
  <c r="BC94" i="1"/>
  <c r="W32" i="1" s="1"/>
  <c r="R130" i="2" l="1"/>
  <c r="T130" i="2"/>
  <c r="P130" i="2"/>
  <c r="AU95" i="1" s="1"/>
  <c r="AU94" i="1" s="1"/>
  <c r="J255" i="2"/>
  <c r="J107" i="2"/>
  <c r="BK131" i="2"/>
  <c r="J131" i="2" s="1"/>
  <c r="J97" i="2" s="1"/>
  <c r="AX94" i="1"/>
  <c r="AY94" i="1"/>
  <c r="F33" i="2"/>
  <c r="AZ95" i="1"/>
  <c r="AZ94" i="1"/>
  <c r="W29" i="1" s="1"/>
  <c r="W30" i="1"/>
  <c r="J33" i="2"/>
  <c r="AV95" i="1"/>
  <c r="AT95" i="1" s="1"/>
  <c r="BK130" i="2" l="1"/>
  <c r="J130" i="2"/>
  <c r="J96" i="2"/>
  <c r="AV94" i="1"/>
  <c r="AK29" i="1"/>
  <c r="J30" i="2" l="1"/>
  <c r="AG95" i="1"/>
  <c r="AG94" i="1" s="1"/>
  <c r="AT94" i="1"/>
  <c r="AK26" i="1" l="1"/>
  <c r="AN94" i="1"/>
  <c r="J39" i="2"/>
  <c r="AN95" i="1"/>
  <c r="AK35" i="1"/>
</calcChain>
</file>

<file path=xl/sharedStrings.xml><?xml version="1.0" encoding="utf-8"?>
<sst xmlns="http://schemas.openxmlformats.org/spreadsheetml/2006/main" count="1837" uniqueCount="365">
  <si>
    <t>Export Komplet</t>
  </si>
  <si>
    <t/>
  </si>
  <si>
    <t>2.0</t>
  </si>
  <si>
    <t>ZAMOK</t>
  </si>
  <si>
    <t>False</t>
  </si>
  <si>
    <t>{4e7a239f-a34c-416a-a326-f6f0b8e4ba1a}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</si>
  <si>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</si>
  <si>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</si>
  <si>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</si>
  <si>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</si>
  <si>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</si>
  <si>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</si>
  <si>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</si>
  <si>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</si>
  <si>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</si>
  <si>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</si>
  <si>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</si>
  <si>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01 - Oprava venkovního schodiště - 2.ZŠ v Pelhřimově (2)</t>
  </si>
  <si>
    <t>KSO:</t>
  </si>
  <si>
    <t>CC-CZ:</t>
  </si>
  <si>
    <t>Místo:</t>
  </si>
  <si>
    <t xml:space="preserve"> </t>
  </si>
  <si>
    <t>Datum:</t>
  </si>
  <si>
    <t>21. 5. 2024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</si>
  <si>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</si>
  <si>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</si>
  <si>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</si>
  <si>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</si>
  <si>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</si>
  <si>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</si>
  <si>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</si>
  <si>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</si>
  <si>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</si>
  <si>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</si>
  <si>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</si>
  <si>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</si>
  <si>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</si>
  <si>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</si>
  <si>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</si>
  <si>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</si>
  <si>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</si>
  <si>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</si>
  <si>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</si>
  <si>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</si>
  <si>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</si>
  <si>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</si>
  <si>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</si>
  <si>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</si>
  <si>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</si>
  <si>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</si>
  <si>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</si>
  <si>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</si>
  <si>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</si>
  <si>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</si>
  <si>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</si>
  <si>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</si>
  <si>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</si>
  <si>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</si>
  <si>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</si>
  <si>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</si>
  <si>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</si>
  <si>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</si>
  <si>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</si>
  <si>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</si>
  <si>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</si>
  <si>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</si>
  <si>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</si>
  <si>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</si>
  <si>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</si>
  <si>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</si>
  <si>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</si>
  <si>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</si>
  <si>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</si>
  <si>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</si>
  <si>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</si>
  <si>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</si>
  <si>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</si>
  <si>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01</t>
  </si>
  <si>
    <t>Vlastní oprava</t>
  </si>
  <si>
    <t>STA</t>
  </si>
  <si>
    <t>1</t>
  </si>
  <si>
    <t>{d0d56488-4337-4eb5-ba88-ccabc0b07199}</t>
  </si>
  <si>
    <t>2</t>
  </si>
  <si>
    <t>KRYCÍ LIST SOUPISU PRACÍ</t>
  </si>
  <si>
    <t>Objekt:</t>
  </si>
  <si>
    <t>01 - Vlastní oprava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</si>
  <si>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</si>
  <si>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</si>
  <si>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</si>
  <si>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</si>
  <si>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</si>
  <si>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</si>
  <si>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</si>
  <si>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</si>
  <si>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</si>
  <si>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</si>
  <si>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</si>
  <si>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</si>
  <si>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</si>
  <si>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</si>
  <si>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</si>
  <si>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</si>
  <si>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772 - Podlahy z kamene</t>
  </si>
  <si>
    <t xml:space="preserve">    776 - Podlahy povlakové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</si>
  <si>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</si>
  <si>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</si>
  <si>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</si>
  <si>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</si>
  <si>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</si>
  <si>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</si>
  <si>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</si>
  <si>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</si>
  <si>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</si>
  <si>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</si>
  <si>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</si>
  <si>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</si>
  <si>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</si>
  <si>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</si>
  <si>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</si>
  <si>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</si>
  <si>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</si>
  <si>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</si>
  <si>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</si>
  <si>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</si>
  <si>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při překopech komunikací pro pěší ze zámkové dlažby ručně</t>
  </si>
  <si>
    <t>m2</t>
  </si>
  <si>
    <t>4</t>
  </si>
  <si>
    <t>PP</t>
  </si>
  <si>
    <t>VV</t>
  </si>
  <si>
    <t>(1,85+1,85)*1</t>
  </si>
  <si>
    <t>Součet</t>
  </si>
  <si>
    <t>Zakládání</t>
  </si>
  <si>
    <t>274321511</t>
  </si>
  <si>
    <t>Základové pasy ze ŽB bez zvýšených nároků na prostředí tř. C 25/30</t>
  </si>
  <si>
    <t>m3</t>
  </si>
  <si>
    <t>4*0,7*1</t>
  </si>
  <si>
    <t>3</t>
  </si>
  <si>
    <t>274351121</t>
  </si>
  <si>
    <t>Zřízení bednění základových pasů rovného</t>
  </si>
  <si>
    <t>6</t>
  </si>
  <si>
    <t>(4+0,7)*2*1</t>
  </si>
  <si>
    <t>274351122</t>
  </si>
  <si>
    <t>Odstranění bednění základových pasů rovného</t>
  </si>
  <si>
    <t>8</t>
  </si>
  <si>
    <t>5</t>
  </si>
  <si>
    <t>274361821</t>
  </si>
  <si>
    <t>Výztuž základových pasů betonářskou ocelí 10 505 (R)</t>
  </si>
  <si>
    <t>t</t>
  </si>
  <si>
    <t>10</t>
  </si>
  <si>
    <t>100kg/m3</t>
  </si>
  <si>
    <t>2,8*0,100</t>
  </si>
  <si>
    <t>Vodorovné konstrukce</t>
  </si>
  <si>
    <t>430321414</t>
  </si>
  <si>
    <t>Schodišťová konstrukce a rampa ze ŽB tř. C 25/30</t>
  </si>
  <si>
    <t>(1,85+1,85)*3,8*0,25</t>
  </si>
  <si>
    <t>(1,85+1,85)*(1+0,3)*0,2</t>
  </si>
  <si>
    <t>(1,85+1,85)*(0,33*0,17)/2*9</t>
  </si>
  <si>
    <t>(1,85+1,85)*(0,36*0,17)/2*1</t>
  </si>
  <si>
    <t>7</t>
  </si>
  <si>
    <t>430361821</t>
  </si>
  <si>
    <t>Výztuž schodišťové konstrukce a rampy betonářskou ocelí 10 505</t>
  </si>
  <si>
    <t>14</t>
  </si>
  <si>
    <t>130kg/m3</t>
  </si>
  <si>
    <t>5,524*0,130</t>
  </si>
  <si>
    <t>431351121</t>
  </si>
  <si>
    <t>Zřízení bednění podest schodišť a ramp přímočarých v do 4 m</t>
  </si>
  <si>
    <t>16</t>
  </si>
  <si>
    <t>(1,85+1,85)*(3,8+0,5*2)</t>
  </si>
  <si>
    <t>(1,85+1,85)*(1+0,5*2)</t>
  </si>
  <si>
    <t>(1,85+1,85)*(0,33+0,17)*9</t>
  </si>
  <si>
    <t>(1,85+1,85)*(0,36+0,17)*1</t>
  </si>
  <si>
    <t>9</t>
  </si>
  <si>
    <t>431351122</t>
  </si>
  <si>
    <t>Odstranění bednění podest schodišť a ramp přímočarých v do 4 m</t>
  </si>
  <si>
    <t>18</t>
  </si>
  <si>
    <t>Komunikace pozemní</t>
  </si>
  <si>
    <t>596211110</t>
  </si>
  <si>
    <t>Kladení zámkové dlažby komunikací pro pěší ručně tl 60 mm skupiny A pl do 50 m2</t>
  </si>
  <si>
    <t>20</t>
  </si>
  <si>
    <t>11</t>
  </si>
  <si>
    <t>M</t>
  </si>
  <si>
    <t>59245271</t>
  </si>
  <si>
    <t>dlažba zámková tvaru vlny 225x112x100mm barevná</t>
  </si>
  <si>
    <t>22</t>
  </si>
  <si>
    <t>doplnění z 20%</t>
  </si>
  <si>
    <t>3,7*0,20</t>
  </si>
  <si>
    <t>Úpravy povrchů, podlahy a osazování výplní</t>
  </si>
  <si>
    <t>619996125</t>
  </si>
  <si>
    <t>Ochrana svislých ploch obedněním z řeziva</t>
  </si>
  <si>
    <t>24</t>
  </si>
  <si>
    <t>13</t>
  </si>
  <si>
    <t>622131121</t>
  </si>
  <si>
    <t>Penetrační nátěr vnějších stěn nanášený ručně</t>
  </si>
  <si>
    <t>26</t>
  </si>
  <si>
    <t>622151011</t>
  </si>
  <si>
    <t>Penetrační silikátový nátěr vnějších pastovitých tenkovrstvých omítek stěn</t>
  </si>
  <si>
    <t>28</t>
  </si>
  <si>
    <t>15</t>
  </si>
  <si>
    <t>622211041</t>
  </si>
  <si>
    <t>Montáž kontaktního zateplení vnějších stěn lepením a mechanickým kotvením polystyrénových desek do betonu a zdiva tl přes 160 do 200 mm</t>
  </si>
  <si>
    <t>30</t>
  </si>
  <si>
    <t>28375954</t>
  </si>
  <si>
    <t>deska EPS 70 fasádní λ=0,039 tl 200mm</t>
  </si>
  <si>
    <t>32</t>
  </si>
  <si>
    <t>deska EPS 70 fasádní ?=0,039 tl 200mm</t>
  </si>
  <si>
    <t>10*1,05</t>
  </si>
  <si>
    <t>17</t>
  </si>
  <si>
    <t>622251101</t>
  </si>
  <si>
    <t>Příplatek k cenám kontaktního zateplení vnějších stěn za zápustnou montáž a použití tepelněizolačních zátek z polystyrenu</t>
  </si>
  <si>
    <t>34</t>
  </si>
  <si>
    <t>622531012</t>
  </si>
  <si>
    <t>Tenkovrstvá silikonová zrnitá omítka zrnitost 1,5 mm vnějších stěn</t>
  </si>
  <si>
    <t>36</t>
  </si>
  <si>
    <t>Ostatní konstrukce a práce, bourání</t>
  </si>
  <si>
    <t>19</t>
  </si>
  <si>
    <t>953961115</t>
  </si>
  <si>
    <t>Kotvy chemickým tmelem M 20 hl 200 mm do betonu, ŽB nebo kamene s vyvrtáním otvoru</t>
  </si>
  <si>
    <t>kus</t>
  </si>
  <si>
    <t>38</t>
  </si>
  <si>
    <t>13021015</t>
  </si>
  <si>
    <t>tyč ocelová kruhová žebírková DIN 488 jakost B500B (10 505) výztuž do betonu D 16mm</t>
  </si>
  <si>
    <t>40</t>
  </si>
  <si>
    <t>30*0,4*0,0016*30</t>
  </si>
  <si>
    <t>961055111</t>
  </si>
  <si>
    <t>Bourání základů ze ŽB</t>
  </si>
  <si>
    <t>42</t>
  </si>
  <si>
    <t>963042819</t>
  </si>
  <si>
    <t>Bourání schodišťových stupňů betonových zhotovených na místě</t>
  </si>
  <si>
    <t>m</t>
  </si>
  <si>
    <t>44</t>
  </si>
  <si>
    <t>(1,85+1,85)*(9+1)</t>
  </si>
  <si>
    <t>23</t>
  </si>
  <si>
    <t>963053936</t>
  </si>
  <si>
    <t>Bourání ŽB schodišťových ramen monolitických samonosných</t>
  </si>
  <si>
    <t>46</t>
  </si>
  <si>
    <t>(1,85+1,85)*3,8</t>
  </si>
  <si>
    <t>(1,85+1,85)*(1+0,3)</t>
  </si>
  <si>
    <t>965046111</t>
  </si>
  <si>
    <t>Broušení stávajících betonových podlah úběr do 3 mm</t>
  </si>
  <si>
    <t>48</t>
  </si>
  <si>
    <t>2,95*2,6</t>
  </si>
  <si>
    <t>25</t>
  </si>
  <si>
    <t>965046119</t>
  </si>
  <si>
    <t>Příplatek k broušení stávajících betonových podlah za každý další 1 mm úběru</t>
  </si>
  <si>
    <t>50</t>
  </si>
  <si>
    <t>7,67*7</t>
  </si>
  <si>
    <t>966080107</t>
  </si>
  <si>
    <t>Bourání kontaktního zateplení z polystyrenových desek tl přes 180 mm</t>
  </si>
  <si>
    <t>52</t>
  </si>
  <si>
    <t>27</t>
  </si>
  <si>
    <t>976071111</t>
  </si>
  <si>
    <t>Vybourání kovových madel a zábradlí</t>
  </si>
  <si>
    <t>54</t>
  </si>
  <si>
    <t>(3,25+1,25)*2</t>
  </si>
  <si>
    <t>977312114</t>
  </si>
  <si>
    <t>Řezání stávajících betonových mazanin vyztužených hl do 200 mm</t>
  </si>
  <si>
    <t>56</t>
  </si>
  <si>
    <t>(1,85+1,85)*2</t>
  </si>
  <si>
    <t>29</t>
  </si>
  <si>
    <t>979051121</t>
  </si>
  <si>
    <t>Očištění zámkových dlaždic se spárováním z kameniva těženého při překopech inženýrských sítí</t>
  </si>
  <si>
    <t>58</t>
  </si>
  <si>
    <t>997</t>
  </si>
  <si>
    <t>Přesun sutě</t>
  </si>
  <si>
    <t>997013151</t>
  </si>
  <si>
    <t>Vnitrostaveništní doprava suti a vybouraných hmot pro budovy v do 6 m s omezením mechanizace</t>
  </si>
  <si>
    <t>60</t>
  </si>
  <si>
    <t>31</t>
  </si>
  <si>
    <t>997013501</t>
  </si>
  <si>
    <t>Odvoz suti a vybouraných hmot na skládku nebo meziskládku do 1 km se složením</t>
  </si>
  <si>
    <t>62</t>
  </si>
  <si>
    <t>997013509</t>
  </si>
  <si>
    <t>Příplatek k odvozu suti a vybouraných hmot na skládku ZKD 1 km přes 1 km</t>
  </si>
  <si>
    <t>64</t>
  </si>
  <si>
    <t>35,306*9</t>
  </si>
  <si>
    <t>33</t>
  </si>
  <si>
    <t>997013862</t>
  </si>
  <si>
    <t>Poplatek za uložení stavebního odpadu na recyklační skládce (skládkovné) z armovaného betonu kód odpadu 17 01 01</t>
  </si>
  <si>
    <t>66</t>
  </si>
  <si>
    <t>998</t>
  </si>
  <si>
    <t>Přesun hmot</t>
  </si>
  <si>
    <t>998018001</t>
  </si>
  <si>
    <t>Přesun hmot ruční pro budovy v do 6 m</t>
  </si>
  <si>
    <t>68</t>
  </si>
  <si>
    <t>PSV</t>
  </si>
  <si>
    <t>Práce a dodávky PSV</t>
  </si>
  <si>
    <t>767</t>
  </si>
  <si>
    <t>Konstrukce zámečnické</t>
  </si>
  <si>
    <t>35</t>
  </si>
  <si>
    <t>767001</t>
  </si>
  <si>
    <t>M+D zábradlí vč.kotvení a povrchové úpravy</t>
  </si>
  <si>
    <t>70</t>
  </si>
  <si>
    <t>772</t>
  </si>
  <si>
    <t>Podlahy z kamene</t>
  </si>
  <si>
    <t>772211821</t>
  </si>
  <si>
    <t>Demontáž obkladů schodišťových stupnic do suti z tvrdých kamenů kladených do malty</t>
  </si>
  <si>
    <t>72</t>
  </si>
  <si>
    <t>(1,85+1,85)*10</t>
  </si>
  <si>
    <t>37</t>
  </si>
  <si>
    <t>772231821</t>
  </si>
  <si>
    <t>Demontáž obkladů schodišťových podstupnic do suti z tvrdých kamenů kladených do malty</t>
  </si>
  <si>
    <t>74</t>
  </si>
  <si>
    <t>772522811</t>
  </si>
  <si>
    <t>Demontáž dlažby z kamene do suti z tvrdých kamenů kladených do malty</t>
  </si>
  <si>
    <t>76</t>
  </si>
  <si>
    <t>(1,85+1,85)*1,05</t>
  </si>
  <si>
    <t>39</t>
  </si>
  <si>
    <t>772231312</t>
  </si>
  <si>
    <t>Montáž obkladu stupňů deskami lepenými z kamene tvrdého tl do 30 mm</t>
  </si>
  <si>
    <t>78</t>
  </si>
  <si>
    <t>58382165A1</t>
  </si>
  <si>
    <t>deska obkladová žula tl 30mm pro schodišťové stupně do š.35cm</t>
  </si>
  <si>
    <t>80</t>
  </si>
  <si>
    <t>(1,85+1,85)*9</t>
  </si>
  <si>
    <t>33,3*0,10</t>
  </si>
  <si>
    <t>41</t>
  </si>
  <si>
    <t>58382165A2</t>
  </si>
  <si>
    <t>deska obkladová žula tl 30mm pro schodišťové stupně do š.40cm</t>
  </si>
  <si>
    <t>82</t>
  </si>
  <si>
    <t>3,7*0,10</t>
  </si>
  <si>
    <t>772231423</t>
  </si>
  <si>
    <t>Montáž obkladu stupňů deskami podstupnicovými lepenými z kamene tvrdého tl do 30 mm</t>
  </si>
  <si>
    <t>84</t>
  </si>
  <si>
    <t>43</t>
  </si>
  <si>
    <t>58386630</t>
  </si>
  <si>
    <t>deska obkladová žula  pro podstupnice žula tl 20mm</t>
  </si>
  <si>
    <t>86</t>
  </si>
  <si>
    <t>37*1,1</t>
  </si>
  <si>
    <t>772521240</t>
  </si>
  <si>
    <t>Kladení dlažby z kamene z pravoúhlých desek a dlaždic lepených tl do 30 mm</t>
  </si>
  <si>
    <t>88</t>
  </si>
  <si>
    <t>45</t>
  </si>
  <si>
    <t>58381122</t>
  </si>
  <si>
    <t>deska dlažební žula tl 30mm s protiskluznou úpravou</t>
  </si>
  <si>
    <t>90</t>
  </si>
  <si>
    <t>11,555*1,1</t>
  </si>
  <si>
    <t>998772101</t>
  </si>
  <si>
    <t>Přesun hmot tonážní pro podlahy z kamene v objektech v do 6 m</t>
  </si>
  <si>
    <t>92</t>
  </si>
  <si>
    <t>47</t>
  </si>
  <si>
    <t>998772181</t>
  </si>
  <si>
    <t>Příplatek k přesunu hmot tonážní 772 prováděný bez použití mechanizace</t>
  </si>
  <si>
    <t>94</t>
  </si>
  <si>
    <t>776</t>
  </si>
  <si>
    <t>Podlahy povlakové</t>
  </si>
  <si>
    <t>776111311</t>
  </si>
  <si>
    <t>Vysátí podkladu povlakových podlah</t>
  </si>
  <si>
    <t>96</t>
  </si>
  <si>
    <t>49</t>
  </si>
  <si>
    <t>776121321</t>
  </si>
  <si>
    <t>Neředěná penetrace savého podkladu</t>
  </si>
  <si>
    <t>98</t>
  </si>
  <si>
    <t>776141222A</t>
  </si>
  <si>
    <t>Stěrka podlahová nivelační pro vyrovnání podkladu venkovních ploch do 5 mm</t>
  </si>
  <si>
    <t>100</t>
  </si>
  <si>
    <t>51</t>
  </si>
  <si>
    <t>998776101</t>
  </si>
  <si>
    <t>Přesun hmot tonážní pro podlahy povlakové v objektech v do 6 m</t>
  </si>
  <si>
    <t>102</t>
  </si>
  <si>
    <t>VRN</t>
  </si>
  <si>
    <t>Vedlejší rozpočtové náklady</t>
  </si>
  <si>
    <t>032103000</t>
  </si>
  <si>
    <t>Zařízení staveniště, oplocení</t>
  </si>
  <si>
    <t>…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</si>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</sst>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/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K6" sqref="K6:AO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81" t="s">
        <v>14</v>
      </c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2"/>
      <c r="AQ5" s="22"/>
      <c r="AR5" s="20"/>
      <c r="BE5" s="278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83" t="s">
        <v>17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2"/>
      <c r="AQ6" s="22"/>
      <c r="AR6" s="20"/>
      <c r="BE6" s="279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79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79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9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79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79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9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79"/>
      <c r="BS13" s="17" t="s">
        <v>6</v>
      </c>
    </row>
    <row r="14" spans="1:74" ht="12.75">
      <c r="B14" s="21"/>
      <c r="C14" s="22"/>
      <c r="D14" s="22"/>
      <c r="E14" s="284" t="s">
        <v>28</v>
      </c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79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9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79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79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9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79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79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9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9"/>
    </row>
    <row r="23" spans="1:71" s="1" customFormat="1" ht="16.5" customHeight="1">
      <c r="B23" s="21"/>
      <c r="C23" s="22"/>
      <c r="D23" s="22"/>
      <c r="E23" s="286" t="s">
        <v>1</v>
      </c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2"/>
      <c r="AP23" s="22"/>
      <c r="AQ23" s="22"/>
      <c r="AR23" s="20"/>
      <c r="BE23" s="279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9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9"/>
    </row>
    <row r="26" spans="1:71" s="2" customFormat="1" ht="25.9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7">
        <f>ROUND(AG94,2)</f>
        <v>0</v>
      </c>
      <c r="AL26" s="288"/>
      <c r="AM26" s="288"/>
      <c r="AN26" s="288"/>
      <c r="AO26" s="288"/>
      <c r="AP26" s="36"/>
      <c r="AQ26" s="36"/>
      <c r="AR26" s="39"/>
      <c r="BE26" s="279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9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9" t="s">
        <v>34</v>
      </c>
      <c r="M28" s="289"/>
      <c r="N28" s="289"/>
      <c r="O28" s="289"/>
      <c r="P28" s="289"/>
      <c r="Q28" s="36"/>
      <c r="R28" s="36"/>
      <c r="S28" s="36"/>
      <c r="T28" s="36"/>
      <c r="U28" s="36"/>
      <c r="V28" s="36"/>
      <c r="W28" s="289" t="s">
        <v>35</v>
      </c>
      <c r="X28" s="289"/>
      <c r="Y28" s="289"/>
      <c r="Z28" s="289"/>
      <c r="AA28" s="289"/>
      <c r="AB28" s="289"/>
      <c r="AC28" s="289"/>
      <c r="AD28" s="289"/>
      <c r="AE28" s="289"/>
      <c r="AF28" s="36"/>
      <c r="AG28" s="36"/>
      <c r="AH28" s="36"/>
      <c r="AI28" s="36"/>
      <c r="AJ28" s="36"/>
      <c r="AK28" s="289" t="s">
        <v>36</v>
      </c>
      <c r="AL28" s="289"/>
      <c r="AM28" s="289"/>
      <c r="AN28" s="289"/>
      <c r="AO28" s="289"/>
      <c r="AP28" s="36"/>
      <c r="AQ28" s="36"/>
      <c r="AR28" s="39"/>
      <c r="BE28" s="279"/>
    </row>
    <row r="29" spans="1:71" s="3" customFormat="1" ht="14.45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73">
        <v>0.21</v>
      </c>
      <c r="M29" s="272"/>
      <c r="N29" s="272"/>
      <c r="O29" s="272"/>
      <c r="P29" s="272"/>
      <c r="Q29" s="41"/>
      <c r="R29" s="41"/>
      <c r="S29" s="41"/>
      <c r="T29" s="41"/>
      <c r="U29" s="41"/>
      <c r="V29" s="41"/>
      <c r="W29" s="271">
        <f>ROUND(AZ94, 2)</f>
        <v>0</v>
      </c>
      <c r="X29" s="272"/>
      <c r="Y29" s="272"/>
      <c r="Z29" s="272"/>
      <c r="AA29" s="272"/>
      <c r="AB29" s="272"/>
      <c r="AC29" s="272"/>
      <c r="AD29" s="272"/>
      <c r="AE29" s="272"/>
      <c r="AF29" s="41"/>
      <c r="AG29" s="41"/>
      <c r="AH29" s="41"/>
      <c r="AI29" s="41"/>
      <c r="AJ29" s="41"/>
      <c r="AK29" s="271">
        <f>ROUND(AV94, 2)</f>
        <v>0</v>
      </c>
      <c r="AL29" s="272"/>
      <c r="AM29" s="272"/>
      <c r="AN29" s="272"/>
      <c r="AO29" s="272"/>
      <c r="AP29" s="41"/>
      <c r="AQ29" s="41"/>
      <c r="AR29" s="42"/>
      <c r="BE29" s="280"/>
    </row>
    <row r="30" spans="1:71" s="3" customFormat="1" ht="14.45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73">
        <v>0.12</v>
      </c>
      <c r="M30" s="272"/>
      <c r="N30" s="272"/>
      <c r="O30" s="272"/>
      <c r="P30" s="272"/>
      <c r="Q30" s="41"/>
      <c r="R30" s="41"/>
      <c r="S30" s="41"/>
      <c r="T30" s="41"/>
      <c r="U30" s="41"/>
      <c r="V30" s="41"/>
      <c r="W30" s="271">
        <f>ROUND(BA94, 2)</f>
        <v>0</v>
      </c>
      <c r="X30" s="272"/>
      <c r="Y30" s="272"/>
      <c r="Z30" s="272"/>
      <c r="AA30" s="272"/>
      <c r="AB30" s="272"/>
      <c r="AC30" s="272"/>
      <c r="AD30" s="272"/>
      <c r="AE30" s="272"/>
      <c r="AF30" s="41"/>
      <c r="AG30" s="41"/>
      <c r="AH30" s="41"/>
      <c r="AI30" s="41"/>
      <c r="AJ30" s="41"/>
      <c r="AK30" s="271">
        <f>ROUND(AW94, 2)</f>
        <v>0</v>
      </c>
      <c r="AL30" s="272"/>
      <c r="AM30" s="272"/>
      <c r="AN30" s="272"/>
      <c r="AO30" s="272"/>
      <c r="AP30" s="41"/>
      <c r="AQ30" s="41"/>
      <c r="AR30" s="42"/>
      <c r="BE30" s="280"/>
    </row>
    <row r="31" spans="1:71" s="3" customFormat="1" ht="14.45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73">
        <v>0.21</v>
      </c>
      <c r="M31" s="272"/>
      <c r="N31" s="272"/>
      <c r="O31" s="272"/>
      <c r="P31" s="272"/>
      <c r="Q31" s="41"/>
      <c r="R31" s="41"/>
      <c r="S31" s="41"/>
      <c r="T31" s="41"/>
      <c r="U31" s="41"/>
      <c r="V31" s="41"/>
      <c r="W31" s="271">
        <f>ROUND(BB94, 2)</f>
        <v>0</v>
      </c>
      <c r="X31" s="272"/>
      <c r="Y31" s="272"/>
      <c r="Z31" s="272"/>
      <c r="AA31" s="272"/>
      <c r="AB31" s="272"/>
      <c r="AC31" s="272"/>
      <c r="AD31" s="272"/>
      <c r="AE31" s="272"/>
      <c r="AF31" s="41"/>
      <c r="AG31" s="41"/>
      <c r="AH31" s="41"/>
      <c r="AI31" s="41"/>
      <c r="AJ31" s="41"/>
      <c r="AK31" s="271">
        <v>0</v>
      </c>
      <c r="AL31" s="272"/>
      <c r="AM31" s="272"/>
      <c r="AN31" s="272"/>
      <c r="AO31" s="272"/>
      <c r="AP31" s="41"/>
      <c r="AQ31" s="41"/>
      <c r="AR31" s="42"/>
      <c r="BE31" s="280"/>
    </row>
    <row r="32" spans="1:71" s="3" customFormat="1" ht="14.45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73">
        <v>0.12</v>
      </c>
      <c r="M32" s="272"/>
      <c r="N32" s="272"/>
      <c r="O32" s="272"/>
      <c r="P32" s="272"/>
      <c r="Q32" s="41"/>
      <c r="R32" s="41"/>
      <c r="S32" s="41"/>
      <c r="T32" s="41"/>
      <c r="U32" s="41"/>
      <c r="V32" s="41"/>
      <c r="W32" s="271">
        <f>ROUND(BC94, 2)</f>
        <v>0</v>
      </c>
      <c r="X32" s="272"/>
      <c r="Y32" s="272"/>
      <c r="Z32" s="272"/>
      <c r="AA32" s="272"/>
      <c r="AB32" s="272"/>
      <c r="AC32" s="272"/>
      <c r="AD32" s="272"/>
      <c r="AE32" s="272"/>
      <c r="AF32" s="41"/>
      <c r="AG32" s="41"/>
      <c r="AH32" s="41"/>
      <c r="AI32" s="41"/>
      <c r="AJ32" s="41"/>
      <c r="AK32" s="271">
        <v>0</v>
      </c>
      <c r="AL32" s="272"/>
      <c r="AM32" s="272"/>
      <c r="AN32" s="272"/>
      <c r="AO32" s="272"/>
      <c r="AP32" s="41"/>
      <c r="AQ32" s="41"/>
      <c r="AR32" s="42"/>
      <c r="BE32" s="280"/>
    </row>
    <row r="33" spans="1:57" s="3" customFormat="1" ht="14.45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73">
        <v>0</v>
      </c>
      <c r="M33" s="272"/>
      <c r="N33" s="272"/>
      <c r="O33" s="272"/>
      <c r="P33" s="272"/>
      <c r="Q33" s="41"/>
      <c r="R33" s="41"/>
      <c r="S33" s="41"/>
      <c r="T33" s="41"/>
      <c r="U33" s="41"/>
      <c r="V33" s="41"/>
      <c r="W33" s="271">
        <f>ROUND(BD94, 2)</f>
        <v>0</v>
      </c>
      <c r="X33" s="272"/>
      <c r="Y33" s="272"/>
      <c r="Z33" s="272"/>
      <c r="AA33" s="272"/>
      <c r="AB33" s="272"/>
      <c r="AC33" s="272"/>
      <c r="AD33" s="272"/>
      <c r="AE33" s="272"/>
      <c r="AF33" s="41"/>
      <c r="AG33" s="41"/>
      <c r="AH33" s="41"/>
      <c r="AI33" s="41"/>
      <c r="AJ33" s="41"/>
      <c r="AK33" s="271">
        <v>0</v>
      </c>
      <c r="AL33" s="272"/>
      <c r="AM33" s="272"/>
      <c r="AN33" s="272"/>
      <c r="AO33" s="272"/>
      <c r="AP33" s="41"/>
      <c r="AQ33" s="41"/>
      <c r="AR33" s="42"/>
      <c r="BE33" s="280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79"/>
    </row>
    <row r="35" spans="1:57" s="2" customFormat="1" ht="25.9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74" t="s">
        <v>45</v>
      </c>
      <c r="Y35" s="275"/>
      <c r="Z35" s="275"/>
      <c r="AA35" s="275"/>
      <c r="AB35" s="275"/>
      <c r="AC35" s="45"/>
      <c r="AD35" s="45"/>
      <c r="AE35" s="45"/>
      <c r="AF35" s="45"/>
      <c r="AG35" s="45"/>
      <c r="AH35" s="45"/>
      <c r="AI35" s="45"/>
      <c r="AJ35" s="45"/>
      <c r="AK35" s="276">
        <f>SUM(AK26:AK33)</f>
        <v>0</v>
      </c>
      <c r="AL35" s="275"/>
      <c r="AM35" s="275"/>
      <c r="AN35" s="275"/>
      <c r="AO35" s="277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IMPORT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0" t="str">
        <f>K6</f>
        <v>01 - Oprava venkovního schodiště - 2.ZŠ v Pelhřimově (2)</v>
      </c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2" t="str">
        <f>IF(AN8= "","",AN8)</f>
        <v>21. 5. 2024</v>
      </c>
      <c r="AN87" s="262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3" t="str">
        <f>IF(E17="","",E17)</f>
        <v xml:space="preserve"> </v>
      </c>
      <c r="AN89" s="264"/>
      <c r="AO89" s="264"/>
      <c r="AP89" s="264"/>
      <c r="AQ89" s="36"/>
      <c r="AR89" s="39"/>
      <c r="AS89" s="265" t="s">
        <v>53</v>
      </c>
      <c r="AT89" s="266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63" t="str">
        <f>IF(E20="","",E20)</f>
        <v xml:space="preserve"> </v>
      </c>
      <c r="AN90" s="264"/>
      <c r="AO90" s="264"/>
      <c r="AP90" s="264"/>
      <c r="AQ90" s="36"/>
      <c r="AR90" s="39"/>
      <c r="AS90" s="267"/>
      <c r="AT90" s="268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9"/>
      <c r="AT91" s="270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50" t="s">
        <v>54</v>
      </c>
      <c r="D92" s="251"/>
      <c r="E92" s="251"/>
      <c r="F92" s="251"/>
      <c r="G92" s="251"/>
      <c r="H92" s="73"/>
      <c r="I92" s="252" t="s">
        <v>55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3" t="s">
        <v>56</v>
      </c>
      <c r="AH92" s="251"/>
      <c r="AI92" s="251"/>
      <c r="AJ92" s="251"/>
      <c r="AK92" s="251"/>
      <c r="AL92" s="251"/>
      <c r="AM92" s="251"/>
      <c r="AN92" s="252" t="s">
        <v>57</v>
      </c>
      <c r="AO92" s="251"/>
      <c r="AP92" s="254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7" t="s">
        <v>70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58">
        <f>ROUND(AG95,2)</f>
        <v>0</v>
      </c>
      <c r="AH94" s="258"/>
      <c r="AI94" s="258"/>
      <c r="AJ94" s="258"/>
      <c r="AK94" s="258"/>
      <c r="AL94" s="258"/>
      <c r="AM94" s="258"/>
      <c r="AN94" s="259">
        <f>SUM(AG94,AT94)</f>
        <v>0</v>
      </c>
      <c r="AO94" s="259"/>
      <c r="AP94" s="259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72</v>
      </c>
      <c r="BT94" s="91" t="s">
        <v>73</v>
      </c>
      <c r="BU94" s="92" t="s">
        <v>74</v>
      </c>
      <c r="BV94" s="91" t="s">
        <v>14</v>
      </c>
      <c r="BW94" s="91" t="s">
        <v>5</v>
      </c>
      <c r="BX94" s="91" t="s">
        <v>75</v>
      </c>
      <c r="CL94" s="91" t="s">
        <v>1</v>
      </c>
    </row>
    <row r="95" spans="1:91" s="7" customFormat="1" ht="16.5" customHeight="1">
      <c r="A95" s="93" t="s">
        <v>76</v>
      </c>
      <c r="B95" s="94"/>
      <c r="C95" s="95"/>
      <c r="D95" s="257" t="s">
        <v>77</v>
      </c>
      <c r="E95" s="257"/>
      <c r="F95" s="257"/>
      <c r="G95" s="257"/>
      <c r="H95" s="257"/>
      <c r="I95" s="96"/>
      <c r="J95" s="257" t="s">
        <v>78</v>
      </c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5">
        <f>'01 - Vlastní oprava'!J30</f>
        <v>0</v>
      </c>
      <c r="AH95" s="256"/>
      <c r="AI95" s="256"/>
      <c r="AJ95" s="256"/>
      <c r="AK95" s="256"/>
      <c r="AL95" s="256"/>
      <c r="AM95" s="256"/>
      <c r="AN95" s="255">
        <f>SUM(AG95,AT95)</f>
        <v>0</v>
      </c>
      <c r="AO95" s="256"/>
      <c r="AP95" s="256"/>
      <c r="AQ95" s="97" t="s">
        <v>79</v>
      </c>
      <c r="AR95" s="98"/>
      <c r="AS95" s="99">
        <v>0</v>
      </c>
      <c r="AT95" s="100">
        <f>ROUND(SUM(AV95:AW95),2)</f>
        <v>0</v>
      </c>
      <c r="AU95" s="101">
        <f>'01 - Vlastní oprava'!P130</f>
        <v>0</v>
      </c>
      <c r="AV95" s="100">
        <f>'01 - Vlastní oprava'!J33</f>
        <v>0</v>
      </c>
      <c r="AW95" s="100">
        <f>'01 - Vlastní oprava'!J34</f>
        <v>0</v>
      </c>
      <c r="AX95" s="100">
        <f>'01 - Vlastní oprava'!J35</f>
        <v>0</v>
      </c>
      <c r="AY95" s="100">
        <f>'01 - Vlastní oprava'!J36</f>
        <v>0</v>
      </c>
      <c r="AZ95" s="100">
        <f>'01 - Vlastní oprava'!F33</f>
        <v>0</v>
      </c>
      <c r="BA95" s="100">
        <f>'01 - Vlastní oprava'!F34</f>
        <v>0</v>
      </c>
      <c r="BB95" s="100">
        <f>'01 - Vlastní oprava'!F35</f>
        <v>0</v>
      </c>
      <c r="BC95" s="100">
        <f>'01 - Vlastní oprava'!F36</f>
        <v>0</v>
      </c>
      <c r="BD95" s="102">
        <f>'01 - Vlastní oprava'!F37</f>
        <v>0</v>
      </c>
      <c r="BT95" s="103" t="s">
        <v>80</v>
      </c>
      <c r="BV95" s="103" t="s">
        <v>14</v>
      </c>
      <c r="BW95" s="103" t="s">
        <v>81</v>
      </c>
      <c r="BX95" s="103" t="s">
        <v>5</v>
      </c>
      <c r="CL95" s="103" t="s">
        <v>1</v>
      </c>
      <c r="CM95" s="103" t="s">
        <v>82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UkWuaqOaWsYebl5WhBWkh+gbm9PG6moYk95Sd5Ij+yj54c5WHvbJacwzK0rmOTKDhe3Ic4YojJqDi7s7jqO4uA==" saltValue="ezZxqYJX5s81EaDY7MgPnLTf0LwZoEHRaFt27wsvUTnK8sbbAXt+DdtYa7StexjT1iol73xklrRablLHZ8cq8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Vlastní oprav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0"/>
  <sheetViews>
    <sheetView showGridLines="0" workbookViewId="0">
      <selection activeCell="E7" sqref="E7:H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7" t="s">
        <v>81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82</v>
      </c>
    </row>
    <row r="4" spans="1:46" s="1" customFormat="1" ht="24.95" customHeight="1">
      <c r="B4" s="20"/>
      <c r="D4" s="106" t="s">
        <v>83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16.5" customHeight="1">
      <c r="B7" s="20"/>
      <c r="E7" s="293" t="str">
        <f>'Rekapitulace stavby'!K6</f>
        <v>01 - Oprava venkovního schodiště - 2.ZŠ v Pelhřimově (2)</v>
      </c>
      <c r="F7" s="294"/>
      <c r="G7" s="294"/>
      <c r="H7" s="294"/>
      <c r="L7" s="20"/>
    </row>
    <row r="8" spans="1:46" s="2" customFormat="1" ht="12" customHeight="1">
      <c r="A8" s="34"/>
      <c r="B8" s="39"/>
      <c r="C8" s="34"/>
      <c r="D8" s="108" t="s">
        <v>84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5" t="s">
        <v>85</v>
      </c>
      <c r="F9" s="296"/>
      <c r="G9" s="296"/>
      <c r="H9" s="296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 t="str">
        <f>'Rekapitulace stavby'!AN8</f>
        <v>21. 5. 2024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tr">
        <f>IF('Rekapitulace stavby'!E11="","",'Rekapitulace stavby'!E11)</f>
        <v xml:space="preserve"> </v>
      </c>
      <c r="F15" s="34"/>
      <c r="G15" s="34"/>
      <c r="H15" s="34"/>
      <c r="I15" s="108" t="s">
        <v>26</v>
      </c>
      <c r="J15" s="109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27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7" t="str">
        <f>'Rekapitulace stavby'!E14</f>
        <v>Vyplň údaj</v>
      </c>
      <c r="F18" s="298"/>
      <c r="G18" s="298"/>
      <c r="H18" s="298"/>
      <c r="I18" s="108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29</v>
      </c>
      <c r="E20" s="34"/>
      <c r="F20" s="34"/>
      <c r="G20" s="34"/>
      <c r="H20" s="34"/>
      <c r="I20" s="108" t="s">
        <v>25</v>
      </c>
      <c r="J20" s="109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tr">
        <f>IF('Rekapitulace stavby'!E17="","",'Rekapitulace stavby'!E17)</f>
        <v xml:space="preserve"> </v>
      </c>
      <c r="F21" s="34"/>
      <c r="G21" s="34"/>
      <c r="H21" s="34"/>
      <c r="I21" s="108" t="s">
        <v>26</v>
      </c>
      <c r="J21" s="109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30</v>
      </c>
      <c r="E23" s="34"/>
      <c r="F23" s="34"/>
      <c r="G23" s="34"/>
      <c r="H23" s="34"/>
      <c r="I23" s="108" t="s">
        <v>25</v>
      </c>
      <c r="J23" s="109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 t="str">
        <f>IF('Rekapitulace stavby'!E20="","",'Rekapitulace stavby'!E20)</f>
        <v xml:space="preserve"> </v>
      </c>
      <c r="F24" s="34"/>
      <c r="G24" s="34"/>
      <c r="H24" s="34"/>
      <c r="I24" s="108" t="s">
        <v>26</v>
      </c>
      <c r="J24" s="109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99" t="s">
        <v>1</v>
      </c>
      <c r="F27" s="299"/>
      <c r="G27" s="299"/>
      <c r="H27" s="29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33</v>
      </c>
      <c r="E30" s="34"/>
      <c r="F30" s="34"/>
      <c r="G30" s="34"/>
      <c r="H30" s="34"/>
      <c r="I30" s="34"/>
      <c r="J30" s="116">
        <f>ROUND(J130,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7" t="s">
        <v>35</v>
      </c>
      <c r="G32" s="34"/>
      <c r="H32" s="34"/>
      <c r="I32" s="117" t="s">
        <v>34</v>
      </c>
      <c r="J32" s="117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8" t="s">
        <v>37</v>
      </c>
      <c r="E33" s="108" t="s">
        <v>38</v>
      </c>
      <c r="F33" s="119">
        <f>ROUND((SUM(BE130:BE309)),  2)</f>
        <v>0</v>
      </c>
      <c r="G33" s="34"/>
      <c r="H33" s="34"/>
      <c r="I33" s="120">
        <v>0.21</v>
      </c>
      <c r="J33" s="119">
        <f>ROUND(((SUM(BE130:BE309))*I33),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39</v>
      </c>
      <c r="F34" s="119">
        <f>ROUND((SUM(BF130:BF309)),  2)</f>
        <v>0</v>
      </c>
      <c r="G34" s="34"/>
      <c r="H34" s="34"/>
      <c r="I34" s="120">
        <v>0.12</v>
      </c>
      <c r="J34" s="119">
        <f>ROUND(((SUM(BF130:BF309))*I34),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40</v>
      </c>
      <c r="F35" s="119">
        <f>ROUND((SUM(BG130:BG309)),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41</v>
      </c>
      <c r="F36" s="119">
        <f>ROUND((SUM(BH130:BH309)),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42</v>
      </c>
      <c r="F37" s="119">
        <f>ROUND((SUM(BI130:BI309)),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43</v>
      </c>
      <c r="E39" s="123"/>
      <c r="F39" s="123"/>
      <c r="G39" s="124" t="s">
        <v>44</v>
      </c>
      <c r="H39" s="125" t="s">
        <v>45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8" t="s">
        <v>46</v>
      </c>
      <c r="E50" s="129"/>
      <c r="F50" s="129"/>
      <c r="G50" s="128" t="s">
        <v>47</v>
      </c>
      <c r="H50" s="129"/>
      <c r="I50" s="129"/>
      <c r="J50" s="129"/>
      <c r="K50" s="129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0" t="s">
        <v>48</v>
      </c>
      <c r="E61" s="131"/>
      <c r="F61" s="132" t="s">
        <v>49</v>
      </c>
      <c r="G61" s="130" t="s">
        <v>48</v>
      </c>
      <c r="H61" s="131"/>
      <c r="I61" s="131"/>
      <c r="J61" s="133" t="s">
        <v>49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28" t="s">
        <v>50</v>
      </c>
      <c r="E65" s="134"/>
      <c r="F65" s="134"/>
      <c r="G65" s="128" t="s">
        <v>51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0" t="s">
        <v>48</v>
      </c>
      <c r="E76" s="131"/>
      <c r="F76" s="132" t="s">
        <v>49</v>
      </c>
      <c r="G76" s="130" t="s">
        <v>48</v>
      </c>
      <c r="H76" s="131"/>
      <c r="I76" s="131"/>
      <c r="J76" s="133" t="s">
        <v>49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1" t="str">
        <f>E7</f>
        <v>01 - Oprava venkovního schodiště - 2.ZŠ v Pelhřimově (2)</v>
      </c>
      <c r="F85" s="292"/>
      <c r="G85" s="292"/>
      <c r="H85" s="292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0" t="str">
        <f>E9</f>
        <v>01 - Vlastní oprava</v>
      </c>
      <c r="F87" s="290"/>
      <c r="G87" s="290"/>
      <c r="H87" s="29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21. 5. 2024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87</v>
      </c>
      <c r="D94" s="140"/>
      <c r="E94" s="140"/>
      <c r="F94" s="140"/>
      <c r="G94" s="140"/>
      <c r="H94" s="140"/>
      <c r="I94" s="140"/>
      <c r="J94" s="141" t="s">
        <v>88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2" t="s">
        <v>89</v>
      </c>
      <c r="D96" s="36"/>
      <c r="E96" s="36"/>
      <c r="F96" s="36"/>
      <c r="G96" s="36"/>
      <c r="H96" s="36"/>
      <c r="I96" s="36"/>
      <c r="J96" s="84">
        <f>J130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90</v>
      </c>
    </row>
    <row r="97" spans="1:31" s="9" customFormat="1" ht="24.95" customHeight="1">
      <c r="B97" s="143"/>
      <c r="C97" s="144"/>
      <c r="D97" s="145" t="s">
        <v>91</v>
      </c>
      <c r="E97" s="146"/>
      <c r="F97" s="146"/>
      <c r="G97" s="146"/>
      <c r="H97" s="146"/>
      <c r="I97" s="146"/>
      <c r="J97" s="147">
        <f>J131</f>
        <v>0</v>
      </c>
      <c r="K97" s="144"/>
      <c r="L97" s="148"/>
    </row>
    <row r="98" spans="1:31" s="10" customFormat="1" ht="19.899999999999999" customHeight="1">
      <c r="B98" s="149"/>
      <c r="C98" s="150"/>
      <c r="D98" s="151" t="s">
        <v>92</v>
      </c>
      <c r="E98" s="152"/>
      <c r="F98" s="152"/>
      <c r="G98" s="152"/>
      <c r="H98" s="152"/>
      <c r="I98" s="152"/>
      <c r="J98" s="153">
        <f>J132</f>
        <v>0</v>
      </c>
      <c r="K98" s="150"/>
      <c r="L98" s="154"/>
    </row>
    <row r="99" spans="1:31" s="10" customFormat="1" ht="19.899999999999999" customHeight="1">
      <c r="B99" s="149"/>
      <c r="C99" s="150"/>
      <c r="D99" s="151" t="s">
        <v>93</v>
      </c>
      <c r="E99" s="152"/>
      <c r="F99" s="152"/>
      <c r="G99" s="152"/>
      <c r="H99" s="152"/>
      <c r="I99" s="152"/>
      <c r="J99" s="153">
        <f>J137</f>
        <v>0</v>
      </c>
      <c r="K99" s="150"/>
      <c r="L99" s="154"/>
    </row>
    <row r="100" spans="1:31" s="10" customFormat="1" ht="19.899999999999999" customHeight="1">
      <c r="B100" s="149"/>
      <c r="C100" s="150"/>
      <c r="D100" s="151" t="s">
        <v>94</v>
      </c>
      <c r="E100" s="152"/>
      <c r="F100" s="152"/>
      <c r="G100" s="152"/>
      <c r="H100" s="152"/>
      <c r="I100" s="152"/>
      <c r="J100" s="153">
        <f>J153</f>
        <v>0</v>
      </c>
      <c r="K100" s="150"/>
      <c r="L100" s="154"/>
    </row>
    <row r="101" spans="1:31" s="10" customFormat="1" ht="19.899999999999999" customHeight="1">
      <c r="B101" s="149"/>
      <c r="C101" s="150"/>
      <c r="D101" s="151" t="s">
        <v>95</v>
      </c>
      <c r="E101" s="152"/>
      <c r="F101" s="152"/>
      <c r="G101" s="152"/>
      <c r="H101" s="152"/>
      <c r="I101" s="152"/>
      <c r="J101" s="153">
        <f>J175</f>
        <v>0</v>
      </c>
      <c r="K101" s="150"/>
      <c r="L101" s="154"/>
    </row>
    <row r="102" spans="1:31" s="10" customFormat="1" ht="19.899999999999999" customHeight="1">
      <c r="B102" s="149"/>
      <c r="C102" s="150"/>
      <c r="D102" s="151" t="s">
        <v>96</v>
      </c>
      <c r="E102" s="152"/>
      <c r="F102" s="152"/>
      <c r="G102" s="152"/>
      <c r="H102" s="152"/>
      <c r="I102" s="152"/>
      <c r="J102" s="153">
        <f>J183</f>
        <v>0</v>
      </c>
      <c r="K102" s="150"/>
      <c r="L102" s="154"/>
    </row>
    <row r="103" spans="1:31" s="10" customFormat="1" ht="19.899999999999999" customHeight="1">
      <c r="B103" s="149"/>
      <c r="C103" s="150"/>
      <c r="D103" s="151" t="s">
        <v>97</v>
      </c>
      <c r="E103" s="152"/>
      <c r="F103" s="152"/>
      <c r="G103" s="152"/>
      <c r="H103" s="152"/>
      <c r="I103" s="152"/>
      <c r="J103" s="153">
        <f>J200</f>
        <v>0</v>
      </c>
      <c r="K103" s="150"/>
      <c r="L103" s="154"/>
    </row>
    <row r="104" spans="1:31" s="10" customFormat="1" ht="19.899999999999999" customHeight="1">
      <c r="B104" s="149"/>
      <c r="C104" s="150"/>
      <c r="D104" s="151" t="s">
        <v>98</v>
      </c>
      <c r="E104" s="152"/>
      <c r="F104" s="152"/>
      <c r="G104" s="152"/>
      <c r="H104" s="152"/>
      <c r="I104" s="152"/>
      <c r="J104" s="153">
        <f>J240</f>
        <v>0</v>
      </c>
      <c r="K104" s="150"/>
      <c r="L104" s="154"/>
    </row>
    <row r="105" spans="1:31" s="10" customFormat="1" ht="19.899999999999999" customHeight="1">
      <c r="B105" s="149"/>
      <c r="C105" s="150"/>
      <c r="D105" s="151" t="s">
        <v>99</v>
      </c>
      <c r="E105" s="152"/>
      <c r="F105" s="152"/>
      <c r="G105" s="152"/>
      <c r="H105" s="152"/>
      <c r="I105" s="152"/>
      <c r="J105" s="153">
        <f>J251</f>
        <v>0</v>
      </c>
      <c r="K105" s="150"/>
      <c r="L105" s="154"/>
    </row>
    <row r="106" spans="1:31" s="9" customFormat="1" ht="24.95" customHeight="1">
      <c r="B106" s="143"/>
      <c r="C106" s="144"/>
      <c r="D106" s="145" t="s">
        <v>100</v>
      </c>
      <c r="E106" s="146"/>
      <c r="F106" s="146"/>
      <c r="G106" s="146"/>
      <c r="H106" s="146"/>
      <c r="I106" s="146"/>
      <c r="J106" s="147">
        <f>J254</f>
        <v>0</v>
      </c>
      <c r="K106" s="144"/>
      <c r="L106" s="148"/>
    </row>
    <row r="107" spans="1:31" s="10" customFormat="1" ht="19.899999999999999" customHeight="1">
      <c r="B107" s="149"/>
      <c r="C107" s="150"/>
      <c r="D107" s="151" t="s">
        <v>101</v>
      </c>
      <c r="E107" s="152"/>
      <c r="F107" s="152"/>
      <c r="G107" s="152"/>
      <c r="H107" s="152"/>
      <c r="I107" s="152"/>
      <c r="J107" s="153">
        <f>J255</f>
        <v>0</v>
      </c>
      <c r="K107" s="150"/>
      <c r="L107" s="154"/>
    </row>
    <row r="108" spans="1:31" s="10" customFormat="1" ht="19.899999999999999" customHeight="1">
      <c r="B108" s="149"/>
      <c r="C108" s="150"/>
      <c r="D108" s="151" t="s">
        <v>102</v>
      </c>
      <c r="E108" s="152"/>
      <c r="F108" s="152"/>
      <c r="G108" s="152"/>
      <c r="H108" s="152"/>
      <c r="I108" s="152"/>
      <c r="J108" s="153">
        <f>J258</f>
        <v>0</v>
      </c>
      <c r="K108" s="150"/>
      <c r="L108" s="154"/>
    </row>
    <row r="109" spans="1:31" s="10" customFormat="1" ht="19.899999999999999" customHeight="1">
      <c r="B109" s="149"/>
      <c r="C109" s="150"/>
      <c r="D109" s="151" t="s">
        <v>103</v>
      </c>
      <c r="E109" s="152"/>
      <c r="F109" s="152"/>
      <c r="G109" s="152"/>
      <c r="H109" s="152"/>
      <c r="I109" s="152"/>
      <c r="J109" s="153">
        <f>J298</f>
        <v>0</v>
      </c>
      <c r="K109" s="150"/>
      <c r="L109" s="154"/>
    </row>
    <row r="110" spans="1:31" s="9" customFormat="1" ht="24.95" customHeight="1">
      <c r="B110" s="143"/>
      <c r="C110" s="144"/>
      <c r="D110" s="145" t="s">
        <v>104</v>
      </c>
      <c r="E110" s="146"/>
      <c r="F110" s="146"/>
      <c r="G110" s="146"/>
      <c r="H110" s="146"/>
      <c r="I110" s="146"/>
      <c r="J110" s="147">
        <f>J307</f>
        <v>0</v>
      </c>
      <c r="K110" s="144"/>
      <c r="L110" s="148"/>
    </row>
    <row r="111" spans="1:31" s="2" customFormat="1" ht="21.7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pans="1:31" s="2" customFormat="1" ht="6.95" customHeight="1">
      <c r="A116" s="34"/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24.95" customHeight="1">
      <c r="A117" s="34"/>
      <c r="B117" s="35"/>
      <c r="C117" s="23" t="s">
        <v>105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12" customHeight="1">
      <c r="A119" s="34"/>
      <c r="B119" s="35"/>
      <c r="C119" s="29" t="s">
        <v>16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6.5" customHeight="1">
      <c r="A120" s="34"/>
      <c r="B120" s="35"/>
      <c r="C120" s="36"/>
      <c r="D120" s="36"/>
      <c r="E120" s="291" t="str">
        <f>E7</f>
        <v>01 - Oprava venkovního schodiště - 2.ZŠ v Pelhřimově (2)</v>
      </c>
      <c r="F120" s="292"/>
      <c r="G120" s="292"/>
      <c r="H120" s="292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84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6.5" customHeight="1">
      <c r="A122" s="34"/>
      <c r="B122" s="35"/>
      <c r="C122" s="36"/>
      <c r="D122" s="36"/>
      <c r="E122" s="260" t="str">
        <f>E9</f>
        <v>01 - Vlastní oprava</v>
      </c>
      <c r="F122" s="290"/>
      <c r="G122" s="290"/>
      <c r="H122" s="290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2" customHeight="1">
      <c r="A124" s="34"/>
      <c r="B124" s="35"/>
      <c r="C124" s="29" t="s">
        <v>20</v>
      </c>
      <c r="D124" s="36"/>
      <c r="E124" s="36"/>
      <c r="F124" s="27" t="str">
        <f>F12</f>
        <v xml:space="preserve"> </v>
      </c>
      <c r="G124" s="36"/>
      <c r="H124" s="36"/>
      <c r="I124" s="29" t="s">
        <v>22</v>
      </c>
      <c r="J124" s="66" t="str">
        <f>IF(J12="","",J12)</f>
        <v>21. 5. 2024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" customHeight="1">
      <c r="A126" s="34"/>
      <c r="B126" s="35"/>
      <c r="C126" s="29" t="s">
        <v>24</v>
      </c>
      <c r="D126" s="36"/>
      <c r="E126" s="36"/>
      <c r="F126" s="27" t="str">
        <f>E15</f>
        <v xml:space="preserve"> </v>
      </c>
      <c r="G126" s="36"/>
      <c r="H126" s="36"/>
      <c r="I126" s="29" t="s">
        <v>29</v>
      </c>
      <c r="J126" s="32" t="str">
        <f>E21</f>
        <v xml:space="preserve"> 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" customHeight="1">
      <c r="A127" s="34"/>
      <c r="B127" s="35"/>
      <c r="C127" s="29" t="s">
        <v>27</v>
      </c>
      <c r="D127" s="36"/>
      <c r="E127" s="36"/>
      <c r="F127" s="27" t="str">
        <f>IF(E18="","",E18)</f>
        <v>Vyplň údaj</v>
      </c>
      <c r="G127" s="36"/>
      <c r="H127" s="36"/>
      <c r="I127" s="29" t="s">
        <v>30</v>
      </c>
      <c r="J127" s="32" t="str">
        <f>E24</f>
        <v xml:space="preserve"> 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0.35" customHeight="1">
      <c r="A128" s="34"/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11" customFormat="1" ht="29.25" customHeight="1">
      <c r="A129" s="155"/>
      <c r="B129" s="156"/>
      <c r="C129" s="157" t="s">
        <v>106</v>
      </c>
      <c r="D129" s="158" t="s">
        <v>58</v>
      </c>
      <c r="E129" s="158" t="s">
        <v>54</v>
      </c>
      <c r="F129" s="158" t="s">
        <v>55</v>
      </c>
      <c r="G129" s="158" t="s">
        <v>107</v>
      </c>
      <c r="H129" s="158" t="s">
        <v>108</v>
      </c>
      <c r="I129" s="158" t="s">
        <v>109</v>
      </c>
      <c r="J129" s="159" t="s">
        <v>88</v>
      </c>
      <c r="K129" s="160" t="s">
        <v>110</v>
      </c>
      <c r="L129" s="161"/>
      <c r="M129" s="75" t="s">
        <v>1</v>
      </c>
      <c r="N129" s="76" t="s">
        <v>37</v>
      </c>
      <c r="O129" s="76" t="s">
        <v>111</v>
      </c>
      <c r="P129" s="76" t="s">
        <v>112</v>
      </c>
      <c r="Q129" s="76" t="s">
        <v>113</v>
      </c>
      <c r="R129" s="76" t="s">
        <v>114</v>
      </c>
      <c r="S129" s="76" t="s">
        <v>115</v>
      </c>
      <c r="T129" s="77" t="s">
        <v>116</v>
      </c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</row>
    <row r="130" spans="1:65" s="2" customFormat="1" ht="22.9" customHeight="1">
      <c r="A130" s="34"/>
      <c r="B130" s="35"/>
      <c r="C130" s="82" t="s">
        <v>117</v>
      </c>
      <c r="D130" s="36"/>
      <c r="E130" s="36"/>
      <c r="F130" s="36"/>
      <c r="G130" s="36"/>
      <c r="H130" s="36"/>
      <c r="I130" s="36"/>
      <c r="J130" s="162">
        <f>BK130</f>
        <v>0</v>
      </c>
      <c r="K130" s="36"/>
      <c r="L130" s="39"/>
      <c r="M130" s="78"/>
      <c r="N130" s="163"/>
      <c r="O130" s="79"/>
      <c r="P130" s="164">
        <f>P131+P254+P307</f>
        <v>0</v>
      </c>
      <c r="Q130" s="79"/>
      <c r="R130" s="164">
        <f>R131+R254+R307</f>
        <v>0</v>
      </c>
      <c r="S130" s="79"/>
      <c r="T130" s="165">
        <f>T131+T254+T307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72</v>
      </c>
      <c r="AU130" s="17" t="s">
        <v>90</v>
      </c>
      <c r="BK130" s="166">
        <f>BK131+BK254+BK307</f>
        <v>0</v>
      </c>
    </row>
    <row r="131" spans="1:65" s="12" customFormat="1" ht="25.9" customHeight="1">
      <c r="B131" s="167"/>
      <c r="C131" s="168"/>
      <c r="D131" s="169" t="s">
        <v>72</v>
      </c>
      <c r="E131" s="170" t="s">
        <v>118</v>
      </c>
      <c r="F131" s="170" t="s">
        <v>119</v>
      </c>
      <c r="G131" s="168"/>
      <c r="H131" s="168"/>
      <c r="I131" s="171"/>
      <c r="J131" s="172">
        <f>BK131</f>
        <v>0</v>
      </c>
      <c r="K131" s="168"/>
      <c r="L131" s="173"/>
      <c r="M131" s="174"/>
      <c r="N131" s="175"/>
      <c r="O131" s="175"/>
      <c r="P131" s="176">
        <f>P132+P137+P153+P175+P183+P200+P240+P251</f>
        <v>0</v>
      </c>
      <c r="Q131" s="175"/>
      <c r="R131" s="176">
        <f>R132+R137+R153+R175+R183+R200+R240+R251</f>
        <v>0</v>
      </c>
      <c r="S131" s="175"/>
      <c r="T131" s="177">
        <f>T132+T137+T153+T175+T183+T200+T240+T251</f>
        <v>0</v>
      </c>
      <c r="AR131" s="178" t="s">
        <v>80</v>
      </c>
      <c r="AT131" s="179" t="s">
        <v>72</v>
      </c>
      <c r="AU131" s="179" t="s">
        <v>73</v>
      </c>
      <c r="AY131" s="178" t="s">
        <v>120</v>
      </c>
      <c r="BK131" s="180">
        <f>BK132+BK137+BK153+BK175+BK183+BK200+BK240+BK251</f>
        <v>0</v>
      </c>
    </row>
    <row r="132" spans="1:65" s="12" customFormat="1" ht="22.9" customHeight="1">
      <c r="B132" s="167"/>
      <c r="C132" s="168"/>
      <c r="D132" s="169" t="s">
        <v>72</v>
      </c>
      <c r="E132" s="181" t="s">
        <v>80</v>
      </c>
      <c r="F132" s="181" t="s">
        <v>121</v>
      </c>
      <c r="G132" s="168"/>
      <c r="H132" s="168"/>
      <c r="I132" s="171"/>
      <c r="J132" s="182">
        <f>BK132</f>
        <v>0</v>
      </c>
      <c r="K132" s="168"/>
      <c r="L132" s="173"/>
      <c r="M132" s="174"/>
      <c r="N132" s="175"/>
      <c r="O132" s="175"/>
      <c r="P132" s="176">
        <f>SUM(P133:P136)</f>
        <v>0</v>
      </c>
      <c r="Q132" s="175"/>
      <c r="R132" s="176">
        <f>SUM(R133:R136)</f>
        <v>0</v>
      </c>
      <c r="S132" s="175"/>
      <c r="T132" s="177">
        <f>SUM(T133:T136)</f>
        <v>0</v>
      </c>
      <c r="AR132" s="178" t="s">
        <v>80</v>
      </c>
      <c r="AT132" s="179" t="s">
        <v>72</v>
      </c>
      <c r="AU132" s="179" t="s">
        <v>80</v>
      </c>
      <c r="AY132" s="178" t="s">
        <v>120</v>
      </c>
      <c r="BK132" s="180">
        <f>SUM(BK133:BK136)</f>
        <v>0</v>
      </c>
    </row>
    <row r="133" spans="1:65" s="2" customFormat="1" ht="24.2" customHeight="1">
      <c r="A133" s="34"/>
      <c r="B133" s="35"/>
      <c r="C133" s="183" t="s">
        <v>80</v>
      </c>
      <c r="D133" s="183" t="s">
        <v>122</v>
      </c>
      <c r="E133" s="184" t="s">
        <v>123</v>
      </c>
      <c r="F133" s="185" t="s">
        <v>124</v>
      </c>
      <c r="G133" s="186" t="s">
        <v>125</v>
      </c>
      <c r="H133" s="187">
        <v>3.7</v>
      </c>
      <c r="I133" s="188"/>
      <c r="J133" s="189">
        <f>ROUND(I133*H133,2)</f>
        <v>0</v>
      </c>
      <c r="K133" s="190"/>
      <c r="L133" s="39"/>
      <c r="M133" s="191" t="s">
        <v>1</v>
      </c>
      <c r="N133" s="192" t="s">
        <v>38</v>
      </c>
      <c r="O133" s="71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5" t="s">
        <v>126</v>
      </c>
      <c r="AT133" s="195" t="s">
        <v>122</v>
      </c>
      <c r="AU133" s="195" t="s">
        <v>82</v>
      </c>
      <c r="AY133" s="17" t="s">
        <v>120</v>
      </c>
      <c r="BE133" s="196">
        <f>IF(N133="základní",J133,0)</f>
        <v>0</v>
      </c>
      <c r="BF133" s="196">
        <f>IF(N133="snížená",J133,0)</f>
        <v>0</v>
      </c>
      <c r="BG133" s="196">
        <f>IF(N133="zákl. přenesená",J133,0)</f>
        <v>0</v>
      </c>
      <c r="BH133" s="196">
        <f>IF(N133="sníž. přenesená",J133,0)</f>
        <v>0</v>
      </c>
      <c r="BI133" s="196">
        <f>IF(N133="nulová",J133,0)</f>
        <v>0</v>
      </c>
      <c r="BJ133" s="17" t="s">
        <v>80</v>
      </c>
      <c r="BK133" s="196">
        <f>ROUND(I133*H133,2)</f>
        <v>0</v>
      </c>
      <c r="BL133" s="17" t="s">
        <v>126</v>
      </c>
      <c r="BM133" s="195" t="s">
        <v>82</v>
      </c>
    </row>
    <row r="134" spans="1:65" s="2" customFormat="1" ht="19.5">
      <c r="A134" s="34"/>
      <c r="B134" s="35"/>
      <c r="C134" s="36"/>
      <c r="D134" s="197" t="s">
        <v>127</v>
      </c>
      <c r="E134" s="36"/>
      <c r="F134" s="198" t="s">
        <v>124</v>
      </c>
      <c r="G134" s="36"/>
      <c r="H134" s="36"/>
      <c r="I134" s="199"/>
      <c r="J134" s="36"/>
      <c r="K134" s="36"/>
      <c r="L134" s="39"/>
      <c r="M134" s="200"/>
      <c r="N134" s="201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127</v>
      </c>
      <c r="AU134" s="17" t="s">
        <v>82</v>
      </c>
    </row>
    <row r="135" spans="1:65" s="13" customFormat="1">
      <c r="B135" s="202"/>
      <c r="C135" s="203"/>
      <c r="D135" s="197" t="s">
        <v>128</v>
      </c>
      <c r="E135" s="204" t="s">
        <v>1</v>
      </c>
      <c r="F135" s="205" t="s">
        <v>129</v>
      </c>
      <c r="G135" s="203"/>
      <c r="H135" s="206">
        <v>3.7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128</v>
      </c>
      <c r="AU135" s="212" t="s">
        <v>82</v>
      </c>
      <c r="AV135" s="13" t="s">
        <v>82</v>
      </c>
      <c r="AW135" s="13" t="s">
        <v>31</v>
      </c>
      <c r="AX135" s="13" t="s">
        <v>73</v>
      </c>
      <c r="AY135" s="212" t="s">
        <v>120</v>
      </c>
    </row>
    <row r="136" spans="1:65" s="14" customFormat="1">
      <c r="B136" s="213"/>
      <c r="C136" s="214"/>
      <c r="D136" s="197" t="s">
        <v>128</v>
      </c>
      <c r="E136" s="215" t="s">
        <v>1</v>
      </c>
      <c r="F136" s="216" t="s">
        <v>130</v>
      </c>
      <c r="G136" s="214"/>
      <c r="H136" s="217">
        <v>3.7</v>
      </c>
      <c r="I136" s="218"/>
      <c r="J136" s="214"/>
      <c r="K136" s="214"/>
      <c r="L136" s="219"/>
      <c r="M136" s="220"/>
      <c r="N136" s="221"/>
      <c r="O136" s="221"/>
      <c r="P136" s="221"/>
      <c r="Q136" s="221"/>
      <c r="R136" s="221"/>
      <c r="S136" s="221"/>
      <c r="T136" s="222"/>
      <c r="AT136" s="223" t="s">
        <v>128</v>
      </c>
      <c r="AU136" s="223" t="s">
        <v>82</v>
      </c>
      <c r="AV136" s="14" t="s">
        <v>126</v>
      </c>
      <c r="AW136" s="14" t="s">
        <v>31</v>
      </c>
      <c r="AX136" s="14" t="s">
        <v>80</v>
      </c>
      <c r="AY136" s="223" t="s">
        <v>120</v>
      </c>
    </row>
    <row r="137" spans="1:65" s="12" customFormat="1" ht="22.9" customHeight="1">
      <c r="B137" s="167"/>
      <c r="C137" s="168"/>
      <c r="D137" s="169" t="s">
        <v>72</v>
      </c>
      <c r="E137" s="181" t="s">
        <v>82</v>
      </c>
      <c r="F137" s="181" t="s">
        <v>131</v>
      </c>
      <c r="G137" s="168"/>
      <c r="H137" s="168"/>
      <c r="I137" s="171"/>
      <c r="J137" s="182">
        <f>BK137</f>
        <v>0</v>
      </c>
      <c r="K137" s="168"/>
      <c r="L137" s="173"/>
      <c r="M137" s="174"/>
      <c r="N137" s="175"/>
      <c r="O137" s="175"/>
      <c r="P137" s="176">
        <f>SUM(P138:P152)</f>
        <v>0</v>
      </c>
      <c r="Q137" s="175"/>
      <c r="R137" s="176">
        <f>SUM(R138:R152)</f>
        <v>0</v>
      </c>
      <c r="S137" s="175"/>
      <c r="T137" s="177">
        <f>SUM(T138:T152)</f>
        <v>0</v>
      </c>
      <c r="AR137" s="178" t="s">
        <v>80</v>
      </c>
      <c r="AT137" s="179" t="s">
        <v>72</v>
      </c>
      <c r="AU137" s="179" t="s">
        <v>80</v>
      </c>
      <c r="AY137" s="178" t="s">
        <v>120</v>
      </c>
      <c r="BK137" s="180">
        <f>SUM(BK138:BK152)</f>
        <v>0</v>
      </c>
    </row>
    <row r="138" spans="1:65" s="2" customFormat="1" ht="24.2" customHeight="1">
      <c r="A138" s="34"/>
      <c r="B138" s="35"/>
      <c r="C138" s="183" t="s">
        <v>82</v>
      </c>
      <c r="D138" s="183" t="s">
        <v>122</v>
      </c>
      <c r="E138" s="184" t="s">
        <v>132</v>
      </c>
      <c r="F138" s="185" t="s">
        <v>133</v>
      </c>
      <c r="G138" s="186" t="s">
        <v>134</v>
      </c>
      <c r="H138" s="187">
        <v>2.8</v>
      </c>
      <c r="I138" s="188"/>
      <c r="J138" s="189">
        <f>ROUND(I138*H138,2)</f>
        <v>0</v>
      </c>
      <c r="K138" s="190"/>
      <c r="L138" s="39"/>
      <c r="M138" s="191" t="s">
        <v>1</v>
      </c>
      <c r="N138" s="192" t="s">
        <v>38</v>
      </c>
      <c r="O138" s="71"/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5" t="s">
        <v>126</v>
      </c>
      <c r="AT138" s="195" t="s">
        <v>122</v>
      </c>
      <c r="AU138" s="195" t="s">
        <v>82</v>
      </c>
      <c r="AY138" s="17" t="s">
        <v>120</v>
      </c>
      <c r="BE138" s="196">
        <f>IF(N138="základní",J138,0)</f>
        <v>0</v>
      </c>
      <c r="BF138" s="196">
        <f>IF(N138="snížená",J138,0)</f>
        <v>0</v>
      </c>
      <c r="BG138" s="196">
        <f>IF(N138="zákl. přenesená",J138,0)</f>
        <v>0</v>
      </c>
      <c r="BH138" s="196">
        <f>IF(N138="sníž. přenesená",J138,0)</f>
        <v>0</v>
      </c>
      <c r="BI138" s="196">
        <f>IF(N138="nulová",J138,0)</f>
        <v>0</v>
      </c>
      <c r="BJ138" s="17" t="s">
        <v>80</v>
      </c>
      <c r="BK138" s="196">
        <f>ROUND(I138*H138,2)</f>
        <v>0</v>
      </c>
      <c r="BL138" s="17" t="s">
        <v>126</v>
      </c>
      <c r="BM138" s="195" t="s">
        <v>126</v>
      </c>
    </row>
    <row r="139" spans="1:65" s="2" customFormat="1" ht="19.5">
      <c r="A139" s="34"/>
      <c r="B139" s="35"/>
      <c r="C139" s="36"/>
      <c r="D139" s="197" t="s">
        <v>127</v>
      </c>
      <c r="E139" s="36"/>
      <c r="F139" s="198" t="s">
        <v>133</v>
      </c>
      <c r="G139" s="36"/>
      <c r="H139" s="36"/>
      <c r="I139" s="199"/>
      <c r="J139" s="36"/>
      <c r="K139" s="36"/>
      <c r="L139" s="39"/>
      <c r="M139" s="200"/>
      <c r="N139" s="201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127</v>
      </c>
      <c r="AU139" s="17" t="s">
        <v>82</v>
      </c>
    </row>
    <row r="140" spans="1:65" s="13" customFormat="1">
      <c r="B140" s="202"/>
      <c r="C140" s="203"/>
      <c r="D140" s="197" t="s">
        <v>128</v>
      </c>
      <c r="E140" s="204" t="s">
        <v>1</v>
      </c>
      <c r="F140" s="205" t="s">
        <v>135</v>
      </c>
      <c r="G140" s="203"/>
      <c r="H140" s="206">
        <v>2.8</v>
      </c>
      <c r="I140" s="207"/>
      <c r="J140" s="203"/>
      <c r="K140" s="203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128</v>
      </c>
      <c r="AU140" s="212" t="s">
        <v>82</v>
      </c>
      <c r="AV140" s="13" t="s">
        <v>82</v>
      </c>
      <c r="AW140" s="13" t="s">
        <v>31</v>
      </c>
      <c r="AX140" s="13" t="s">
        <v>73</v>
      </c>
      <c r="AY140" s="212" t="s">
        <v>120</v>
      </c>
    </row>
    <row r="141" spans="1:65" s="14" customFormat="1">
      <c r="B141" s="213"/>
      <c r="C141" s="214"/>
      <c r="D141" s="197" t="s">
        <v>128</v>
      </c>
      <c r="E141" s="215" t="s">
        <v>1</v>
      </c>
      <c r="F141" s="216" t="s">
        <v>130</v>
      </c>
      <c r="G141" s="214"/>
      <c r="H141" s="217">
        <v>2.8</v>
      </c>
      <c r="I141" s="218"/>
      <c r="J141" s="214"/>
      <c r="K141" s="214"/>
      <c r="L141" s="219"/>
      <c r="M141" s="220"/>
      <c r="N141" s="221"/>
      <c r="O141" s="221"/>
      <c r="P141" s="221"/>
      <c r="Q141" s="221"/>
      <c r="R141" s="221"/>
      <c r="S141" s="221"/>
      <c r="T141" s="222"/>
      <c r="AT141" s="223" t="s">
        <v>128</v>
      </c>
      <c r="AU141" s="223" t="s">
        <v>82</v>
      </c>
      <c r="AV141" s="14" t="s">
        <v>126</v>
      </c>
      <c r="AW141" s="14" t="s">
        <v>31</v>
      </c>
      <c r="AX141" s="14" t="s">
        <v>80</v>
      </c>
      <c r="AY141" s="223" t="s">
        <v>120</v>
      </c>
    </row>
    <row r="142" spans="1:65" s="2" customFormat="1" ht="16.5" customHeight="1">
      <c r="A142" s="34"/>
      <c r="B142" s="35"/>
      <c r="C142" s="183" t="s">
        <v>136</v>
      </c>
      <c r="D142" s="183" t="s">
        <v>122</v>
      </c>
      <c r="E142" s="184" t="s">
        <v>137</v>
      </c>
      <c r="F142" s="185" t="s">
        <v>138</v>
      </c>
      <c r="G142" s="186" t="s">
        <v>125</v>
      </c>
      <c r="H142" s="187">
        <v>9.4</v>
      </c>
      <c r="I142" s="188"/>
      <c r="J142" s="189">
        <f>ROUND(I142*H142,2)</f>
        <v>0</v>
      </c>
      <c r="K142" s="190"/>
      <c r="L142" s="39"/>
      <c r="M142" s="191" t="s">
        <v>1</v>
      </c>
      <c r="N142" s="192" t="s">
        <v>38</v>
      </c>
      <c r="O142" s="71"/>
      <c r="P142" s="193">
        <f>O142*H142</f>
        <v>0</v>
      </c>
      <c r="Q142" s="193">
        <v>0</v>
      </c>
      <c r="R142" s="193">
        <f>Q142*H142</f>
        <v>0</v>
      </c>
      <c r="S142" s="193">
        <v>0</v>
      </c>
      <c r="T142" s="19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5" t="s">
        <v>126</v>
      </c>
      <c r="AT142" s="195" t="s">
        <v>122</v>
      </c>
      <c r="AU142" s="195" t="s">
        <v>82</v>
      </c>
      <c r="AY142" s="17" t="s">
        <v>120</v>
      </c>
      <c r="BE142" s="196">
        <f>IF(N142="základní",J142,0)</f>
        <v>0</v>
      </c>
      <c r="BF142" s="196">
        <f>IF(N142="snížená",J142,0)</f>
        <v>0</v>
      </c>
      <c r="BG142" s="196">
        <f>IF(N142="zákl. přenesená",J142,0)</f>
        <v>0</v>
      </c>
      <c r="BH142" s="196">
        <f>IF(N142="sníž. přenesená",J142,0)</f>
        <v>0</v>
      </c>
      <c r="BI142" s="196">
        <f>IF(N142="nulová",J142,0)</f>
        <v>0</v>
      </c>
      <c r="BJ142" s="17" t="s">
        <v>80</v>
      </c>
      <c r="BK142" s="196">
        <f>ROUND(I142*H142,2)</f>
        <v>0</v>
      </c>
      <c r="BL142" s="17" t="s">
        <v>126</v>
      </c>
      <c r="BM142" s="195" t="s">
        <v>139</v>
      </c>
    </row>
    <row r="143" spans="1:65" s="2" customFormat="1">
      <c r="A143" s="34"/>
      <c r="B143" s="35"/>
      <c r="C143" s="36"/>
      <c r="D143" s="197" t="s">
        <v>127</v>
      </c>
      <c r="E143" s="36"/>
      <c r="F143" s="198" t="s">
        <v>138</v>
      </c>
      <c r="G143" s="36"/>
      <c r="H143" s="36"/>
      <c r="I143" s="199"/>
      <c r="J143" s="36"/>
      <c r="K143" s="36"/>
      <c r="L143" s="39"/>
      <c r="M143" s="200"/>
      <c r="N143" s="201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127</v>
      </c>
      <c r="AU143" s="17" t="s">
        <v>82</v>
      </c>
    </row>
    <row r="144" spans="1:65" s="13" customFormat="1">
      <c r="B144" s="202"/>
      <c r="C144" s="203"/>
      <c r="D144" s="197" t="s">
        <v>128</v>
      </c>
      <c r="E144" s="204" t="s">
        <v>1</v>
      </c>
      <c r="F144" s="205" t="s">
        <v>140</v>
      </c>
      <c r="G144" s="203"/>
      <c r="H144" s="206">
        <v>9.4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128</v>
      </c>
      <c r="AU144" s="212" t="s">
        <v>82</v>
      </c>
      <c r="AV144" s="13" t="s">
        <v>82</v>
      </c>
      <c r="AW144" s="13" t="s">
        <v>31</v>
      </c>
      <c r="AX144" s="13" t="s">
        <v>73</v>
      </c>
      <c r="AY144" s="212" t="s">
        <v>120</v>
      </c>
    </row>
    <row r="145" spans="1:65" s="14" customFormat="1">
      <c r="B145" s="213"/>
      <c r="C145" s="214"/>
      <c r="D145" s="197" t="s">
        <v>128</v>
      </c>
      <c r="E145" s="215" t="s">
        <v>1</v>
      </c>
      <c r="F145" s="216" t="s">
        <v>130</v>
      </c>
      <c r="G145" s="214"/>
      <c r="H145" s="217">
        <v>9.4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128</v>
      </c>
      <c r="AU145" s="223" t="s">
        <v>82</v>
      </c>
      <c r="AV145" s="14" t="s">
        <v>126</v>
      </c>
      <c r="AW145" s="14" t="s">
        <v>31</v>
      </c>
      <c r="AX145" s="14" t="s">
        <v>80</v>
      </c>
      <c r="AY145" s="223" t="s">
        <v>120</v>
      </c>
    </row>
    <row r="146" spans="1:65" s="2" customFormat="1" ht="16.5" customHeight="1">
      <c r="A146" s="34"/>
      <c r="B146" s="35"/>
      <c r="C146" s="183" t="s">
        <v>126</v>
      </c>
      <c r="D146" s="183" t="s">
        <v>122</v>
      </c>
      <c r="E146" s="184" t="s">
        <v>141</v>
      </c>
      <c r="F146" s="185" t="s">
        <v>142</v>
      </c>
      <c r="G146" s="186" t="s">
        <v>125</v>
      </c>
      <c r="H146" s="187">
        <v>9.4</v>
      </c>
      <c r="I146" s="188"/>
      <c r="J146" s="189">
        <f>ROUND(I146*H146,2)</f>
        <v>0</v>
      </c>
      <c r="K146" s="190"/>
      <c r="L146" s="39"/>
      <c r="M146" s="191" t="s">
        <v>1</v>
      </c>
      <c r="N146" s="192" t="s">
        <v>38</v>
      </c>
      <c r="O146" s="71"/>
      <c r="P146" s="193">
        <f>O146*H146</f>
        <v>0</v>
      </c>
      <c r="Q146" s="193">
        <v>0</v>
      </c>
      <c r="R146" s="193">
        <f>Q146*H146</f>
        <v>0</v>
      </c>
      <c r="S146" s="193">
        <v>0</v>
      </c>
      <c r="T146" s="19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5" t="s">
        <v>126</v>
      </c>
      <c r="AT146" s="195" t="s">
        <v>122</v>
      </c>
      <c r="AU146" s="195" t="s">
        <v>82</v>
      </c>
      <c r="AY146" s="17" t="s">
        <v>120</v>
      </c>
      <c r="BE146" s="196">
        <f>IF(N146="základní",J146,0)</f>
        <v>0</v>
      </c>
      <c r="BF146" s="196">
        <f>IF(N146="snížená",J146,0)</f>
        <v>0</v>
      </c>
      <c r="BG146" s="196">
        <f>IF(N146="zákl. přenesená",J146,0)</f>
        <v>0</v>
      </c>
      <c r="BH146" s="196">
        <f>IF(N146="sníž. přenesená",J146,0)</f>
        <v>0</v>
      </c>
      <c r="BI146" s="196">
        <f>IF(N146="nulová",J146,0)</f>
        <v>0</v>
      </c>
      <c r="BJ146" s="17" t="s">
        <v>80</v>
      </c>
      <c r="BK146" s="196">
        <f>ROUND(I146*H146,2)</f>
        <v>0</v>
      </c>
      <c r="BL146" s="17" t="s">
        <v>126</v>
      </c>
      <c r="BM146" s="195" t="s">
        <v>143</v>
      </c>
    </row>
    <row r="147" spans="1:65" s="2" customFormat="1">
      <c r="A147" s="34"/>
      <c r="B147" s="35"/>
      <c r="C147" s="36"/>
      <c r="D147" s="197" t="s">
        <v>127</v>
      </c>
      <c r="E147" s="36"/>
      <c r="F147" s="198" t="s">
        <v>142</v>
      </c>
      <c r="G147" s="36"/>
      <c r="H147" s="36"/>
      <c r="I147" s="199"/>
      <c r="J147" s="36"/>
      <c r="K147" s="36"/>
      <c r="L147" s="39"/>
      <c r="M147" s="200"/>
      <c r="N147" s="201"/>
      <c r="O147" s="71"/>
      <c r="P147" s="71"/>
      <c r="Q147" s="71"/>
      <c r="R147" s="71"/>
      <c r="S147" s="71"/>
      <c r="T147" s="72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127</v>
      </c>
      <c r="AU147" s="17" t="s">
        <v>82</v>
      </c>
    </row>
    <row r="148" spans="1:65" s="2" customFormat="1" ht="21.75" customHeight="1">
      <c r="A148" s="34"/>
      <c r="B148" s="35"/>
      <c r="C148" s="183" t="s">
        <v>144</v>
      </c>
      <c r="D148" s="183" t="s">
        <v>122</v>
      </c>
      <c r="E148" s="184" t="s">
        <v>145</v>
      </c>
      <c r="F148" s="185" t="s">
        <v>146</v>
      </c>
      <c r="G148" s="186" t="s">
        <v>147</v>
      </c>
      <c r="H148" s="187">
        <v>0.28000000000000003</v>
      </c>
      <c r="I148" s="188"/>
      <c r="J148" s="189">
        <f>ROUND(I148*H148,2)</f>
        <v>0</v>
      </c>
      <c r="K148" s="190"/>
      <c r="L148" s="39"/>
      <c r="M148" s="191" t="s">
        <v>1</v>
      </c>
      <c r="N148" s="192" t="s">
        <v>38</v>
      </c>
      <c r="O148" s="71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5" t="s">
        <v>126</v>
      </c>
      <c r="AT148" s="195" t="s">
        <v>122</v>
      </c>
      <c r="AU148" s="195" t="s">
        <v>82</v>
      </c>
      <c r="AY148" s="17" t="s">
        <v>120</v>
      </c>
      <c r="BE148" s="196">
        <f>IF(N148="základní",J148,0)</f>
        <v>0</v>
      </c>
      <c r="BF148" s="196">
        <f>IF(N148="snížená",J148,0)</f>
        <v>0</v>
      </c>
      <c r="BG148" s="196">
        <f>IF(N148="zákl. přenesená",J148,0)</f>
        <v>0</v>
      </c>
      <c r="BH148" s="196">
        <f>IF(N148="sníž. přenesená",J148,0)</f>
        <v>0</v>
      </c>
      <c r="BI148" s="196">
        <f>IF(N148="nulová",J148,0)</f>
        <v>0</v>
      </c>
      <c r="BJ148" s="17" t="s">
        <v>80</v>
      </c>
      <c r="BK148" s="196">
        <f>ROUND(I148*H148,2)</f>
        <v>0</v>
      </c>
      <c r="BL148" s="17" t="s">
        <v>126</v>
      </c>
      <c r="BM148" s="195" t="s">
        <v>148</v>
      </c>
    </row>
    <row r="149" spans="1:65" s="2" customFormat="1">
      <c r="A149" s="34"/>
      <c r="B149" s="35"/>
      <c r="C149" s="36"/>
      <c r="D149" s="197" t="s">
        <v>127</v>
      </c>
      <c r="E149" s="36"/>
      <c r="F149" s="198" t="s">
        <v>146</v>
      </c>
      <c r="G149" s="36"/>
      <c r="H149" s="36"/>
      <c r="I149" s="199"/>
      <c r="J149" s="36"/>
      <c r="K149" s="36"/>
      <c r="L149" s="39"/>
      <c r="M149" s="200"/>
      <c r="N149" s="201"/>
      <c r="O149" s="71"/>
      <c r="P149" s="71"/>
      <c r="Q149" s="71"/>
      <c r="R149" s="71"/>
      <c r="S149" s="71"/>
      <c r="T149" s="72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127</v>
      </c>
      <c r="AU149" s="17" t="s">
        <v>82</v>
      </c>
    </row>
    <row r="150" spans="1:65" s="15" customFormat="1">
      <c r="B150" s="224"/>
      <c r="C150" s="225"/>
      <c r="D150" s="197" t="s">
        <v>128</v>
      </c>
      <c r="E150" s="226" t="s">
        <v>1</v>
      </c>
      <c r="F150" s="227" t="s">
        <v>149</v>
      </c>
      <c r="G150" s="225"/>
      <c r="H150" s="226" t="s">
        <v>1</v>
      </c>
      <c r="I150" s="228"/>
      <c r="J150" s="225"/>
      <c r="K150" s="225"/>
      <c r="L150" s="229"/>
      <c r="M150" s="230"/>
      <c r="N150" s="231"/>
      <c r="O150" s="231"/>
      <c r="P150" s="231"/>
      <c r="Q150" s="231"/>
      <c r="R150" s="231"/>
      <c r="S150" s="231"/>
      <c r="T150" s="232"/>
      <c r="AT150" s="233" t="s">
        <v>128</v>
      </c>
      <c r="AU150" s="233" t="s">
        <v>82</v>
      </c>
      <c r="AV150" s="15" t="s">
        <v>80</v>
      </c>
      <c r="AW150" s="15" t="s">
        <v>31</v>
      </c>
      <c r="AX150" s="15" t="s">
        <v>73</v>
      </c>
      <c r="AY150" s="233" t="s">
        <v>120</v>
      </c>
    </row>
    <row r="151" spans="1:65" s="13" customFormat="1">
      <c r="B151" s="202"/>
      <c r="C151" s="203"/>
      <c r="D151" s="197" t="s">
        <v>128</v>
      </c>
      <c r="E151" s="204" t="s">
        <v>1</v>
      </c>
      <c r="F151" s="205" t="s">
        <v>150</v>
      </c>
      <c r="G151" s="203"/>
      <c r="H151" s="206">
        <v>0.27999999999999997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128</v>
      </c>
      <c r="AU151" s="212" t="s">
        <v>82</v>
      </c>
      <c r="AV151" s="13" t="s">
        <v>82</v>
      </c>
      <c r="AW151" s="13" t="s">
        <v>31</v>
      </c>
      <c r="AX151" s="13" t="s">
        <v>73</v>
      </c>
      <c r="AY151" s="212" t="s">
        <v>120</v>
      </c>
    </row>
    <row r="152" spans="1:65" s="14" customFormat="1">
      <c r="B152" s="213"/>
      <c r="C152" s="214"/>
      <c r="D152" s="197" t="s">
        <v>128</v>
      </c>
      <c r="E152" s="215" t="s">
        <v>1</v>
      </c>
      <c r="F152" s="216" t="s">
        <v>130</v>
      </c>
      <c r="G152" s="214"/>
      <c r="H152" s="217">
        <v>0.27999999999999997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128</v>
      </c>
      <c r="AU152" s="223" t="s">
        <v>82</v>
      </c>
      <c r="AV152" s="14" t="s">
        <v>126</v>
      </c>
      <c r="AW152" s="14" t="s">
        <v>31</v>
      </c>
      <c r="AX152" s="14" t="s">
        <v>80</v>
      </c>
      <c r="AY152" s="223" t="s">
        <v>120</v>
      </c>
    </row>
    <row r="153" spans="1:65" s="12" customFormat="1" ht="22.9" customHeight="1">
      <c r="B153" s="167"/>
      <c r="C153" s="168"/>
      <c r="D153" s="169" t="s">
        <v>72</v>
      </c>
      <c r="E153" s="181" t="s">
        <v>126</v>
      </c>
      <c r="F153" s="181" t="s">
        <v>151</v>
      </c>
      <c r="G153" s="168"/>
      <c r="H153" s="168"/>
      <c r="I153" s="171"/>
      <c r="J153" s="182">
        <f>BK153</f>
        <v>0</v>
      </c>
      <c r="K153" s="168"/>
      <c r="L153" s="173"/>
      <c r="M153" s="174"/>
      <c r="N153" s="175"/>
      <c r="O153" s="175"/>
      <c r="P153" s="176">
        <f>SUM(P154:P174)</f>
        <v>0</v>
      </c>
      <c r="Q153" s="175"/>
      <c r="R153" s="176">
        <f>SUM(R154:R174)</f>
        <v>0</v>
      </c>
      <c r="S153" s="175"/>
      <c r="T153" s="177">
        <f>SUM(T154:T174)</f>
        <v>0</v>
      </c>
      <c r="AR153" s="178" t="s">
        <v>80</v>
      </c>
      <c r="AT153" s="179" t="s">
        <v>72</v>
      </c>
      <c r="AU153" s="179" t="s">
        <v>80</v>
      </c>
      <c r="AY153" s="178" t="s">
        <v>120</v>
      </c>
      <c r="BK153" s="180">
        <f>SUM(BK154:BK174)</f>
        <v>0</v>
      </c>
    </row>
    <row r="154" spans="1:65" s="2" customFormat="1" ht="21.75" customHeight="1">
      <c r="A154" s="34"/>
      <c r="B154" s="35"/>
      <c r="C154" s="183" t="s">
        <v>139</v>
      </c>
      <c r="D154" s="183" t="s">
        <v>122</v>
      </c>
      <c r="E154" s="184" t="s">
        <v>152</v>
      </c>
      <c r="F154" s="185" t="s">
        <v>153</v>
      </c>
      <c r="G154" s="186" t="s">
        <v>134</v>
      </c>
      <c r="H154" s="187">
        <v>5.524</v>
      </c>
      <c r="I154" s="188"/>
      <c r="J154" s="189">
        <f>ROUND(I154*H154,2)</f>
        <v>0</v>
      </c>
      <c r="K154" s="190"/>
      <c r="L154" s="39"/>
      <c r="M154" s="191" t="s">
        <v>1</v>
      </c>
      <c r="N154" s="192" t="s">
        <v>38</v>
      </c>
      <c r="O154" s="71"/>
      <c r="P154" s="193">
        <f>O154*H154</f>
        <v>0</v>
      </c>
      <c r="Q154" s="193">
        <v>0</v>
      </c>
      <c r="R154" s="193">
        <f>Q154*H154</f>
        <v>0</v>
      </c>
      <c r="S154" s="193">
        <v>0</v>
      </c>
      <c r="T154" s="19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5" t="s">
        <v>126</v>
      </c>
      <c r="AT154" s="195" t="s">
        <v>122</v>
      </c>
      <c r="AU154" s="195" t="s">
        <v>82</v>
      </c>
      <c r="AY154" s="17" t="s">
        <v>120</v>
      </c>
      <c r="BE154" s="196">
        <f>IF(N154="základní",J154,0)</f>
        <v>0</v>
      </c>
      <c r="BF154" s="196">
        <f>IF(N154="snížená",J154,0)</f>
        <v>0</v>
      </c>
      <c r="BG154" s="196">
        <f>IF(N154="zákl. přenesená",J154,0)</f>
        <v>0</v>
      </c>
      <c r="BH154" s="196">
        <f>IF(N154="sníž. přenesená",J154,0)</f>
        <v>0</v>
      </c>
      <c r="BI154" s="196">
        <f>IF(N154="nulová",J154,0)</f>
        <v>0</v>
      </c>
      <c r="BJ154" s="17" t="s">
        <v>80</v>
      </c>
      <c r="BK154" s="196">
        <f>ROUND(I154*H154,2)</f>
        <v>0</v>
      </c>
      <c r="BL154" s="17" t="s">
        <v>126</v>
      </c>
      <c r="BM154" s="195" t="s">
        <v>8</v>
      </c>
    </row>
    <row r="155" spans="1:65" s="2" customFormat="1">
      <c r="A155" s="34"/>
      <c r="B155" s="35"/>
      <c r="C155" s="36"/>
      <c r="D155" s="197" t="s">
        <v>127</v>
      </c>
      <c r="E155" s="36"/>
      <c r="F155" s="198" t="s">
        <v>153</v>
      </c>
      <c r="G155" s="36"/>
      <c r="H155" s="36"/>
      <c r="I155" s="199"/>
      <c r="J155" s="36"/>
      <c r="K155" s="36"/>
      <c r="L155" s="39"/>
      <c r="M155" s="200"/>
      <c r="N155" s="201"/>
      <c r="O155" s="71"/>
      <c r="P155" s="71"/>
      <c r="Q155" s="71"/>
      <c r="R155" s="71"/>
      <c r="S155" s="71"/>
      <c r="T155" s="72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127</v>
      </c>
      <c r="AU155" s="17" t="s">
        <v>82</v>
      </c>
    </row>
    <row r="156" spans="1:65" s="13" customFormat="1">
      <c r="B156" s="202"/>
      <c r="C156" s="203"/>
      <c r="D156" s="197" t="s">
        <v>128</v>
      </c>
      <c r="E156" s="204" t="s">
        <v>1</v>
      </c>
      <c r="F156" s="205" t="s">
        <v>154</v>
      </c>
      <c r="G156" s="203"/>
      <c r="H156" s="206">
        <v>3.5150000000000001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128</v>
      </c>
      <c r="AU156" s="212" t="s">
        <v>82</v>
      </c>
      <c r="AV156" s="13" t="s">
        <v>82</v>
      </c>
      <c r="AW156" s="13" t="s">
        <v>31</v>
      </c>
      <c r="AX156" s="13" t="s">
        <v>73</v>
      </c>
      <c r="AY156" s="212" t="s">
        <v>120</v>
      </c>
    </row>
    <row r="157" spans="1:65" s="13" customFormat="1">
      <c r="B157" s="202"/>
      <c r="C157" s="203"/>
      <c r="D157" s="197" t="s">
        <v>128</v>
      </c>
      <c r="E157" s="204" t="s">
        <v>1</v>
      </c>
      <c r="F157" s="205" t="s">
        <v>155</v>
      </c>
      <c r="G157" s="203"/>
      <c r="H157" s="206">
        <v>0.96200000000000019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128</v>
      </c>
      <c r="AU157" s="212" t="s">
        <v>82</v>
      </c>
      <c r="AV157" s="13" t="s">
        <v>82</v>
      </c>
      <c r="AW157" s="13" t="s">
        <v>31</v>
      </c>
      <c r="AX157" s="13" t="s">
        <v>73</v>
      </c>
      <c r="AY157" s="212" t="s">
        <v>120</v>
      </c>
    </row>
    <row r="158" spans="1:65" s="13" customFormat="1">
      <c r="B158" s="202"/>
      <c r="C158" s="203"/>
      <c r="D158" s="197" t="s">
        <v>128</v>
      </c>
      <c r="E158" s="204" t="s">
        <v>1</v>
      </c>
      <c r="F158" s="205" t="s">
        <v>156</v>
      </c>
      <c r="G158" s="203"/>
      <c r="H158" s="206">
        <v>0.93406500000000015</v>
      </c>
      <c r="I158" s="207"/>
      <c r="J158" s="203"/>
      <c r="K158" s="203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128</v>
      </c>
      <c r="AU158" s="212" t="s">
        <v>82</v>
      </c>
      <c r="AV158" s="13" t="s">
        <v>82</v>
      </c>
      <c r="AW158" s="13" t="s">
        <v>31</v>
      </c>
      <c r="AX158" s="13" t="s">
        <v>73</v>
      </c>
      <c r="AY158" s="212" t="s">
        <v>120</v>
      </c>
    </row>
    <row r="159" spans="1:65" s="13" customFormat="1">
      <c r="B159" s="202"/>
      <c r="C159" s="203"/>
      <c r="D159" s="197" t="s">
        <v>128</v>
      </c>
      <c r="E159" s="204" t="s">
        <v>1</v>
      </c>
      <c r="F159" s="205" t="s">
        <v>157</v>
      </c>
      <c r="G159" s="203"/>
      <c r="H159" s="206">
        <v>0.11322000000000002</v>
      </c>
      <c r="I159" s="207"/>
      <c r="J159" s="203"/>
      <c r="K159" s="203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128</v>
      </c>
      <c r="AU159" s="212" t="s">
        <v>82</v>
      </c>
      <c r="AV159" s="13" t="s">
        <v>82</v>
      </c>
      <c r="AW159" s="13" t="s">
        <v>31</v>
      </c>
      <c r="AX159" s="13" t="s">
        <v>73</v>
      </c>
      <c r="AY159" s="212" t="s">
        <v>120</v>
      </c>
    </row>
    <row r="160" spans="1:65" s="14" customFormat="1">
      <c r="B160" s="213"/>
      <c r="C160" s="214"/>
      <c r="D160" s="197" t="s">
        <v>128</v>
      </c>
      <c r="E160" s="215" t="s">
        <v>1</v>
      </c>
      <c r="F160" s="216" t="s">
        <v>130</v>
      </c>
      <c r="G160" s="214"/>
      <c r="H160" s="217">
        <v>5.5242850000000008</v>
      </c>
      <c r="I160" s="218"/>
      <c r="J160" s="214"/>
      <c r="K160" s="214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128</v>
      </c>
      <c r="AU160" s="223" t="s">
        <v>82</v>
      </c>
      <c r="AV160" s="14" t="s">
        <v>126</v>
      </c>
      <c r="AW160" s="14" t="s">
        <v>31</v>
      </c>
      <c r="AX160" s="14" t="s">
        <v>80</v>
      </c>
      <c r="AY160" s="223" t="s">
        <v>120</v>
      </c>
    </row>
    <row r="161" spans="1:65" s="2" customFormat="1" ht="24.2" customHeight="1">
      <c r="A161" s="34"/>
      <c r="B161" s="35"/>
      <c r="C161" s="183" t="s">
        <v>158</v>
      </c>
      <c r="D161" s="183" t="s">
        <v>122</v>
      </c>
      <c r="E161" s="184" t="s">
        <v>159</v>
      </c>
      <c r="F161" s="185" t="s">
        <v>160</v>
      </c>
      <c r="G161" s="186" t="s">
        <v>147</v>
      </c>
      <c r="H161" s="187">
        <v>0.71799999999999997</v>
      </c>
      <c r="I161" s="188"/>
      <c r="J161" s="189">
        <f>ROUND(I161*H161,2)</f>
        <v>0</v>
      </c>
      <c r="K161" s="190"/>
      <c r="L161" s="39"/>
      <c r="M161" s="191" t="s">
        <v>1</v>
      </c>
      <c r="N161" s="192" t="s">
        <v>38</v>
      </c>
      <c r="O161" s="71"/>
      <c r="P161" s="193">
        <f>O161*H161</f>
        <v>0</v>
      </c>
      <c r="Q161" s="193">
        <v>0</v>
      </c>
      <c r="R161" s="193">
        <f>Q161*H161</f>
        <v>0</v>
      </c>
      <c r="S161" s="193">
        <v>0</v>
      </c>
      <c r="T161" s="194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5" t="s">
        <v>126</v>
      </c>
      <c r="AT161" s="195" t="s">
        <v>122</v>
      </c>
      <c r="AU161" s="195" t="s">
        <v>82</v>
      </c>
      <c r="AY161" s="17" t="s">
        <v>120</v>
      </c>
      <c r="BE161" s="196">
        <f>IF(N161="základní",J161,0)</f>
        <v>0</v>
      </c>
      <c r="BF161" s="196">
        <f>IF(N161="snížená",J161,0)</f>
        <v>0</v>
      </c>
      <c r="BG161" s="196">
        <f>IF(N161="zákl. přenesená",J161,0)</f>
        <v>0</v>
      </c>
      <c r="BH161" s="196">
        <f>IF(N161="sníž. přenesená",J161,0)</f>
        <v>0</v>
      </c>
      <c r="BI161" s="196">
        <f>IF(N161="nulová",J161,0)</f>
        <v>0</v>
      </c>
      <c r="BJ161" s="17" t="s">
        <v>80</v>
      </c>
      <c r="BK161" s="196">
        <f>ROUND(I161*H161,2)</f>
        <v>0</v>
      </c>
      <c r="BL161" s="17" t="s">
        <v>126</v>
      </c>
      <c r="BM161" s="195" t="s">
        <v>161</v>
      </c>
    </row>
    <row r="162" spans="1:65" s="2" customFormat="1">
      <c r="A162" s="34"/>
      <c r="B162" s="35"/>
      <c r="C162" s="36"/>
      <c r="D162" s="197" t="s">
        <v>127</v>
      </c>
      <c r="E162" s="36"/>
      <c r="F162" s="198" t="s">
        <v>160</v>
      </c>
      <c r="G162" s="36"/>
      <c r="H162" s="36"/>
      <c r="I162" s="199"/>
      <c r="J162" s="36"/>
      <c r="K162" s="36"/>
      <c r="L162" s="39"/>
      <c r="M162" s="200"/>
      <c r="N162" s="201"/>
      <c r="O162" s="71"/>
      <c r="P162" s="71"/>
      <c r="Q162" s="71"/>
      <c r="R162" s="71"/>
      <c r="S162" s="71"/>
      <c r="T162" s="72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127</v>
      </c>
      <c r="AU162" s="17" t="s">
        <v>82</v>
      </c>
    </row>
    <row r="163" spans="1:65" s="15" customFormat="1">
      <c r="B163" s="224"/>
      <c r="C163" s="225"/>
      <c r="D163" s="197" t="s">
        <v>128</v>
      </c>
      <c r="E163" s="226" t="s">
        <v>1</v>
      </c>
      <c r="F163" s="227" t="s">
        <v>162</v>
      </c>
      <c r="G163" s="225"/>
      <c r="H163" s="226" t="s">
        <v>1</v>
      </c>
      <c r="I163" s="228"/>
      <c r="J163" s="225"/>
      <c r="K163" s="225"/>
      <c r="L163" s="229"/>
      <c r="M163" s="230"/>
      <c r="N163" s="231"/>
      <c r="O163" s="231"/>
      <c r="P163" s="231"/>
      <c r="Q163" s="231"/>
      <c r="R163" s="231"/>
      <c r="S163" s="231"/>
      <c r="T163" s="232"/>
      <c r="AT163" s="233" t="s">
        <v>128</v>
      </c>
      <c r="AU163" s="233" t="s">
        <v>82</v>
      </c>
      <c r="AV163" s="15" t="s">
        <v>80</v>
      </c>
      <c r="AW163" s="15" t="s">
        <v>31</v>
      </c>
      <c r="AX163" s="15" t="s">
        <v>73</v>
      </c>
      <c r="AY163" s="233" t="s">
        <v>120</v>
      </c>
    </row>
    <row r="164" spans="1:65" s="13" customFormat="1">
      <c r="B164" s="202"/>
      <c r="C164" s="203"/>
      <c r="D164" s="197" t="s">
        <v>128</v>
      </c>
      <c r="E164" s="204" t="s">
        <v>1</v>
      </c>
      <c r="F164" s="205" t="s">
        <v>163</v>
      </c>
      <c r="G164" s="203"/>
      <c r="H164" s="206">
        <v>0.71811999999999998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128</v>
      </c>
      <c r="AU164" s="212" t="s">
        <v>82</v>
      </c>
      <c r="AV164" s="13" t="s">
        <v>82</v>
      </c>
      <c r="AW164" s="13" t="s">
        <v>31</v>
      </c>
      <c r="AX164" s="13" t="s">
        <v>73</v>
      </c>
      <c r="AY164" s="212" t="s">
        <v>120</v>
      </c>
    </row>
    <row r="165" spans="1:65" s="14" customFormat="1">
      <c r="B165" s="213"/>
      <c r="C165" s="214"/>
      <c r="D165" s="197" t="s">
        <v>128</v>
      </c>
      <c r="E165" s="215" t="s">
        <v>1</v>
      </c>
      <c r="F165" s="216" t="s">
        <v>130</v>
      </c>
      <c r="G165" s="214"/>
      <c r="H165" s="217">
        <v>0.71811999999999998</v>
      </c>
      <c r="I165" s="218"/>
      <c r="J165" s="214"/>
      <c r="K165" s="214"/>
      <c r="L165" s="219"/>
      <c r="M165" s="220"/>
      <c r="N165" s="221"/>
      <c r="O165" s="221"/>
      <c r="P165" s="221"/>
      <c r="Q165" s="221"/>
      <c r="R165" s="221"/>
      <c r="S165" s="221"/>
      <c r="T165" s="222"/>
      <c r="AT165" s="223" t="s">
        <v>128</v>
      </c>
      <c r="AU165" s="223" t="s">
        <v>82</v>
      </c>
      <c r="AV165" s="14" t="s">
        <v>126</v>
      </c>
      <c r="AW165" s="14" t="s">
        <v>31</v>
      </c>
      <c r="AX165" s="14" t="s">
        <v>80</v>
      </c>
      <c r="AY165" s="223" t="s">
        <v>120</v>
      </c>
    </row>
    <row r="166" spans="1:65" s="2" customFormat="1" ht="24.2" customHeight="1">
      <c r="A166" s="34"/>
      <c r="B166" s="35"/>
      <c r="C166" s="183" t="s">
        <v>143</v>
      </c>
      <c r="D166" s="183" t="s">
        <v>122</v>
      </c>
      <c r="E166" s="184" t="s">
        <v>164</v>
      </c>
      <c r="F166" s="185" t="s">
        <v>165</v>
      </c>
      <c r="G166" s="186" t="s">
        <v>125</v>
      </c>
      <c r="H166" s="187">
        <v>43.771000000000001</v>
      </c>
      <c r="I166" s="188"/>
      <c r="J166" s="189">
        <f>ROUND(I166*H166,2)</f>
        <v>0</v>
      </c>
      <c r="K166" s="190"/>
      <c r="L166" s="39"/>
      <c r="M166" s="191" t="s">
        <v>1</v>
      </c>
      <c r="N166" s="192" t="s">
        <v>38</v>
      </c>
      <c r="O166" s="71"/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5" t="s">
        <v>126</v>
      </c>
      <c r="AT166" s="195" t="s">
        <v>122</v>
      </c>
      <c r="AU166" s="195" t="s">
        <v>82</v>
      </c>
      <c r="AY166" s="17" t="s">
        <v>120</v>
      </c>
      <c r="BE166" s="196">
        <f>IF(N166="základní",J166,0)</f>
        <v>0</v>
      </c>
      <c r="BF166" s="196">
        <f>IF(N166="snížená",J166,0)</f>
        <v>0</v>
      </c>
      <c r="BG166" s="196">
        <f>IF(N166="zákl. přenesená",J166,0)</f>
        <v>0</v>
      </c>
      <c r="BH166" s="196">
        <f>IF(N166="sníž. přenesená",J166,0)</f>
        <v>0</v>
      </c>
      <c r="BI166" s="196">
        <f>IF(N166="nulová",J166,0)</f>
        <v>0</v>
      </c>
      <c r="BJ166" s="17" t="s">
        <v>80</v>
      </c>
      <c r="BK166" s="196">
        <f>ROUND(I166*H166,2)</f>
        <v>0</v>
      </c>
      <c r="BL166" s="17" t="s">
        <v>126</v>
      </c>
      <c r="BM166" s="195" t="s">
        <v>166</v>
      </c>
    </row>
    <row r="167" spans="1:65" s="2" customFormat="1">
      <c r="A167" s="34"/>
      <c r="B167" s="35"/>
      <c r="C167" s="36"/>
      <c r="D167" s="197" t="s">
        <v>127</v>
      </c>
      <c r="E167" s="36"/>
      <c r="F167" s="198" t="s">
        <v>165</v>
      </c>
      <c r="G167" s="36"/>
      <c r="H167" s="36"/>
      <c r="I167" s="199"/>
      <c r="J167" s="36"/>
      <c r="K167" s="36"/>
      <c r="L167" s="39"/>
      <c r="M167" s="200"/>
      <c r="N167" s="201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127</v>
      </c>
      <c r="AU167" s="17" t="s">
        <v>82</v>
      </c>
    </row>
    <row r="168" spans="1:65" s="13" customFormat="1">
      <c r="B168" s="202"/>
      <c r="C168" s="203"/>
      <c r="D168" s="197" t="s">
        <v>128</v>
      </c>
      <c r="E168" s="204" t="s">
        <v>1</v>
      </c>
      <c r="F168" s="205" t="s">
        <v>167</v>
      </c>
      <c r="G168" s="203"/>
      <c r="H168" s="206">
        <v>17.760000000000002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128</v>
      </c>
      <c r="AU168" s="212" t="s">
        <v>82</v>
      </c>
      <c r="AV168" s="13" t="s">
        <v>82</v>
      </c>
      <c r="AW168" s="13" t="s">
        <v>31</v>
      </c>
      <c r="AX168" s="13" t="s">
        <v>73</v>
      </c>
      <c r="AY168" s="212" t="s">
        <v>120</v>
      </c>
    </row>
    <row r="169" spans="1:65" s="13" customFormat="1">
      <c r="B169" s="202"/>
      <c r="C169" s="203"/>
      <c r="D169" s="197" t="s">
        <v>128</v>
      </c>
      <c r="E169" s="204" t="s">
        <v>1</v>
      </c>
      <c r="F169" s="205" t="s">
        <v>168</v>
      </c>
      <c r="G169" s="203"/>
      <c r="H169" s="206">
        <v>7.4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128</v>
      </c>
      <c r="AU169" s="212" t="s">
        <v>82</v>
      </c>
      <c r="AV169" s="13" t="s">
        <v>82</v>
      </c>
      <c r="AW169" s="13" t="s">
        <v>31</v>
      </c>
      <c r="AX169" s="13" t="s">
        <v>73</v>
      </c>
      <c r="AY169" s="212" t="s">
        <v>120</v>
      </c>
    </row>
    <row r="170" spans="1:65" s="13" customFormat="1">
      <c r="B170" s="202"/>
      <c r="C170" s="203"/>
      <c r="D170" s="197" t="s">
        <v>128</v>
      </c>
      <c r="E170" s="204" t="s">
        <v>1</v>
      </c>
      <c r="F170" s="205" t="s">
        <v>169</v>
      </c>
      <c r="G170" s="203"/>
      <c r="H170" s="206">
        <v>16.650000000000002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128</v>
      </c>
      <c r="AU170" s="212" t="s">
        <v>82</v>
      </c>
      <c r="AV170" s="13" t="s">
        <v>82</v>
      </c>
      <c r="AW170" s="13" t="s">
        <v>31</v>
      </c>
      <c r="AX170" s="13" t="s">
        <v>73</v>
      </c>
      <c r="AY170" s="212" t="s">
        <v>120</v>
      </c>
    </row>
    <row r="171" spans="1:65" s="13" customFormat="1">
      <c r="B171" s="202"/>
      <c r="C171" s="203"/>
      <c r="D171" s="197" t="s">
        <v>128</v>
      </c>
      <c r="E171" s="204" t="s">
        <v>1</v>
      </c>
      <c r="F171" s="205" t="s">
        <v>170</v>
      </c>
      <c r="G171" s="203"/>
      <c r="H171" s="206">
        <v>1.9610000000000003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128</v>
      </c>
      <c r="AU171" s="212" t="s">
        <v>82</v>
      </c>
      <c r="AV171" s="13" t="s">
        <v>82</v>
      </c>
      <c r="AW171" s="13" t="s">
        <v>31</v>
      </c>
      <c r="AX171" s="13" t="s">
        <v>73</v>
      </c>
      <c r="AY171" s="212" t="s">
        <v>120</v>
      </c>
    </row>
    <row r="172" spans="1:65" s="14" customFormat="1">
      <c r="B172" s="213"/>
      <c r="C172" s="214"/>
      <c r="D172" s="197" t="s">
        <v>128</v>
      </c>
      <c r="E172" s="215" t="s">
        <v>1</v>
      </c>
      <c r="F172" s="216" t="s">
        <v>130</v>
      </c>
      <c r="G172" s="214"/>
      <c r="H172" s="217">
        <v>43.771000000000001</v>
      </c>
      <c r="I172" s="218"/>
      <c r="J172" s="214"/>
      <c r="K172" s="214"/>
      <c r="L172" s="219"/>
      <c r="M172" s="220"/>
      <c r="N172" s="221"/>
      <c r="O172" s="221"/>
      <c r="P172" s="221"/>
      <c r="Q172" s="221"/>
      <c r="R172" s="221"/>
      <c r="S172" s="221"/>
      <c r="T172" s="222"/>
      <c r="AT172" s="223" t="s">
        <v>128</v>
      </c>
      <c r="AU172" s="223" t="s">
        <v>82</v>
      </c>
      <c r="AV172" s="14" t="s">
        <v>126</v>
      </c>
      <c r="AW172" s="14" t="s">
        <v>31</v>
      </c>
      <c r="AX172" s="14" t="s">
        <v>80</v>
      </c>
      <c r="AY172" s="223" t="s">
        <v>120</v>
      </c>
    </row>
    <row r="173" spans="1:65" s="2" customFormat="1" ht="24.2" customHeight="1">
      <c r="A173" s="34"/>
      <c r="B173" s="35"/>
      <c r="C173" s="183" t="s">
        <v>171</v>
      </c>
      <c r="D173" s="183" t="s">
        <v>122</v>
      </c>
      <c r="E173" s="184" t="s">
        <v>172</v>
      </c>
      <c r="F173" s="185" t="s">
        <v>173</v>
      </c>
      <c r="G173" s="186" t="s">
        <v>125</v>
      </c>
      <c r="H173" s="187">
        <v>43.771000000000001</v>
      </c>
      <c r="I173" s="188"/>
      <c r="J173" s="189">
        <f>ROUND(I173*H173,2)</f>
        <v>0</v>
      </c>
      <c r="K173" s="190"/>
      <c r="L173" s="39"/>
      <c r="M173" s="191" t="s">
        <v>1</v>
      </c>
      <c r="N173" s="192" t="s">
        <v>38</v>
      </c>
      <c r="O173" s="71"/>
      <c r="P173" s="193">
        <f>O173*H173</f>
        <v>0</v>
      </c>
      <c r="Q173" s="193">
        <v>0</v>
      </c>
      <c r="R173" s="193">
        <f>Q173*H173</f>
        <v>0</v>
      </c>
      <c r="S173" s="193">
        <v>0</v>
      </c>
      <c r="T173" s="19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5" t="s">
        <v>126</v>
      </c>
      <c r="AT173" s="195" t="s">
        <v>122</v>
      </c>
      <c r="AU173" s="195" t="s">
        <v>82</v>
      </c>
      <c r="AY173" s="17" t="s">
        <v>120</v>
      </c>
      <c r="BE173" s="196">
        <f>IF(N173="základní",J173,0)</f>
        <v>0</v>
      </c>
      <c r="BF173" s="196">
        <f>IF(N173="snížená",J173,0)</f>
        <v>0</v>
      </c>
      <c r="BG173" s="196">
        <f>IF(N173="zákl. přenesená",J173,0)</f>
        <v>0</v>
      </c>
      <c r="BH173" s="196">
        <f>IF(N173="sníž. přenesená",J173,0)</f>
        <v>0</v>
      </c>
      <c r="BI173" s="196">
        <f>IF(N173="nulová",J173,0)</f>
        <v>0</v>
      </c>
      <c r="BJ173" s="17" t="s">
        <v>80</v>
      </c>
      <c r="BK173" s="196">
        <f>ROUND(I173*H173,2)</f>
        <v>0</v>
      </c>
      <c r="BL173" s="17" t="s">
        <v>126</v>
      </c>
      <c r="BM173" s="195" t="s">
        <v>174</v>
      </c>
    </row>
    <row r="174" spans="1:65" s="2" customFormat="1">
      <c r="A174" s="34"/>
      <c r="B174" s="35"/>
      <c r="C174" s="36"/>
      <c r="D174" s="197" t="s">
        <v>127</v>
      </c>
      <c r="E174" s="36"/>
      <c r="F174" s="198" t="s">
        <v>173</v>
      </c>
      <c r="G174" s="36"/>
      <c r="H174" s="36"/>
      <c r="I174" s="199"/>
      <c r="J174" s="36"/>
      <c r="K174" s="36"/>
      <c r="L174" s="39"/>
      <c r="M174" s="200"/>
      <c r="N174" s="201"/>
      <c r="O174" s="71"/>
      <c r="P174" s="71"/>
      <c r="Q174" s="71"/>
      <c r="R174" s="71"/>
      <c r="S174" s="71"/>
      <c r="T174" s="72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127</v>
      </c>
      <c r="AU174" s="17" t="s">
        <v>82</v>
      </c>
    </row>
    <row r="175" spans="1:65" s="12" customFormat="1" ht="22.9" customHeight="1">
      <c r="B175" s="167"/>
      <c r="C175" s="168"/>
      <c r="D175" s="169" t="s">
        <v>72</v>
      </c>
      <c r="E175" s="181" t="s">
        <v>144</v>
      </c>
      <c r="F175" s="181" t="s">
        <v>175</v>
      </c>
      <c r="G175" s="168"/>
      <c r="H175" s="168"/>
      <c r="I175" s="171"/>
      <c r="J175" s="182">
        <f>BK175</f>
        <v>0</v>
      </c>
      <c r="K175" s="168"/>
      <c r="L175" s="173"/>
      <c r="M175" s="174"/>
      <c r="N175" s="175"/>
      <c r="O175" s="175"/>
      <c r="P175" s="176">
        <f>SUM(P176:P182)</f>
        <v>0</v>
      </c>
      <c r="Q175" s="175"/>
      <c r="R175" s="176">
        <f>SUM(R176:R182)</f>
        <v>0</v>
      </c>
      <c r="S175" s="175"/>
      <c r="T175" s="177">
        <f>SUM(T176:T182)</f>
        <v>0</v>
      </c>
      <c r="AR175" s="178" t="s">
        <v>80</v>
      </c>
      <c r="AT175" s="179" t="s">
        <v>72</v>
      </c>
      <c r="AU175" s="179" t="s">
        <v>80</v>
      </c>
      <c r="AY175" s="178" t="s">
        <v>120</v>
      </c>
      <c r="BK175" s="180">
        <f>SUM(BK176:BK182)</f>
        <v>0</v>
      </c>
    </row>
    <row r="176" spans="1:65" s="2" customFormat="1" ht="24.2" customHeight="1">
      <c r="A176" s="34"/>
      <c r="B176" s="35"/>
      <c r="C176" s="183" t="s">
        <v>148</v>
      </c>
      <c r="D176" s="183" t="s">
        <v>122</v>
      </c>
      <c r="E176" s="184" t="s">
        <v>176</v>
      </c>
      <c r="F176" s="185" t="s">
        <v>177</v>
      </c>
      <c r="G176" s="186" t="s">
        <v>125</v>
      </c>
      <c r="H176" s="187">
        <v>3.7</v>
      </c>
      <c r="I176" s="188"/>
      <c r="J176" s="189">
        <f>ROUND(I176*H176,2)</f>
        <v>0</v>
      </c>
      <c r="K176" s="190"/>
      <c r="L176" s="39"/>
      <c r="M176" s="191" t="s">
        <v>1</v>
      </c>
      <c r="N176" s="192" t="s">
        <v>38</v>
      </c>
      <c r="O176" s="71"/>
      <c r="P176" s="193">
        <f>O176*H176</f>
        <v>0</v>
      </c>
      <c r="Q176" s="193">
        <v>0</v>
      </c>
      <c r="R176" s="193">
        <f>Q176*H176</f>
        <v>0</v>
      </c>
      <c r="S176" s="193">
        <v>0</v>
      </c>
      <c r="T176" s="194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5" t="s">
        <v>126</v>
      </c>
      <c r="AT176" s="195" t="s">
        <v>122</v>
      </c>
      <c r="AU176" s="195" t="s">
        <v>82</v>
      </c>
      <c r="AY176" s="17" t="s">
        <v>120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17" t="s">
        <v>80</v>
      </c>
      <c r="BK176" s="196">
        <f>ROUND(I176*H176,2)</f>
        <v>0</v>
      </c>
      <c r="BL176" s="17" t="s">
        <v>126</v>
      </c>
      <c r="BM176" s="195" t="s">
        <v>178</v>
      </c>
    </row>
    <row r="177" spans="1:65" s="2" customFormat="1" ht="19.5">
      <c r="A177" s="34"/>
      <c r="B177" s="35"/>
      <c r="C177" s="36"/>
      <c r="D177" s="197" t="s">
        <v>127</v>
      </c>
      <c r="E177" s="36"/>
      <c r="F177" s="198" t="s">
        <v>177</v>
      </c>
      <c r="G177" s="36"/>
      <c r="H177" s="36"/>
      <c r="I177" s="199"/>
      <c r="J177" s="36"/>
      <c r="K177" s="36"/>
      <c r="L177" s="39"/>
      <c r="M177" s="200"/>
      <c r="N177" s="201"/>
      <c r="O177" s="71"/>
      <c r="P177" s="71"/>
      <c r="Q177" s="71"/>
      <c r="R177" s="71"/>
      <c r="S177" s="71"/>
      <c r="T177" s="72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127</v>
      </c>
      <c r="AU177" s="17" t="s">
        <v>82</v>
      </c>
    </row>
    <row r="178" spans="1:65" s="2" customFormat="1" ht="21.75" customHeight="1">
      <c r="A178" s="34"/>
      <c r="B178" s="35"/>
      <c r="C178" s="234" t="s">
        <v>179</v>
      </c>
      <c r="D178" s="234" t="s">
        <v>180</v>
      </c>
      <c r="E178" s="235" t="s">
        <v>181</v>
      </c>
      <c r="F178" s="236" t="s">
        <v>182</v>
      </c>
      <c r="G178" s="237" t="s">
        <v>125</v>
      </c>
      <c r="H178" s="238">
        <v>0.74</v>
      </c>
      <c r="I178" s="239"/>
      <c r="J178" s="240">
        <f>ROUND(I178*H178,2)</f>
        <v>0</v>
      </c>
      <c r="K178" s="241"/>
      <c r="L178" s="242"/>
      <c r="M178" s="243" t="s">
        <v>1</v>
      </c>
      <c r="N178" s="244" t="s">
        <v>38</v>
      </c>
      <c r="O178" s="71"/>
      <c r="P178" s="193">
        <f>O178*H178</f>
        <v>0</v>
      </c>
      <c r="Q178" s="193">
        <v>0</v>
      </c>
      <c r="R178" s="193">
        <f>Q178*H178</f>
        <v>0</v>
      </c>
      <c r="S178" s="193">
        <v>0</v>
      </c>
      <c r="T178" s="19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5" t="s">
        <v>143</v>
      </c>
      <c r="AT178" s="195" t="s">
        <v>180</v>
      </c>
      <c r="AU178" s="195" t="s">
        <v>82</v>
      </c>
      <c r="AY178" s="17" t="s">
        <v>120</v>
      </c>
      <c r="BE178" s="196">
        <f>IF(N178="základní",J178,0)</f>
        <v>0</v>
      </c>
      <c r="BF178" s="196">
        <f>IF(N178="snížená",J178,0)</f>
        <v>0</v>
      </c>
      <c r="BG178" s="196">
        <f>IF(N178="zákl. přenesená",J178,0)</f>
        <v>0</v>
      </c>
      <c r="BH178" s="196">
        <f>IF(N178="sníž. přenesená",J178,0)</f>
        <v>0</v>
      </c>
      <c r="BI178" s="196">
        <f>IF(N178="nulová",J178,0)</f>
        <v>0</v>
      </c>
      <c r="BJ178" s="17" t="s">
        <v>80</v>
      </c>
      <c r="BK178" s="196">
        <f>ROUND(I178*H178,2)</f>
        <v>0</v>
      </c>
      <c r="BL178" s="17" t="s">
        <v>126</v>
      </c>
      <c r="BM178" s="195" t="s">
        <v>183</v>
      </c>
    </row>
    <row r="179" spans="1:65" s="2" customFormat="1">
      <c r="A179" s="34"/>
      <c r="B179" s="35"/>
      <c r="C179" s="36"/>
      <c r="D179" s="197" t="s">
        <v>127</v>
      </c>
      <c r="E179" s="36"/>
      <c r="F179" s="198" t="s">
        <v>182</v>
      </c>
      <c r="G179" s="36"/>
      <c r="H179" s="36"/>
      <c r="I179" s="199"/>
      <c r="J179" s="36"/>
      <c r="K179" s="36"/>
      <c r="L179" s="39"/>
      <c r="M179" s="200"/>
      <c r="N179" s="201"/>
      <c r="O179" s="71"/>
      <c r="P179" s="71"/>
      <c r="Q179" s="71"/>
      <c r="R179" s="71"/>
      <c r="S179" s="71"/>
      <c r="T179" s="72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127</v>
      </c>
      <c r="AU179" s="17" t="s">
        <v>82</v>
      </c>
    </row>
    <row r="180" spans="1:65" s="15" customFormat="1">
      <c r="B180" s="224"/>
      <c r="C180" s="225"/>
      <c r="D180" s="197" t="s">
        <v>128</v>
      </c>
      <c r="E180" s="226" t="s">
        <v>1</v>
      </c>
      <c r="F180" s="227" t="s">
        <v>184</v>
      </c>
      <c r="G180" s="225"/>
      <c r="H180" s="226" t="s">
        <v>1</v>
      </c>
      <c r="I180" s="228"/>
      <c r="J180" s="225"/>
      <c r="K180" s="225"/>
      <c r="L180" s="229"/>
      <c r="M180" s="230"/>
      <c r="N180" s="231"/>
      <c r="O180" s="231"/>
      <c r="P180" s="231"/>
      <c r="Q180" s="231"/>
      <c r="R180" s="231"/>
      <c r="S180" s="231"/>
      <c r="T180" s="232"/>
      <c r="AT180" s="233" t="s">
        <v>128</v>
      </c>
      <c r="AU180" s="233" t="s">
        <v>82</v>
      </c>
      <c r="AV180" s="15" t="s">
        <v>80</v>
      </c>
      <c r="AW180" s="15" t="s">
        <v>31</v>
      </c>
      <c r="AX180" s="15" t="s">
        <v>73</v>
      </c>
      <c r="AY180" s="233" t="s">
        <v>120</v>
      </c>
    </row>
    <row r="181" spans="1:65" s="13" customFormat="1">
      <c r="B181" s="202"/>
      <c r="C181" s="203"/>
      <c r="D181" s="197" t="s">
        <v>128</v>
      </c>
      <c r="E181" s="204" t="s">
        <v>1</v>
      </c>
      <c r="F181" s="205" t="s">
        <v>185</v>
      </c>
      <c r="G181" s="203"/>
      <c r="H181" s="206">
        <v>0.7400000000000001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128</v>
      </c>
      <c r="AU181" s="212" t="s">
        <v>82</v>
      </c>
      <c r="AV181" s="13" t="s">
        <v>82</v>
      </c>
      <c r="AW181" s="13" t="s">
        <v>31</v>
      </c>
      <c r="AX181" s="13" t="s">
        <v>73</v>
      </c>
      <c r="AY181" s="212" t="s">
        <v>120</v>
      </c>
    </row>
    <row r="182" spans="1:65" s="14" customFormat="1">
      <c r="B182" s="213"/>
      <c r="C182" s="214"/>
      <c r="D182" s="197" t="s">
        <v>128</v>
      </c>
      <c r="E182" s="215" t="s">
        <v>1</v>
      </c>
      <c r="F182" s="216" t="s">
        <v>130</v>
      </c>
      <c r="G182" s="214"/>
      <c r="H182" s="217">
        <v>0.7400000000000001</v>
      </c>
      <c r="I182" s="218"/>
      <c r="J182" s="214"/>
      <c r="K182" s="214"/>
      <c r="L182" s="219"/>
      <c r="M182" s="220"/>
      <c r="N182" s="221"/>
      <c r="O182" s="221"/>
      <c r="P182" s="221"/>
      <c r="Q182" s="221"/>
      <c r="R182" s="221"/>
      <c r="S182" s="221"/>
      <c r="T182" s="222"/>
      <c r="AT182" s="223" t="s">
        <v>128</v>
      </c>
      <c r="AU182" s="223" t="s">
        <v>82</v>
      </c>
      <c r="AV182" s="14" t="s">
        <v>126</v>
      </c>
      <c r="AW182" s="14" t="s">
        <v>31</v>
      </c>
      <c r="AX182" s="14" t="s">
        <v>80</v>
      </c>
      <c r="AY182" s="223" t="s">
        <v>120</v>
      </c>
    </row>
    <row r="183" spans="1:65" s="12" customFormat="1" ht="22.9" customHeight="1">
      <c r="B183" s="167"/>
      <c r="C183" s="168"/>
      <c r="D183" s="169" t="s">
        <v>72</v>
      </c>
      <c r="E183" s="181" t="s">
        <v>139</v>
      </c>
      <c r="F183" s="181" t="s">
        <v>186</v>
      </c>
      <c r="G183" s="168"/>
      <c r="H183" s="168"/>
      <c r="I183" s="171"/>
      <c r="J183" s="182">
        <f>BK183</f>
        <v>0</v>
      </c>
      <c r="K183" s="168"/>
      <c r="L183" s="173"/>
      <c r="M183" s="174"/>
      <c r="N183" s="175"/>
      <c r="O183" s="175"/>
      <c r="P183" s="176">
        <f>SUM(P184:P199)</f>
        <v>0</v>
      </c>
      <c r="Q183" s="175"/>
      <c r="R183" s="176">
        <f>SUM(R184:R199)</f>
        <v>0</v>
      </c>
      <c r="S183" s="175"/>
      <c r="T183" s="177">
        <f>SUM(T184:T199)</f>
        <v>0</v>
      </c>
      <c r="AR183" s="178" t="s">
        <v>80</v>
      </c>
      <c r="AT183" s="179" t="s">
        <v>72</v>
      </c>
      <c r="AU183" s="179" t="s">
        <v>80</v>
      </c>
      <c r="AY183" s="178" t="s">
        <v>120</v>
      </c>
      <c r="BK183" s="180">
        <f>SUM(BK184:BK199)</f>
        <v>0</v>
      </c>
    </row>
    <row r="184" spans="1:65" s="2" customFormat="1" ht="16.5" customHeight="1">
      <c r="A184" s="34"/>
      <c r="B184" s="35"/>
      <c r="C184" s="183" t="s">
        <v>8</v>
      </c>
      <c r="D184" s="183" t="s">
        <v>122</v>
      </c>
      <c r="E184" s="184" t="s">
        <v>187</v>
      </c>
      <c r="F184" s="185" t="s">
        <v>188</v>
      </c>
      <c r="G184" s="186" t="s">
        <v>125</v>
      </c>
      <c r="H184" s="187">
        <v>10</v>
      </c>
      <c r="I184" s="188"/>
      <c r="J184" s="189">
        <f>ROUND(I184*H184,2)</f>
        <v>0</v>
      </c>
      <c r="K184" s="190"/>
      <c r="L184" s="39"/>
      <c r="M184" s="191" t="s">
        <v>1</v>
      </c>
      <c r="N184" s="192" t="s">
        <v>38</v>
      </c>
      <c r="O184" s="71"/>
      <c r="P184" s="193">
        <f>O184*H184</f>
        <v>0</v>
      </c>
      <c r="Q184" s="193">
        <v>0</v>
      </c>
      <c r="R184" s="193">
        <f>Q184*H184</f>
        <v>0</v>
      </c>
      <c r="S184" s="193">
        <v>0</v>
      </c>
      <c r="T184" s="194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5" t="s">
        <v>126</v>
      </c>
      <c r="AT184" s="195" t="s">
        <v>122</v>
      </c>
      <c r="AU184" s="195" t="s">
        <v>82</v>
      </c>
      <c r="AY184" s="17" t="s">
        <v>120</v>
      </c>
      <c r="BE184" s="196">
        <f>IF(N184="základní",J184,0)</f>
        <v>0</v>
      </c>
      <c r="BF184" s="196">
        <f>IF(N184="snížená",J184,0)</f>
        <v>0</v>
      </c>
      <c r="BG184" s="196">
        <f>IF(N184="zákl. přenesená",J184,0)</f>
        <v>0</v>
      </c>
      <c r="BH184" s="196">
        <f>IF(N184="sníž. přenesená",J184,0)</f>
        <v>0</v>
      </c>
      <c r="BI184" s="196">
        <f>IF(N184="nulová",J184,0)</f>
        <v>0</v>
      </c>
      <c r="BJ184" s="17" t="s">
        <v>80</v>
      </c>
      <c r="BK184" s="196">
        <f>ROUND(I184*H184,2)</f>
        <v>0</v>
      </c>
      <c r="BL184" s="17" t="s">
        <v>126</v>
      </c>
      <c r="BM184" s="195" t="s">
        <v>189</v>
      </c>
    </row>
    <row r="185" spans="1:65" s="2" customFormat="1">
      <c r="A185" s="34"/>
      <c r="B185" s="35"/>
      <c r="C185" s="36"/>
      <c r="D185" s="197" t="s">
        <v>127</v>
      </c>
      <c r="E185" s="36"/>
      <c r="F185" s="198" t="s">
        <v>188</v>
      </c>
      <c r="G185" s="36"/>
      <c r="H185" s="36"/>
      <c r="I185" s="199"/>
      <c r="J185" s="36"/>
      <c r="K185" s="36"/>
      <c r="L185" s="39"/>
      <c r="M185" s="200"/>
      <c r="N185" s="201"/>
      <c r="O185" s="71"/>
      <c r="P185" s="71"/>
      <c r="Q185" s="71"/>
      <c r="R185" s="71"/>
      <c r="S185" s="71"/>
      <c r="T185" s="72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7" t="s">
        <v>127</v>
      </c>
      <c r="AU185" s="17" t="s">
        <v>82</v>
      </c>
    </row>
    <row r="186" spans="1:65" s="2" customFormat="1" ht="16.5" customHeight="1">
      <c r="A186" s="34"/>
      <c r="B186" s="35"/>
      <c r="C186" s="183" t="s">
        <v>190</v>
      </c>
      <c r="D186" s="183" t="s">
        <v>122</v>
      </c>
      <c r="E186" s="184" t="s">
        <v>191</v>
      </c>
      <c r="F186" s="185" t="s">
        <v>192</v>
      </c>
      <c r="G186" s="186" t="s">
        <v>125</v>
      </c>
      <c r="H186" s="187">
        <v>10</v>
      </c>
      <c r="I186" s="188"/>
      <c r="J186" s="189">
        <f>ROUND(I186*H186,2)</f>
        <v>0</v>
      </c>
      <c r="K186" s="190"/>
      <c r="L186" s="39"/>
      <c r="M186" s="191" t="s">
        <v>1</v>
      </c>
      <c r="N186" s="192" t="s">
        <v>38</v>
      </c>
      <c r="O186" s="71"/>
      <c r="P186" s="193">
        <f>O186*H186</f>
        <v>0</v>
      </c>
      <c r="Q186" s="193">
        <v>0</v>
      </c>
      <c r="R186" s="193">
        <f>Q186*H186</f>
        <v>0</v>
      </c>
      <c r="S186" s="193">
        <v>0</v>
      </c>
      <c r="T186" s="194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5" t="s">
        <v>126</v>
      </c>
      <c r="AT186" s="195" t="s">
        <v>122</v>
      </c>
      <c r="AU186" s="195" t="s">
        <v>82</v>
      </c>
      <c r="AY186" s="17" t="s">
        <v>120</v>
      </c>
      <c r="BE186" s="196">
        <f>IF(N186="základní",J186,0)</f>
        <v>0</v>
      </c>
      <c r="BF186" s="196">
        <f>IF(N186="snížená",J186,0)</f>
        <v>0</v>
      </c>
      <c r="BG186" s="196">
        <f>IF(N186="zákl. přenesená",J186,0)</f>
        <v>0</v>
      </c>
      <c r="BH186" s="196">
        <f>IF(N186="sníž. přenesená",J186,0)</f>
        <v>0</v>
      </c>
      <c r="BI186" s="196">
        <f>IF(N186="nulová",J186,0)</f>
        <v>0</v>
      </c>
      <c r="BJ186" s="17" t="s">
        <v>80</v>
      </c>
      <c r="BK186" s="196">
        <f>ROUND(I186*H186,2)</f>
        <v>0</v>
      </c>
      <c r="BL186" s="17" t="s">
        <v>126</v>
      </c>
      <c r="BM186" s="195" t="s">
        <v>193</v>
      </c>
    </row>
    <row r="187" spans="1:65" s="2" customFormat="1">
      <c r="A187" s="34"/>
      <c r="B187" s="35"/>
      <c r="C187" s="36"/>
      <c r="D187" s="197" t="s">
        <v>127</v>
      </c>
      <c r="E187" s="36"/>
      <c r="F187" s="198" t="s">
        <v>192</v>
      </c>
      <c r="G187" s="36"/>
      <c r="H187" s="36"/>
      <c r="I187" s="199"/>
      <c r="J187" s="36"/>
      <c r="K187" s="36"/>
      <c r="L187" s="39"/>
      <c r="M187" s="200"/>
      <c r="N187" s="201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127</v>
      </c>
      <c r="AU187" s="17" t="s">
        <v>82</v>
      </c>
    </row>
    <row r="188" spans="1:65" s="2" customFormat="1" ht="24.2" customHeight="1">
      <c r="A188" s="34"/>
      <c r="B188" s="35"/>
      <c r="C188" s="183" t="s">
        <v>161</v>
      </c>
      <c r="D188" s="183" t="s">
        <v>122</v>
      </c>
      <c r="E188" s="184" t="s">
        <v>194</v>
      </c>
      <c r="F188" s="185" t="s">
        <v>195</v>
      </c>
      <c r="G188" s="186" t="s">
        <v>125</v>
      </c>
      <c r="H188" s="187">
        <v>10</v>
      </c>
      <c r="I188" s="188"/>
      <c r="J188" s="189">
        <f>ROUND(I188*H188,2)</f>
        <v>0</v>
      </c>
      <c r="K188" s="190"/>
      <c r="L188" s="39"/>
      <c r="M188" s="191" t="s">
        <v>1</v>
      </c>
      <c r="N188" s="192" t="s">
        <v>38</v>
      </c>
      <c r="O188" s="71"/>
      <c r="P188" s="193">
        <f>O188*H188</f>
        <v>0</v>
      </c>
      <c r="Q188" s="193">
        <v>0</v>
      </c>
      <c r="R188" s="193">
        <f>Q188*H188</f>
        <v>0</v>
      </c>
      <c r="S188" s="193">
        <v>0</v>
      </c>
      <c r="T188" s="194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5" t="s">
        <v>126</v>
      </c>
      <c r="AT188" s="195" t="s">
        <v>122</v>
      </c>
      <c r="AU188" s="195" t="s">
        <v>82</v>
      </c>
      <c r="AY188" s="17" t="s">
        <v>120</v>
      </c>
      <c r="BE188" s="196">
        <f>IF(N188="základní",J188,0)</f>
        <v>0</v>
      </c>
      <c r="BF188" s="196">
        <f>IF(N188="snížená",J188,0)</f>
        <v>0</v>
      </c>
      <c r="BG188" s="196">
        <f>IF(N188="zákl. přenesená",J188,0)</f>
        <v>0</v>
      </c>
      <c r="BH188" s="196">
        <f>IF(N188="sníž. přenesená",J188,0)</f>
        <v>0</v>
      </c>
      <c r="BI188" s="196">
        <f>IF(N188="nulová",J188,0)</f>
        <v>0</v>
      </c>
      <c r="BJ188" s="17" t="s">
        <v>80</v>
      </c>
      <c r="BK188" s="196">
        <f>ROUND(I188*H188,2)</f>
        <v>0</v>
      </c>
      <c r="BL188" s="17" t="s">
        <v>126</v>
      </c>
      <c r="BM188" s="195" t="s">
        <v>196</v>
      </c>
    </row>
    <row r="189" spans="1:65" s="2" customFormat="1" ht="19.5">
      <c r="A189" s="34"/>
      <c r="B189" s="35"/>
      <c r="C189" s="36"/>
      <c r="D189" s="197" t="s">
        <v>127</v>
      </c>
      <c r="E189" s="36"/>
      <c r="F189" s="198" t="s">
        <v>195</v>
      </c>
      <c r="G189" s="36"/>
      <c r="H189" s="36"/>
      <c r="I189" s="199"/>
      <c r="J189" s="36"/>
      <c r="K189" s="36"/>
      <c r="L189" s="39"/>
      <c r="M189" s="200"/>
      <c r="N189" s="201"/>
      <c r="O189" s="71"/>
      <c r="P189" s="71"/>
      <c r="Q189" s="71"/>
      <c r="R189" s="71"/>
      <c r="S189" s="71"/>
      <c r="T189" s="72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127</v>
      </c>
      <c r="AU189" s="17" t="s">
        <v>82</v>
      </c>
    </row>
    <row r="190" spans="1:65" s="2" customFormat="1" ht="44.25" customHeight="1">
      <c r="A190" s="34"/>
      <c r="B190" s="35"/>
      <c r="C190" s="183" t="s">
        <v>197</v>
      </c>
      <c r="D190" s="183" t="s">
        <v>122</v>
      </c>
      <c r="E190" s="184" t="s">
        <v>198</v>
      </c>
      <c r="F190" s="185" t="s">
        <v>199</v>
      </c>
      <c r="G190" s="186" t="s">
        <v>125</v>
      </c>
      <c r="H190" s="187">
        <v>10</v>
      </c>
      <c r="I190" s="188"/>
      <c r="J190" s="189">
        <f>ROUND(I190*H190,2)</f>
        <v>0</v>
      </c>
      <c r="K190" s="190"/>
      <c r="L190" s="39"/>
      <c r="M190" s="191" t="s">
        <v>1</v>
      </c>
      <c r="N190" s="192" t="s">
        <v>38</v>
      </c>
      <c r="O190" s="71"/>
      <c r="P190" s="193">
        <f>O190*H190</f>
        <v>0</v>
      </c>
      <c r="Q190" s="193">
        <v>0</v>
      </c>
      <c r="R190" s="193">
        <f>Q190*H190</f>
        <v>0</v>
      </c>
      <c r="S190" s="193">
        <v>0</v>
      </c>
      <c r="T190" s="194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5" t="s">
        <v>126</v>
      </c>
      <c r="AT190" s="195" t="s">
        <v>122</v>
      </c>
      <c r="AU190" s="195" t="s">
        <v>82</v>
      </c>
      <c r="AY190" s="17" t="s">
        <v>120</v>
      </c>
      <c r="BE190" s="196">
        <f>IF(N190="základní",J190,0)</f>
        <v>0</v>
      </c>
      <c r="BF190" s="196">
        <f>IF(N190="snížená",J190,0)</f>
        <v>0</v>
      </c>
      <c r="BG190" s="196">
        <f>IF(N190="zákl. přenesená",J190,0)</f>
        <v>0</v>
      </c>
      <c r="BH190" s="196">
        <f>IF(N190="sníž. přenesená",J190,0)</f>
        <v>0</v>
      </c>
      <c r="BI190" s="196">
        <f>IF(N190="nulová",J190,0)</f>
        <v>0</v>
      </c>
      <c r="BJ190" s="17" t="s">
        <v>80</v>
      </c>
      <c r="BK190" s="196">
        <f>ROUND(I190*H190,2)</f>
        <v>0</v>
      </c>
      <c r="BL190" s="17" t="s">
        <v>126</v>
      </c>
      <c r="BM190" s="195" t="s">
        <v>200</v>
      </c>
    </row>
    <row r="191" spans="1:65" s="2" customFormat="1" ht="29.25">
      <c r="A191" s="34"/>
      <c r="B191" s="35"/>
      <c r="C191" s="36"/>
      <c r="D191" s="197" t="s">
        <v>127</v>
      </c>
      <c r="E191" s="36"/>
      <c r="F191" s="198" t="s">
        <v>199</v>
      </c>
      <c r="G191" s="36"/>
      <c r="H191" s="36"/>
      <c r="I191" s="199"/>
      <c r="J191" s="36"/>
      <c r="K191" s="36"/>
      <c r="L191" s="39"/>
      <c r="M191" s="200"/>
      <c r="N191" s="201"/>
      <c r="O191" s="71"/>
      <c r="P191" s="71"/>
      <c r="Q191" s="71"/>
      <c r="R191" s="71"/>
      <c r="S191" s="71"/>
      <c r="T191" s="72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127</v>
      </c>
      <c r="AU191" s="17" t="s">
        <v>82</v>
      </c>
    </row>
    <row r="192" spans="1:65" s="2" customFormat="1" ht="16.5" customHeight="1">
      <c r="A192" s="34"/>
      <c r="B192" s="35"/>
      <c r="C192" s="234" t="s">
        <v>166</v>
      </c>
      <c r="D192" s="234" t="s">
        <v>180</v>
      </c>
      <c r="E192" s="235" t="s">
        <v>201</v>
      </c>
      <c r="F192" s="236" t="s">
        <v>202</v>
      </c>
      <c r="G192" s="237" t="s">
        <v>125</v>
      </c>
      <c r="H192" s="238">
        <v>10.5</v>
      </c>
      <c r="I192" s="239"/>
      <c r="J192" s="240">
        <f>ROUND(I192*H192,2)</f>
        <v>0</v>
      </c>
      <c r="K192" s="241"/>
      <c r="L192" s="242"/>
      <c r="M192" s="243" t="s">
        <v>1</v>
      </c>
      <c r="N192" s="244" t="s">
        <v>38</v>
      </c>
      <c r="O192" s="71"/>
      <c r="P192" s="193">
        <f>O192*H192</f>
        <v>0</v>
      </c>
      <c r="Q192" s="193">
        <v>0</v>
      </c>
      <c r="R192" s="193">
        <f>Q192*H192</f>
        <v>0</v>
      </c>
      <c r="S192" s="193">
        <v>0</v>
      </c>
      <c r="T192" s="194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5" t="s">
        <v>143</v>
      </c>
      <c r="AT192" s="195" t="s">
        <v>180</v>
      </c>
      <c r="AU192" s="195" t="s">
        <v>82</v>
      </c>
      <c r="AY192" s="17" t="s">
        <v>120</v>
      </c>
      <c r="BE192" s="196">
        <f>IF(N192="základní",J192,0)</f>
        <v>0</v>
      </c>
      <c r="BF192" s="196">
        <f>IF(N192="snížená",J192,0)</f>
        <v>0</v>
      </c>
      <c r="BG192" s="196">
        <f>IF(N192="zákl. přenesená",J192,0)</f>
        <v>0</v>
      </c>
      <c r="BH192" s="196">
        <f>IF(N192="sníž. přenesená",J192,0)</f>
        <v>0</v>
      </c>
      <c r="BI192" s="196">
        <f>IF(N192="nulová",J192,0)</f>
        <v>0</v>
      </c>
      <c r="BJ192" s="17" t="s">
        <v>80</v>
      </c>
      <c r="BK192" s="196">
        <f>ROUND(I192*H192,2)</f>
        <v>0</v>
      </c>
      <c r="BL192" s="17" t="s">
        <v>126</v>
      </c>
      <c r="BM192" s="195" t="s">
        <v>203</v>
      </c>
    </row>
    <row r="193" spans="1:65" s="2" customFormat="1">
      <c r="A193" s="34"/>
      <c r="B193" s="35"/>
      <c r="C193" s="36"/>
      <c r="D193" s="197" t="s">
        <v>127</v>
      </c>
      <c r="E193" s="36"/>
      <c r="F193" s="198" t="s">
        <v>204</v>
      </c>
      <c r="G193" s="36"/>
      <c r="H193" s="36"/>
      <c r="I193" s="199"/>
      <c r="J193" s="36"/>
      <c r="K193" s="36"/>
      <c r="L193" s="39"/>
      <c r="M193" s="200"/>
      <c r="N193" s="201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127</v>
      </c>
      <c r="AU193" s="17" t="s">
        <v>82</v>
      </c>
    </row>
    <row r="194" spans="1:65" s="13" customFormat="1">
      <c r="B194" s="202"/>
      <c r="C194" s="203"/>
      <c r="D194" s="197" t="s">
        <v>128</v>
      </c>
      <c r="E194" s="204" t="s">
        <v>1</v>
      </c>
      <c r="F194" s="205" t="s">
        <v>205</v>
      </c>
      <c r="G194" s="203"/>
      <c r="H194" s="206">
        <v>10.5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128</v>
      </c>
      <c r="AU194" s="212" t="s">
        <v>82</v>
      </c>
      <c r="AV194" s="13" t="s">
        <v>82</v>
      </c>
      <c r="AW194" s="13" t="s">
        <v>31</v>
      </c>
      <c r="AX194" s="13" t="s">
        <v>73</v>
      </c>
      <c r="AY194" s="212" t="s">
        <v>120</v>
      </c>
    </row>
    <row r="195" spans="1:65" s="14" customFormat="1">
      <c r="B195" s="213"/>
      <c r="C195" s="214"/>
      <c r="D195" s="197" t="s">
        <v>128</v>
      </c>
      <c r="E195" s="215" t="s">
        <v>1</v>
      </c>
      <c r="F195" s="216" t="s">
        <v>130</v>
      </c>
      <c r="G195" s="214"/>
      <c r="H195" s="217">
        <v>10.5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128</v>
      </c>
      <c r="AU195" s="223" t="s">
        <v>82</v>
      </c>
      <c r="AV195" s="14" t="s">
        <v>126</v>
      </c>
      <c r="AW195" s="14" t="s">
        <v>31</v>
      </c>
      <c r="AX195" s="14" t="s">
        <v>80</v>
      </c>
      <c r="AY195" s="223" t="s">
        <v>120</v>
      </c>
    </row>
    <row r="196" spans="1:65" s="2" customFormat="1" ht="37.9" customHeight="1">
      <c r="A196" s="34"/>
      <c r="B196" s="35"/>
      <c r="C196" s="183" t="s">
        <v>206</v>
      </c>
      <c r="D196" s="183" t="s">
        <v>122</v>
      </c>
      <c r="E196" s="184" t="s">
        <v>207</v>
      </c>
      <c r="F196" s="185" t="s">
        <v>208</v>
      </c>
      <c r="G196" s="186" t="s">
        <v>125</v>
      </c>
      <c r="H196" s="187">
        <v>10</v>
      </c>
      <c r="I196" s="188"/>
      <c r="J196" s="189">
        <f>ROUND(I196*H196,2)</f>
        <v>0</v>
      </c>
      <c r="K196" s="190"/>
      <c r="L196" s="39"/>
      <c r="M196" s="191" t="s">
        <v>1</v>
      </c>
      <c r="N196" s="192" t="s">
        <v>38</v>
      </c>
      <c r="O196" s="71"/>
      <c r="P196" s="193">
        <f>O196*H196</f>
        <v>0</v>
      </c>
      <c r="Q196" s="193">
        <v>0</v>
      </c>
      <c r="R196" s="193">
        <f>Q196*H196</f>
        <v>0</v>
      </c>
      <c r="S196" s="193">
        <v>0</v>
      </c>
      <c r="T196" s="194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5" t="s">
        <v>126</v>
      </c>
      <c r="AT196" s="195" t="s">
        <v>122</v>
      </c>
      <c r="AU196" s="195" t="s">
        <v>82</v>
      </c>
      <c r="AY196" s="17" t="s">
        <v>120</v>
      </c>
      <c r="BE196" s="196">
        <f>IF(N196="základní",J196,0)</f>
        <v>0</v>
      </c>
      <c r="BF196" s="196">
        <f>IF(N196="snížená",J196,0)</f>
        <v>0</v>
      </c>
      <c r="BG196" s="196">
        <f>IF(N196="zákl. přenesená",J196,0)</f>
        <v>0</v>
      </c>
      <c r="BH196" s="196">
        <f>IF(N196="sníž. přenesená",J196,0)</f>
        <v>0</v>
      </c>
      <c r="BI196" s="196">
        <f>IF(N196="nulová",J196,0)</f>
        <v>0</v>
      </c>
      <c r="BJ196" s="17" t="s">
        <v>80</v>
      </c>
      <c r="BK196" s="196">
        <f>ROUND(I196*H196,2)</f>
        <v>0</v>
      </c>
      <c r="BL196" s="17" t="s">
        <v>126</v>
      </c>
      <c r="BM196" s="195" t="s">
        <v>209</v>
      </c>
    </row>
    <row r="197" spans="1:65" s="2" customFormat="1" ht="19.5">
      <c r="A197" s="34"/>
      <c r="B197" s="35"/>
      <c r="C197" s="36"/>
      <c r="D197" s="197" t="s">
        <v>127</v>
      </c>
      <c r="E197" s="36"/>
      <c r="F197" s="198" t="s">
        <v>208</v>
      </c>
      <c r="G197" s="36"/>
      <c r="H197" s="36"/>
      <c r="I197" s="199"/>
      <c r="J197" s="36"/>
      <c r="K197" s="36"/>
      <c r="L197" s="39"/>
      <c r="M197" s="200"/>
      <c r="N197" s="201"/>
      <c r="O197" s="71"/>
      <c r="P197" s="71"/>
      <c r="Q197" s="71"/>
      <c r="R197" s="71"/>
      <c r="S197" s="71"/>
      <c r="T197" s="72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127</v>
      </c>
      <c r="AU197" s="17" t="s">
        <v>82</v>
      </c>
    </row>
    <row r="198" spans="1:65" s="2" customFormat="1" ht="24.2" customHeight="1">
      <c r="A198" s="34"/>
      <c r="B198" s="35"/>
      <c r="C198" s="183" t="s">
        <v>174</v>
      </c>
      <c r="D198" s="183" t="s">
        <v>122</v>
      </c>
      <c r="E198" s="184" t="s">
        <v>210</v>
      </c>
      <c r="F198" s="185" t="s">
        <v>211</v>
      </c>
      <c r="G198" s="186" t="s">
        <v>125</v>
      </c>
      <c r="H198" s="187">
        <v>10</v>
      </c>
      <c r="I198" s="188"/>
      <c r="J198" s="189">
        <f>ROUND(I198*H198,2)</f>
        <v>0</v>
      </c>
      <c r="K198" s="190"/>
      <c r="L198" s="39"/>
      <c r="M198" s="191" t="s">
        <v>1</v>
      </c>
      <c r="N198" s="192" t="s">
        <v>38</v>
      </c>
      <c r="O198" s="71"/>
      <c r="P198" s="193">
        <f>O198*H198</f>
        <v>0</v>
      </c>
      <c r="Q198" s="193">
        <v>0</v>
      </c>
      <c r="R198" s="193">
        <f>Q198*H198</f>
        <v>0</v>
      </c>
      <c r="S198" s="193">
        <v>0</v>
      </c>
      <c r="T198" s="194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5" t="s">
        <v>126</v>
      </c>
      <c r="AT198" s="195" t="s">
        <v>122</v>
      </c>
      <c r="AU198" s="195" t="s">
        <v>82</v>
      </c>
      <c r="AY198" s="17" t="s">
        <v>120</v>
      </c>
      <c r="BE198" s="196">
        <f>IF(N198="základní",J198,0)</f>
        <v>0</v>
      </c>
      <c r="BF198" s="196">
        <f>IF(N198="snížená",J198,0)</f>
        <v>0</v>
      </c>
      <c r="BG198" s="196">
        <f>IF(N198="zákl. přenesená",J198,0)</f>
        <v>0</v>
      </c>
      <c r="BH198" s="196">
        <f>IF(N198="sníž. přenesená",J198,0)</f>
        <v>0</v>
      </c>
      <c r="BI198" s="196">
        <f>IF(N198="nulová",J198,0)</f>
        <v>0</v>
      </c>
      <c r="BJ198" s="17" t="s">
        <v>80</v>
      </c>
      <c r="BK198" s="196">
        <f>ROUND(I198*H198,2)</f>
        <v>0</v>
      </c>
      <c r="BL198" s="17" t="s">
        <v>126</v>
      </c>
      <c r="BM198" s="195" t="s">
        <v>212</v>
      </c>
    </row>
    <row r="199" spans="1:65" s="2" customFormat="1">
      <c r="A199" s="34"/>
      <c r="B199" s="35"/>
      <c r="C199" s="36"/>
      <c r="D199" s="197" t="s">
        <v>127</v>
      </c>
      <c r="E199" s="36"/>
      <c r="F199" s="198" t="s">
        <v>211</v>
      </c>
      <c r="G199" s="36"/>
      <c r="H199" s="36"/>
      <c r="I199" s="199"/>
      <c r="J199" s="36"/>
      <c r="K199" s="36"/>
      <c r="L199" s="39"/>
      <c r="M199" s="200"/>
      <c r="N199" s="201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127</v>
      </c>
      <c r="AU199" s="17" t="s">
        <v>82</v>
      </c>
    </row>
    <row r="200" spans="1:65" s="12" customFormat="1" ht="22.9" customHeight="1">
      <c r="B200" s="167"/>
      <c r="C200" s="168"/>
      <c r="D200" s="169" t="s">
        <v>72</v>
      </c>
      <c r="E200" s="181" t="s">
        <v>171</v>
      </c>
      <c r="F200" s="181" t="s">
        <v>213</v>
      </c>
      <c r="G200" s="168"/>
      <c r="H200" s="168"/>
      <c r="I200" s="171"/>
      <c r="J200" s="182">
        <f>BK200</f>
        <v>0</v>
      </c>
      <c r="K200" s="168"/>
      <c r="L200" s="173"/>
      <c r="M200" s="174"/>
      <c r="N200" s="175"/>
      <c r="O200" s="175"/>
      <c r="P200" s="176">
        <f>SUM(P201:P239)</f>
        <v>0</v>
      </c>
      <c r="Q200" s="175"/>
      <c r="R200" s="176">
        <f>SUM(R201:R239)</f>
        <v>0</v>
      </c>
      <c r="S200" s="175"/>
      <c r="T200" s="177">
        <f>SUM(T201:T239)</f>
        <v>0</v>
      </c>
      <c r="AR200" s="178" t="s">
        <v>80</v>
      </c>
      <c r="AT200" s="179" t="s">
        <v>72</v>
      </c>
      <c r="AU200" s="179" t="s">
        <v>80</v>
      </c>
      <c r="AY200" s="178" t="s">
        <v>120</v>
      </c>
      <c r="BK200" s="180">
        <f>SUM(BK201:BK239)</f>
        <v>0</v>
      </c>
    </row>
    <row r="201" spans="1:65" s="2" customFormat="1" ht="24.2" customHeight="1">
      <c r="A201" s="34"/>
      <c r="B201" s="35"/>
      <c r="C201" s="183" t="s">
        <v>214</v>
      </c>
      <c r="D201" s="183" t="s">
        <v>122</v>
      </c>
      <c r="E201" s="184" t="s">
        <v>215</v>
      </c>
      <c r="F201" s="185" t="s">
        <v>216</v>
      </c>
      <c r="G201" s="186" t="s">
        <v>217</v>
      </c>
      <c r="H201" s="187">
        <v>30</v>
      </c>
      <c r="I201" s="188"/>
      <c r="J201" s="189">
        <f>ROUND(I201*H201,2)</f>
        <v>0</v>
      </c>
      <c r="K201" s="190"/>
      <c r="L201" s="39"/>
      <c r="M201" s="191" t="s">
        <v>1</v>
      </c>
      <c r="N201" s="192" t="s">
        <v>38</v>
      </c>
      <c r="O201" s="71"/>
      <c r="P201" s="193">
        <f>O201*H201</f>
        <v>0</v>
      </c>
      <c r="Q201" s="193">
        <v>0</v>
      </c>
      <c r="R201" s="193">
        <f>Q201*H201</f>
        <v>0</v>
      </c>
      <c r="S201" s="193">
        <v>0</v>
      </c>
      <c r="T201" s="194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5" t="s">
        <v>126</v>
      </c>
      <c r="AT201" s="195" t="s">
        <v>122</v>
      </c>
      <c r="AU201" s="195" t="s">
        <v>82</v>
      </c>
      <c r="AY201" s="17" t="s">
        <v>120</v>
      </c>
      <c r="BE201" s="196">
        <f>IF(N201="základní",J201,0)</f>
        <v>0</v>
      </c>
      <c r="BF201" s="196">
        <f>IF(N201="snížená",J201,0)</f>
        <v>0</v>
      </c>
      <c r="BG201" s="196">
        <f>IF(N201="zákl. přenesená",J201,0)</f>
        <v>0</v>
      </c>
      <c r="BH201" s="196">
        <f>IF(N201="sníž. přenesená",J201,0)</f>
        <v>0</v>
      </c>
      <c r="BI201" s="196">
        <f>IF(N201="nulová",J201,0)</f>
        <v>0</v>
      </c>
      <c r="BJ201" s="17" t="s">
        <v>80</v>
      </c>
      <c r="BK201" s="196">
        <f>ROUND(I201*H201,2)</f>
        <v>0</v>
      </c>
      <c r="BL201" s="17" t="s">
        <v>126</v>
      </c>
      <c r="BM201" s="195" t="s">
        <v>218</v>
      </c>
    </row>
    <row r="202" spans="1:65" s="2" customFormat="1" ht="19.5">
      <c r="A202" s="34"/>
      <c r="B202" s="35"/>
      <c r="C202" s="36"/>
      <c r="D202" s="197" t="s">
        <v>127</v>
      </c>
      <c r="E202" s="36"/>
      <c r="F202" s="198" t="s">
        <v>216</v>
      </c>
      <c r="G202" s="36"/>
      <c r="H202" s="36"/>
      <c r="I202" s="199"/>
      <c r="J202" s="36"/>
      <c r="K202" s="36"/>
      <c r="L202" s="39"/>
      <c r="M202" s="200"/>
      <c r="N202" s="201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127</v>
      </c>
      <c r="AU202" s="17" t="s">
        <v>82</v>
      </c>
    </row>
    <row r="203" spans="1:65" s="2" customFormat="1" ht="24.2" customHeight="1">
      <c r="A203" s="34"/>
      <c r="B203" s="35"/>
      <c r="C203" s="234" t="s">
        <v>178</v>
      </c>
      <c r="D203" s="234" t="s">
        <v>180</v>
      </c>
      <c r="E203" s="235" t="s">
        <v>219</v>
      </c>
      <c r="F203" s="236" t="s">
        <v>220</v>
      </c>
      <c r="G203" s="237" t="s">
        <v>147</v>
      </c>
      <c r="H203" s="238">
        <v>0.57599999999999996</v>
      </c>
      <c r="I203" s="239"/>
      <c r="J203" s="240">
        <f>ROUND(I203*H203,2)</f>
        <v>0</v>
      </c>
      <c r="K203" s="241"/>
      <c r="L203" s="242"/>
      <c r="M203" s="243" t="s">
        <v>1</v>
      </c>
      <c r="N203" s="244" t="s">
        <v>38</v>
      </c>
      <c r="O203" s="71"/>
      <c r="P203" s="193">
        <f>O203*H203</f>
        <v>0</v>
      </c>
      <c r="Q203" s="193">
        <v>0</v>
      </c>
      <c r="R203" s="193">
        <f>Q203*H203</f>
        <v>0</v>
      </c>
      <c r="S203" s="193">
        <v>0</v>
      </c>
      <c r="T203" s="194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5" t="s">
        <v>143</v>
      </c>
      <c r="AT203" s="195" t="s">
        <v>180</v>
      </c>
      <c r="AU203" s="195" t="s">
        <v>82</v>
      </c>
      <c r="AY203" s="17" t="s">
        <v>120</v>
      </c>
      <c r="BE203" s="196">
        <f>IF(N203="základní",J203,0)</f>
        <v>0</v>
      </c>
      <c r="BF203" s="196">
        <f>IF(N203="snížená",J203,0)</f>
        <v>0</v>
      </c>
      <c r="BG203" s="196">
        <f>IF(N203="zákl. přenesená",J203,0)</f>
        <v>0</v>
      </c>
      <c r="BH203" s="196">
        <f>IF(N203="sníž. přenesená",J203,0)</f>
        <v>0</v>
      </c>
      <c r="BI203" s="196">
        <f>IF(N203="nulová",J203,0)</f>
        <v>0</v>
      </c>
      <c r="BJ203" s="17" t="s">
        <v>80</v>
      </c>
      <c r="BK203" s="196">
        <f>ROUND(I203*H203,2)</f>
        <v>0</v>
      </c>
      <c r="BL203" s="17" t="s">
        <v>126</v>
      </c>
      <c r="BM203" s="195" t="s">
        <v>221</v>
      </c>
    </row>
    <row r="204" spans="1:65" s="2" customFormat="1" ht="19.5">
      <c r="A204" s="34"/>
      <c r="B204" s="35"/>
      <c r="C204" s="36"/>
      <c r="D204" s="197" t="s">
        <v>127</v>
      </c>
      <c r="E204" s="36"/>
      <c r="F204" s="198" t="s">
        <v>220</v>
      </c>
      <c r="G204" s="36"/>
      <c r="H204" s="36"/>
      <c r="I204" s="199"/>
      <c r="J204" s="36"/>
      <c r="K204" s="36"/>
      <c r="L204" s="39"/>
      <c r="M204" s="200"/>
      <c r="N204" s="201"/>
      <c r="O204" s="71"/>
      <c r="P204" s="71"/>
      <c r="Q204" s="71"/>
      <c r="R204" s="71"/>
      <c r="S204" s="71"/>
      <c r="T204" s="72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127</v>
      </c>
      <c r="AU204" s="17" t="s">
        <v>82</v>
      </c>
    </row>
    <row r="205" spans="1:65" s="13" customFormat="1">
      <c r="B205" s="202"/>
      <c r="C205" s="203"/>
      <c r="D205" s="197" t="s">
        <v>128</v>
      </c>
      <c r="E205" s="204" t="s">
        <v>1</v>
      </c>
      <c r="F205" s="205" t="s">
        <v>222</v>
      </c>
      <c r="G205" s="203"/>
      <c r="H205" s="206">
        <v>0.57600000000000007</v>
      </c>
      <c r="I205" s="207"/>
      <c r="J205" s="203"/>
      <c r="K205" s="203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128</v>
      </c>
      <c r="AU205" s="212" t="s">
        <v>82</v>
      </c>
      <c r="AV205" s="13" t="s">
        <v>82</v>
      </c>
      <c r="AW205" s="13" t="s">
        <v>31</v>
      </c>
      <c r="AX205" s="13" t="s">
        <v>73</v>
      </c>
      <c r="AY205" s="212" t="s">
        <v>120</v>
      </c>
    </row>
    <row r="206" spans="1:65" s="14" customFormat="1">
      <c r="B206" s="213"/>
      <c r="C206" s="214"/>
      <c r="D206" s="197" t="s">
        <v>128</v>
      </c>
      <c r="E206" s="215" t="s">
        <v>1</v>
      </c>
      <c r="F206" s="216" t="s">
        <v>130</v>
      </c>
      <c r="G206" s="214"/>
      <c r="H206" s="217">
        <v>0.57600000000000007</v>
      </c>
      <c r="I206" s="218"/>
      <c r="J206" s="214"/>
      <c r="K206" s="214"/>
      <c r="L206" s="219"/>
      <c r="M206" s="220"/>
      <c r="N206" s="221"/>
      <c r="O206" s="221"/>
      <c r="P206" s="221"/>
      <c r="Q206" s="221"/>
      <c r="R206" s="221"/>
      <c r="S206" s="221"/>
      <c r="T206" s="222"/>
      <c r="AT206" s="223" t="s">
        <v>128</v>
      </c>
      <c r="AU206" s="223" t="s">
        <v>82</v>
      </c>
      <c r="AV206" s="14" t="s">
        <v>126</v>
      </c>
      <c r="AW206" s="14" t="s">
        <v>31</v>
      </c>
      <c r="AX206" s="14" t="s">
        <v>80</v>
      </c>
      <c r="AY206" s="223" t="s">
        <v>120</v>
      </c>
    </row>
    <row r="207" spans="1:65" s="2" customFormat="1" ht="16.5" customHeight="1">
      <c r="A207" s="34"/>
      <c r="B207" s="35"/>
      <c r="C207" s="183" t="s">
        <v>7</v>
      </c>
      <c r="D207" s="183" t="s">
        <v>122</v>
      </c>
      <c r="E207" s="184" t="s">
        <v>223</v>
      </c>
      <c r="F207" s="185" t="s">
        <v>224</v>
      </c>
      <c r="G207" s="186" t="s">
        <v>134</v>
      </c>
      <c r="H207" s="187">
        <v>2.8</v>
      </c>
      <c r="I207" s="188"/>
      <c r="J207" s="189">
        <f>ROUND(I207*H207,2)</f>
        <v>0</v>
      </c>
      <c r="K207" s="190"/>
      <c r="L207" s="39"/>
      <c r="M207" s="191" t="s">
        <v>1</v>
      </c>
      <c r="N207" s="192" t="s">
        <v>38</v>
      </c>
      <c r="O207" s="71"/>
      <c r="P207" s="193">
        <f>O207*H207</f>
        <v>0</v>
      </c>
      <c r="Q207" s="193">
        <v>0</v>
      </c>
      <c r="R207" s="193">
        <f>Q207*H207</f>
        <v>0</v>
      </c>
      <c r="S207" s="193">
        <v>0</v>
      </c>
      <c r="T207" s="194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5" t="s">
        <v>126</v>
      </c>
      <c r="AT207" s="195" t="s">
        <v>122</v>
      </c>
      <c r="AU207" s="195" t="s">
        <v>82</v>
      </c>
      <c r="AY207" s="17" t="s">
        <v>120</v>
      </c>
      <c r="BE207" s="196">
        <f>IF(N207="základní",J207,0)</f>
        <v>0</v>
      </c>
      <c r="BF207" s="196">
        <f>IF(N207="snížená",J207,0)</f>
        <v>0</v>
      </c>
      <c r="BG207" s="196">
        <f>IF(N207="zákl. přenesená",J207,0)</f>
        <v>0</v>
      </c>
      <c r="BH207" s="196">
        <f>IF(N207="sníž. přenesená",J207,0)</f>
        <v>0</v>
      </c>
      <c r="BI207" s="196">
        <f>IF(N207="nulová",J207,0)</f>
        <v>0</v>
      </c>
      <c r="BJ207" s="17" t="s">
        <v>80</v>
      </c>
      <c r="BK207" s="196">
        <f>ROUND(I207*H207,2)</f>
        <v>0</v>
      </c>
      <c r="BL207" s="17" t="s">
        <v>126</v>
      </c>
      <c r="BM207" s="195" t="s">
        <v>225</v>
      </c>
    </row>
    <row r="208" spans="1:65" s="2" customFormat="1">
      <c r="A208" s="34"/>
      <c r="B208" s="35"/>
      <c r="C208" s="36"/>
      <c r="D208" s="197" t="s">
        <v>127</v>
      </c>
      <c r="E208" s="36"/>
      <c r="F208" s="198" t="s">
        <v>224</v>
      </c>
      <c r="G208" s="36"/>
      <c r="H208" s="36"/>
      <c r="I208" s="199"/>
      <c r="J208" s="36"/>
      <c r="K208" s="36"/>
      <c r="L208" s="39"/>
      <c r="M208" s="200"/>
      <c r="N208" s="201"/>
      <c r="O208" s="71"/>
      <c r="P208" s="71"/>
      <c r="Q208" s="71"/>
      <c r="R208" s="71"/>
      <c r="S208" s="71"/>
      <c r="T208" s="72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127</v>
      </c>
      <c r="AU208" s="17" t="s">
        <v>82</v>
      </c>
    </row>
    <row r="209" spans="1:65" s="13" customFormat="1">
      <c r="B209" s="202"/>
      <c r="C209" s="203"/>
      <c r="D209" s="197" t="s">
        <v>128</v>
      </c>
      <c r="E209" s="204" t="s">
        <v>1</v>
      </c>
      <c r="F209" s="205" t="s">
        <v>135</v>
      </c>
      <c r="G209" s="203"/>
      <c r="H209" s="206">
        <v>2.8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128</v>
      </c>
      <c r="AU209" s="212" t="s">
        <v>82</v>
      </c>
      <c r="AV209" s="13" t="s">
        <v>82</v>
      </c>
      <c r="AW209" s="13" t="s">
        <v>31</v>
      </c>
      <c r="AX209" s="13" t="s">
        <v>73</v>
      </c>
      <c r="AY209" s="212" t="s">
        <v>120</v>
      </c>
    </row>
    <row r="210" spans="1:65" s="14" customFormat="1">
      <c r="B210" s="213"/>
      <c r="C210" s="214"/>
      <c r="D210" s="197" t="s">
        <v>128</v>
      </c>
      <c r="E210" s="215" t="s">
        <v>1</v>
      </c>
      <c r="F210" s="216" t="s">
        <v>130</v>
      </c>
      <c r="G210" s="214"/>
      <c r="H210" s="217">
        <v>2.8</v>
      </c>
      <c r="I210" s="218"/>
      <c r="J210" s="214"/>
      <c r="K210" s="214"/>
      <c r="L210" s="219"/>
      <c r="M210" s="220"/>
      <c r="N210" s="221"/>
      <c r="O210" s="221"/>
      <c r="P210" s="221"/>
      <c r="Q210" s="221"/>
      <c r="R210" s="221"/>
      <c r="S210" s="221"/>
      <c r="T210" s="222"/>
      <c r="AT210" s="223" t="s">
        <v>128</v>
      </c>
      <c r="AU210" s="223" t="s">
        <v>82</v>
      </c>
      <c r="AV210" s="14" t="s">
        <v>126</v>
      </c>
      <c r="AW210" s="14" t="s">
        <v>31</v>
      </c>
      <c r="AX210" s="14" t="s">
        <v>80</v>
      </c>
      <c r="AY210" s="223" t="s">
        <v>120</v>
      </c>
    </row>
    <row r="211" spans="1:65" s="2" customFormat="1" ht="24.2" customHeight="1">
      <c r="A211" s="34"/>
      <c r="B211" s="35"/>
      <c r="C211" s="183" t="s">
        <v>183</v>
      </c>
      <c r="D211" s="183" t="s">
        <v>122</v>
      </c>
      <c r="E211" s="184" t="s">
        <v>226</v>
      </c>
      <c r="F211" s="185" t="s">
        <v>227</v>
      </c>
      <c r="G211" s="186" t="s">
        <v>228</v>
      </c>
      <c r="H211" s="187">
        <v>37</v>
      </c>
      <c r="I211" s="188"/>
      <c r="J211" s="189">
        <f>ROUND(I211*H211,2)</f>
        <v>0</v>
      </c>
      <c r="K211" s="190"/>
      <c r="L211" s="39"/>
      <c r="M211" s="191" t="s">
        <v>1</v>
      </c>
      <c r="N211" s="192" t="s">
        <v>38</v>
      </c>
      <c r="O211" s="71"/>
      <c r="P211" s="193">
        <f>O211*H211</f>
        <v>0</v>
      </c>
      <c r="Q211" s="193">
        <v>0</v>
      </c>
      <c r="R211" s="193">
        <f>Q211*H211</f>
        <v>0</v>
      </c>
      <c r="S211" s="193">
        <v>0</v>
      </c>
      <c r="T211" s="194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5" t="s">
        <v>126</v>
      </c>
      <c r="AT211" s="195" t="s">
        <v>122</v>
      </c>
      <c r="AU211" s="195" t="s">
        <v>82</v>
      </c>
      <c r="AY211" s="17" t="s">
        <v>120</v>
      </c>
      <c r="BE211" s="196">
        <f>IF(N211="základní",J211,0)</f>
        <v>0</v>
      </c>
      <c r="BF211" s="196">
        <f>IF(N211="snížená",J211,0)</f>
        <v>0</v>
      </c>
      <c r="BG211" s="196">
        <f>IF(N211="zákl. přenesená",J211,0)</f>
        <v>0</v>
      </c>
      <c r="BH211" s="196">
        <f>IF(N211="sníž. přenesená",J211,0)</f>
        <v>0</v>
      </c>
      <c r="BI211" s="196">
        <f>IF(N211="nulová",J211,0)</f>
        <v>0</v>
      </c>
      <c r="BJ211" s="17" t="s">
        <v>80</v>
      </c>
      <c r="BK211" s="196">
        <f>ROUND(I211*H211,2)</f>
        <v>0</v>
      </c>
      <c r="BL211" s="17" t="s">
        <v>126</v>
      </c>
      <c r="BM211" s="195" t="s">
        <v>229</v>
      </c>
    </row>
    <row r="212" spans="1:65" s="2" customFormat="1">
      <c r="A212" s="34"/>
      <c r="B212" s="35"/>
      <c r="C212" s="36"/>
      <c r="D212" s="197" t="s">
        <v>127</v>
      </c>
      <c r="E212" s="36"/>
      <c r="F212" s="198" t="s">
        <v>227</v>
      </c>
      <c r="G212" s="36"/>
      <c r="H212" s="36"/>
      <c r="I212" s="199"/>
      <c r="J212" s="36"/>
      <c r="K212" s="36"/>
      <c r="L212" s="39"/>
      <c r="M212" s="200"/>
      <c r="N212" s="201"/>
      <c r="O212" s="71"/>
      <c r="P212" s="71"/>
      <c r="Q212" s="71"/>
      <c r="R212" s="71"/>
      <c r="S212" s="71"/>
      <c r="T212" s="72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7" t="s">
        <v>127</v>
      </c>
      <c r="AU212" s="17" t="s">
        <v>82</v>
      </c>
    </row>
    <row r="213" spans="1:65" s="13" customFormat="1">
      <c r="B213" s="202"/>
      <c r="C213" s="203"/>
      <c r="D213" s="197" t="s">
        <v>128</v>
      </c>
      <c r="E213" s="204" t="s">
        <v>1</v>
      </c>
      <c r="F213" s="205" t="s">
        <v>230</v>
      </c>
      <c r="G213" s="203"/>
      <c r="H213" s="206">
        <v>37</v>
      </c>
      <c r="I213" s="207"/>
      <c r="J213" s="203"/>
      <c r="K213" s="203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128</v>
      </c>
      <c r="AU213" s="212" t="s">
        <v>82</v>
      </c>
      <c r="AV213" s="13" t="s">
        <v>82</v>
      </c>
      <c r="AW213" s="13" t="s">
        <v>31</v>
      </c>
      <c r="AX213" s="13" t="s">
        <v>73</v>
      </c>
      <c r="AY213" s="212" t="s">
        <v>120</v>
      </c>
    </row>
    <row r="214" spans="1:65" s="14" customFormat="1">
      <c r="B214" s="213"/>
      <c r="C214" s="214"/>
      <c r="D214" s="197" t="s">
        <v>128</v>
      </c>
      <c r="E214" s="215" t="s">
        <v>1</v>
      </c>
      <c r="F214" s="216" t="s">
        <v>130</v>
      </c>
      <c r="G214" s="214"/>
      <c r="H214" s="217">
        <v>37</v>
      </c>
      <c r="I214" s="218"/>
      <c r="J214" s="214"/>
      <c r="K214" s="214"/>
      <c r="L214" s="219"/>
      <c r="M214" s="220"/>
      <c r="N214" s="221"/>
      <c r="O214" s="221"/>
      <c r="P214" s="221"/>
      <c r="Q214" s="221"/>
      <c r="R214" s="221"/>
      <c r="S214" s="221"/>
      <c r="T214" s="222"/>
      <c r="AT214" s="223" t="s">
        <v>128</v>
      </c>
      <c r="AU214" s="223" t="s">
        <v>82</v>
      </c>
      <c r="AV214" s="14" t="s">
        <v>126</v>
      </c>
      <c r="AW214" s="14" t="s">
        <v>31</v>
      </c>
      <c r="AX214" s="14" t="s">
        <v>80</v>
      </c>
      <c r="AY214" s="223" t="s">
        <v>120</v>
      </c>
    </row>
    <row r="215" spans="1:65" s="2" customFormat="1" ht="24.2" customHeight="1">
      <c r="A215" s="34"/>
      <c r="B215" s="35"/>
      <c r="C215" s="183" t="s">
        <v>231</v>
      </c>
      <c r="D215" s="183" t="s">
        <v>122</v>
      </c>
      <c r="E215" s="184" t="s">
        <v>232</v>
      </c>
      <c r="F215" s="185" t="s">
        <v>233</v>
      </c>
      <c r="G215" s="186" t="s">
        <v>125</v>
      </c>
      <c r="H215" s="187">
        <v>18.87</v>
      </c>
      <c r="I215" s="188"/>
      <c r="J215" s="189">
        <f>ROUND(I215*H215,2)</f>
        <v>0</v>
      </c>
      <c r="K215" s="190"/>
      <c r="L215" s="39"/>
      <c r="M215" s="191" t="s">
        <v>1</v>
      </c>
      <c r="N215" s="192" t="s">
        <v>38</v>
      </c>
      <c r="O215" s="71"/>
      <c r="P215" s="193">
        <f>O215*H215</f>
        <v>0</v>
      </c>
      <c r="Q215" s="193">
        <v>0</v>
      </c>
      <c r="R215" s="193">
        <f>Q215*H215</f>
        <v>0</v>
      </c>
      <c r="S215" s="193">
        <v>0</v>
      </c>
      <c r="T215" s="194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5" t="s">
        <v>126</v>
      </c>
      <c r="AT215" s="195" t="s">
        <v>122</v>
      </c>
      <c r="AU215" s="195" t="s">
        <v>82</v>
      </c>
      <c r="AY215" s="17" t="s">
        <v>120</v>
      </c>
      <c r="BE215" s="196">
        <f>IF(N215="základní",J215,0)</f>
        <v>0</v>
      </c>
      <c r="BF215" s="196">
        <f>IF(N215="snížená",J215,0)</f>
        <v>0</v>
      </c>
      <c r="BG215" s="196">
        <f>IF(N215="zákl. přenesená",J215,0)</f>
        <v>0</v>
      </c>
      <c r="BH215" s="196">
        <f>IF(N215="sníž. přenesená",J215,0)</f>
        <v>0</v>
      </c>
      <c r="BI215" s="196">
        <f>IF(N215="nulová",J215,0)</f>
        <v>0</v>
      </c>
      <c r="BJ215" s="17" t="s">
        <v>80</v>
      </c>
      <c r="BK215" s="196">
        <f>ROUND(I215*H215,2)</f>
        <v>0</v>
      </c>
      <c r="BL215" s="17" t="s">
        <v>126</v>
      </c>
      <c r="BM215" s="195" t="s">
        <v>234</v>
      </c>
    </row>
    <row r="216" spans="1:65" s="2" customFormat="1">
      <c r="A216" s="34"/>
      <c r="B216" s="35"/>
      <c r="C216" s="36"/>
      <c r="D216" s="197" t="s">
        <v>127</v>
      </c>
      <c r="E216" s="36"/>
      <c r="F216" s="198" t="s">
        <v>233</v>
      </c>
      <c r="G216" s="36"/>
      <c r="H216" s="36"/>
      <c r="I216" s="199"/>
      <c r="J216" s="36"/>
      <c r="K216" s="36"/>
      <c r="L216" s="39"/>
      <c r="M216" s="200"/>
      <c r="N216" s="201"/>
      <c r="O216" s="71"/>
      <c r="P216" s="71"/>
      <c r="Q216" s="71"/>
      <c r="R216" s="71"/>
      <c r="S216" s="71"/>
      <c r="T216" s="72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7" t="s">
        <v>127</v>
      </c>
      <c r="AU216" s="17" t="s">
        <v>82</v>
      </c>
    </row>
    <row r="217" spans="1:65" s="13" customFormat="1">
      <c r="B217" s="202"/>
      <c r="C217" s="203"/>
      <c r="D217" s="197" t="s">
        <v>128</v>
      </c>
      <c r="E217" s="204" t="s">
        <v>1</v>
      </c>
      <c r="F217" s="205" t="s">
        <v>235</v>
      </c>
      <c r="G217" s="203"/>
      <c r="H217" s="206">
        <v>14.06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128</v>
      </c>
      <c r="AU217" s="212" t="s">
        <v>82</v>
      </c>
      <c r="AV217" s="13" t="s">
        <v>82</v>
      </c>
      <c r="AW217" s="13" t="s">
        <v>31</v>
      </c>
      <c r="AX217" s="13" t="s">
        <v>73</v>
      </c>
      <c r="AY217" s="212" t="s">
        <v>120</v>
      </c>
    </row>
    <row r="218" spans="1:65" s="13" customFormat="1">
      <c r="B218" s="202"/>
      <c r="C218" s="203"/>
      <c r="D218" s="197" t="s">
        <v>128</v>
      </c>
      <c r="E218" s="204" t="s">
        <v>1</v>
      </c>
      <c r="F218" s="205" t="s">
        <v>236</v>
      </c>
      <c r="G218" s="203"/>
      <c r="H218" s="206">
        <v>4.8100000000000005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128</v>
      </c>
      <c r="AU218" s="212" t="s">
        <v>82</v>
      </c>
      <c r="AV218" s="13" t="s">
        <v>82</v>
      </c>
      <c r="AW218" s="13" t="s">
        <v>31</v>
      </c>
      <c r="AX218" s="13" t="s">
        <v>73</v>
      </c>
      <c r="AY218" s="212" t="s">
        <v>120</v>
      </c>
    </row>
    <row r="219" spans="1:65" s="14" customFormat="1">
      <c r="B219" s="213"/>
      <c r="C219" s="214"/>
      <c r="D219" s="197" t="s">
        <v>128</v>
      </c>
      <c r="E219" s="215" t="s">
        <v>1</v>
      </c>
      <c r="F219" s="216" t="s">
        <v>130</v>
      </c>
      <c r="G219" s="214"/>
      <c r="H219" s="217">
        <v>18.87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128</v>
      </c>
      <c r="AU219" s="223" t="s">
        <v>82</v>
      </c>
      <c r="AV219" s="14" t="s">
        <v>126</v>
      </c>
      <c r="AW219" s="14" t="s">
        <v>31</v>
      </c>
      <c r="AX219" s="14" t="s">
        <v>80</v>
      </c>
      <c r="AY219" s="223" t="s">
        <v>120</v>
      </c>
    </row>
    <row r="220" spans="1:65" s="2" customFormat="1" ht="21.75" customHeight="1">
      <c r="A220" s="34"/>
      <c r="B220" s="35"/>
      <c r="C220" s="183" t="s">
        <v>189</v>
      </c>
      <c r="D220" s="183" t="s">
        <v>122</v>
      </c>
      <c r="E220" s="184" t="s">
        <v>237</v>
      </c>
      <c r="F220" s="185" t="s">
        <v>238</v>
      </c>
      <c r="G220" s="186" t="s">
        <v>125</v>
      </c>
      <c r="H220" s="187">
        <v>7.67</v>
      </c>
      <c r="I220" s="188"/>
      <c r="J220" s="189">
        <f>ROUND(I220*H220,2)</f>
        <v>0</v>
      </c>
      <c r="K220" s="190"/>
      <c r="L220" s="39"/>
      <c r="M220" s="191" t="s">
        <v>1</v>
      </c>
      <c r="N220" s="192" t="s">
        <v>38</v>
      </c>
      <c r="O220" s="71"/>
      <c r="P220" s="193">
        <f>O220*H220</f>
        <v>0</v>
      </c>
      <c r="Q220" s="193">
        <v>0</v>
      </c>
      <c r="R220" s="193">
        <f>Q220*H220</f>
        <v>0</v>
      </c>
      <c r="S220" s="193">
        <v>0</v>
      </c>
      <c r="T220" s="194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5" t="s">
        <v>126</v>
      </c>
      <c r="AT220" s="195" t="s">
        <v>122</v>
      </c>
      <c r="AU220" s="195" t="s">
        <v>82</v>
      </c>
      <c r="AY220" s="17" t="s">
        <v>120</v>
      </c>
      <c r="BE220" s="196">
        <f>IF(N220="základní",J220,0)</f>
        <v>0</v>
      </c>
      <c r="BF220" s="196">
        <f>IF(N220="snížená",J220,0)</f>
        <v>0</v>
      </c>
      <c r="BG220" s="196">
        <f>IF(N220="zákl. přenesená",J220,0)</f>
        <v>0</v>
      </c>
      <c r="BH220" s="196">
        <f>IF(N220="sníž. přenesená",J220,0)</f>
        <v>0</v>
      </c>
      <c r="BI220" s="196">
        <f>IF(N220="nulová",J220,0)</f>
        <v>0</v>
      </c>
      <c r="BJ220" s="17" t="s">
        <v>80</v>
      </c>
      <c r="BK220" s="196">
        <f>ROUND(I220*H220,2)</f>
        <v>0</v>
      </c>
      <c r="BL220" s="17" t="s">
        <v>126</v>
      </c>
      <c r="BM220" s="195" t="s">
        <v>239</v>
      </c>
    </row>
    <row r="221" spans="1:65" s="2" customFormat="1">
      <c r="A221" s="34"/>
      <c r="B221" s="35"/>
      <c r="C221" s="36"/>
      <c r="D221" s="197" t="s">
        <v>127</v>
      </c>
      <c r="E221" s="36"/>
      <c r="F221" s="198" t="s">
        <v>238</v>
      </c>
      <c r="G221" s="36"/>
      <c r="H221" s="36"/>
      <c r="I221" s="199"/>
      <c r="J221" s="36"/>
      <c r="K221" s="36"/>
      <c r="L221" s="39"/>
      <c r="M221" s="200"/>
      <c r="N221" s="201"/>
      <c r="O221" s="71"/>
      <c r="P221" s="71"/>
      <c r="Q221" s="71"/>
      <c r="R221" s="71"/>
      <c r="S221" s="71"/>
      <c r="T221" s="72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127</v>
      </c>
      <c r="AU221" s="17" t="s">
        <v>82</v>
      </c>
    </row>
    <row r="222" spans="1:65" s="13" customFormat="1">
      <c r="B222" s="202"/>
      <c r="C222" s="203"/>
      <c r="D222" s="197" t="s">
        <v>128</v>
      </c>
      <c r="E222" s="204" t="s">
        <v>1</v>
      </c>
      <c r="F222" s="205" t="s">
        <v>240</v>
      </c>
      <c r="G222" s="203"/>
      <c r="H222" s="206">
        <v>7.6700000000000008</v>
      </c>
      <c r="I222" s="207"/>
      <c r="J222" s="203"/>
      <c r="K222" s="203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128</v>
      </c>
      <c r="AU222" s="212" t="s">
        <v>82</v>
      </c>
      <c r="AV222" s="13" t="s">
        <v>82</v>
      </c>
      <c r="AW222" s="13" t="s">
        <v>31</v>
      </c>
      <c r="AX222" s="13" t="s">
        <v>73</v>
      </c>
      <c r="AY222" s="212" t="s">
        <v>120</v>
      </c>
    </row>
    <row r="223" spans="1:65" s="14" customFormat="1">
      <c r="B223" s="213"/>
      <c r="C223" s="214"/>
      <c r="D223" s="197" t="s">
        <v>128</v>
      </c>
      <c r="E223" s="215" t="s">
        <v>1</v>
      </c>
      <c r="F223" s="216" t="s">
        <v>130</v>
      </c>
      <c r="G223" s="214"/>
      <c r="H223" s="217">
        <v>7.6700000000000008</v>
      </c>
      <c r="I223" s="218"/>
      <c r="J223" s="214"/>
      <c r="K223" s="214"/>
      <c r="L223" s="219"/>
      <c r="M223" s="220"/>
      <c r="N223" s="221"/>
      <c r="O223" s="221"/>
      <c r="P223" s="221"/>
      <c r="Q223" s="221"/>
      <c r="R223" s="221"/>
      <c r="S223" s="221"/>
      <c r="T223" s="222"/>
      <c r="AT223" s="223" t="s">
        <v>128</v>
      </c>
      <c r="AU223" s="223" t="s">
        <v>82</v>
      </c>
      <c r="AV223" s="14" t="s">
        <v>126</v>
      </c>
      <c r="AW223" s="14" t="s">
        <v>31</v>
      </c>
      <c r="AX223" s="14" t="s">
        <v>80</v>
      </c>
      <c r="AY223" s="223" t="s">
        <v>120</v>
      </c>
    </row>
    <row r="224" spans="1:65" s="2" customFormat="1" ht="24.2" customHeight="1">
      <c r="A224" s="34"/>
      <c r="B224" s="35"/>
      <c r="C224" s="183" t="s">
        <v>241</v>
      </c>
      <c r="D224" s="183" t="s">
        <v>122</v>
      </c>
      <c r="E224" s="184" t="s">
        <v>242</v>
      </c>
      <c r="F224" s="185" t="s">
        <v>243</v>
      </c>
      <c r="G224" s="186" t="s">
        <v>125</v>
      </c>
      <c r="H224" s="187">
        <v>53.69</v>
      </c>
      <c r="I224" s="188"/>
      <c r="J224" s="189">
        <f>ROUND(I224*H224,2)</f>
        <v>0</v>
      </c>
      <c r="K224" s="190"/>
      <c r="L224" s="39"/>
      <c r="M224" s="191" t="s">
        <v>1</v>
      </c>
      <c r="N224" s="192" t="s">
        <v>38</v>
      </c>
      <c r="O224" s="71"/>
      <c r="P224" s="193">
        <f>O224*H224</f>
        <v>0</v>
      </c>
      <c r="Q224" s="193">
        <v>0</v>
      </c>
      <c r="R224" s="193">
        <f>Q224*H224</f>
        <v>0</v>
      </c>
      <c r="S224" s="193">
        <v>0</v>
      </c>
      <c r="T224" s="194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5" t="s">
        <v>126</v>
      </c>
      <c r="AT224" s="195" t="s">
        <v>122</v>
      </c>
      <c r="AU224" s="195" t="s">
        <v>82</v>
      </c>
      <c r="AY224" s="17" t="s">
        <v>120</v>
      </c>
      <c r="BE224" s="196">
        <f>IF(N224="základní",J224,0)</f>
        <v>0</v>
      </c>
      <c r="BF224" s="196">
        <f>IF(N224="snížená",J224,0)</f>
        <v>0</v>
      </c>
      <c r="BG224" s="196">
        <f>IF(N224="zákl. přenesená",J224,0)</f>
        <v>0</v>
      </c>
      <c r="BH224" s="196">
        <f>IF(N224="sníž. přenesená",J224,0)</f>
        <v>0</v>
      </c>
      <c r="BI224" s="196">
        <f>IF(N224="nulová",J224,0)</f>
        <v>0</v>
      </c>
      <c r="BJ224" s="17" t="s">
        <v>80</v>
      </c>
      <c r="BK224" s="196">
        <f>ROUND(I224*H224,2)</f>
        <v>0</v>
      </c>
      <c r="BL224" s="17" t="s">
        <v>126</v>
      </c>
      <c r="BM224" s="195" t="s">
        <v>244</v>
      </c>
    </row>
    <row r="225" spans="1:65" s="2" customFormat="1" ht="19.5">
      <c r="A225" s="34"/>
      <c r="B225" s="35"/>
      <c r="C225" s="36"/>
      <c r="D225" s="197" t="s">
        <v>127</v>
      </c>
      <c r="E225" s="36"/>
      <c r="F225" s="198" t="s">
        <v>243</v>
      </c>
      <c r="G225" s="36"/>
      <c r="H225" s="36"/>
      <c r="I225" s="199"/>
      <c r="J225" s="36"/>
      <c r="K225" s="36"/>
      <c r="L225" s="39"/>
      <c r="M225" s="200"/>
      <c r="N225" s="201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127</v>
      </c>
      <c r="AU225" s="17" t="s">
        <v>82</v>
      </c>
    </row>
    <row r="226" spans="1:65" s="13" customFormat="1">
      <c r="B226" s="202"/>
      <c r="C226" s="203"/>
      <c r="D226" s="197" t="s">
        <v>128</v>
      </c>
      <c r="E226" s="204" t="s">
        <v>1</v>
      </c>
      <c r="F226" s="205" t="s">
        <v>245</v>
      </c>
      <c r="G226" s="203"/>
      <c r="H226" s="206">
        <v>53.69</v>
      </c>
      <c r="I226" s="207"/>
      <c r="J226" s="203"/>
      <c r="K226" s="203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128</v>
      </c>
      <c r="AU226" s="212" t="s">
        <v>82</v>
      </c>
      <c r="AV226" s="13" t="s">
        <v>82</v>
      </c>
      <c r="AW226" s="13" t="s">
        <v>31</v>
      </c>
      <c r="AX226" s="13" t="s">
        <v>73</v>
      </c>
      <c r="AY226" s="212" t="s">
        <v>120</v>
      </c>
    </row>
    <row r="227" spans="1:65" s="14" customFormat="1">
      <c r="B227" s="213"/>
      <c r="C227" s="214"/>
      <c r="D227" s="197" t="s">
        <v>128</v>
      </c>
      <c r="E227" s="215" t="s">
        <v>1</v>
      </c>
      <c r="F227" s="216" t="s">
        <v>130</v>
      </c>
      <c r="G227" s="214"/>
      <c r="H227" s="217">
        <v>53.69</v>
      </c>
      <c r="I227" s="218"/>
      <c r="J227" s="214"/>
      <c r="K227" s="214"/>
      <c r="L227" s="219"/>
      <c r="M227" s="220"/>
      <c r="N227" s="221"/>
      <c r="O227" s="221"/>
      <c r="P227" s="221"/>
      <c r="Q227" s="221"/>
      <c r="R227" s="221"/>
      <c r="S227" s="221"/>
      <c r="T227" s="222"/>
      <c r="AT227" s="223" t="s">
        <v>128</v>
      </c>
      <c r="AU227" s="223" t="s">
        <v>82</v>
      </c>
      <c r="AV227" s="14" t="s">
        <v>126</v>
      </c>
      <c r="AW227" s="14" t="s">
        <v>31</v>
      </c>
      <c r="AX227" s="14" t="s">
        <v>80</v>
      </c>
      <c r="AY227" s="223" t="s">
        <v>120</v>
      </c>
    </row>
    <row r="228" spans="1:65" s="2" customFormat="1" ht="24.2" customHeight="1">
      <c r="A228" s="34"/>
      <c r="B228" s="35"/>
      <c r="C228" s="183" t="s">
        <v>193</v>
      </c>
      <c r="D228" s="183" t="s">
        <v>122</v>
      </c>
      <c r="E228" s="184" t="s">
        <v>246</v>
      </c>
      <c r="F228" s="185" t="s">
        <v>247</v>
      </c>
      <c r="G228" s="186" t="s">
        <v>125</v>
      </c>
      <c r="H228" s="187">
        <v>10</v>
      </c>
      <c r="I228" s="188"/>
      <c r="J228" s="189">
        <f>ROUND(I228*H228,2)</f>
        <v>0</v>
      </c>
      <c r="K228" s="190"/>
      <c r="L228" s="39"/>
      <c r="M228" s="191" t="s">
        <v>1</v>
      </c>
      <c r="N228" s="192" t="s">
        <v>38</v>
      </c>
      <c r="O228" s="71"/>
      <c r="P228" s="193">
        <f>O228*H228</f>
        <v>0</v>
      </c>
      <c r="Q228" s="193">
        <v>0</v>
      </c>
      <c r="R228" s="193">
        <f>Q228*H228</f>
        <v>0</v>
      </c>
      <c r="S228" s="193">
        <v>0</v>
      </c>
      <c r="T228" s="194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5" t="s">
        <v>126</v>
      </c>
      <c r="AT228" s="195" t="s">
        <v>122</v>
      </c>
      <c r="AU228" s="195" t="s">
        <v>82</v>
      </c>
      <c r="AY228" s="17" t="s">
        <v>120</v>
      </c>
      <c r="BE228" s="196">
        <f>IF(N228="základní",J228,0)</f>
        <v>0</v>
      </c>
      <c r="BF228" s="196">
        <f>IF(N228="snížená",J228,0)</f>
        <v>0</v>
      </c>
      <c r="BG228" s="196">
        <f>IF(N228="zákl. přenesená",J228,0)</f>
        <v>0</v>
      </c>
      <c r="BH228" s="196">
        <f>IF(N228="sníž. přenesená",J228,0)</f>
        <v>0</v>
      </c>
      <c r="BI228" s="196">
        <f>IF(N228="nulová",J228,0)</f>
        <v>0</v>
      </c>
      <c r="BJ228" s="17" t="s">
        <v>80</v>
      </c>
      <c r="BK228" s="196">
        <f>ROUND(I228*H228,2)</f>
        <v>0</v>
      </c>
      <c r="BL228" s="17" t="s">
        <v>126</v>
      </c>
      <c r="BM228" s="195" t="s">
        <v>248</v>
      </c>
    </row>
    <row r="229" spans="1:65" s="2" customFormat="1" ht="19.5">
      <c r="A229" s="34"/>
      <c r="B229" s="35"/>
      <c r="C229" s="36"/>
      <c r="D229" s="197" t="s">
        <v>127</v>
      </c>
      <c r="E229" s="36"/>
      <c r="F229" s="198" t="s">
        <v>247</v>
      </c>
      <c r="G229" s="36"/>
      <c r="H229" s="36"/>
      <c r="I229" s="199"/>
      <c r="J229" s="36"/>
      <c r="K229" s="36"/>
      <c r="L229" s="39"/>
      <c r="M229" s="200"/>
      <c r="N229" s="201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127</v>
      </c>
      <c r="AU229" s="17" t="s">
        <v>82</v>
      </c>
    </row>
    <row r="230" spans="1:65" s="2" customFormat="1" ht="16.5" customHeight="1">
      <c r="A230" s="34"/>
      <c r="B230" s="35"/>
      <c r="C230" s="183" t="s">
        <v>249</v>
      </c>
      <c r="D230" s="183" t="s">
        <v>122</v>
      </c>
      <c r="E230" s="184" t="s">
        <v>250</v>
      </c>
      <c r="F230" s="185" t="s">
        <v>251</v>
      </c>
      <c r="G230" s="186" t="s">
        <v>228</v>
      </c>
      <c r="H230" s="187">
        <v>9</v>
      </c>
      <c r="I230" s="188"/>
      <c r="J230" s="189">
        <f>ROUND(I230*H230,2)</f>
        <v>0</v>
      </c>
      <c r="K230" s="190"/>
      <c r="L230" s="39"/>
      <c r="M230" s="191" t="s">
        <v>1</v>
      </c>
      <c r="N230" s="192" t="s">
        <v>38</v>
      </c>
      <c r="O230" s="71"/>
      <c r="P230" s="193">
        <f>O230*H230</f>
        <v>0</v>
      </c>
      <c r="Q230" s="193">
        <v>0</v>
      </c>
      <c r="R230" s="193">
        <f>Q230*H230</f>
        <v>0</v>
      </c>
      <c r="S230" s="193">
        <v>0</v>
      </c>
      <c r="T230" s="194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5" t="s">
        <v>126</v>
      </c>
      <c r="AT230" s="195" t="s">
        <v>122</v>
      </c>
      <c r="AU230" s="195" t="s">
        <v>82</v>
      </c>
      <c r="AY230" s="17" t="s">
        <v>120</v>
      </c>
      <c r="BE230" s="196">
        <f>IF(N230="základní",J230,0)</f>
        <v>0</v>
      </c>
      <c r="BF230" s="196">
        <f>IF(N230="snížená",J230,0)</f>
        <v>0</v>
      </c>
      <c r="BG230" s="196">
        <f>IF(N230="zákl. přenesená",J230,0)</f>
        <v>0</v>
      </c>
      <c r="BH230" s="196">
        <f>IF(N230="sníž. přenesená",J230,0)</f>
        <v>0</v>
      </c>
      <c r="BI230" s="196">
        <f>IF(N230="nulová",J230,0)</f>
        <v>0</v>
      </c>
      <c r="BJ230" s="17" t="s">
        <v>80</v>
      </c>
      <c r="BK230" s="196">
        <f>ROUND(I230*H230,2)</f>
        <v>0</v>
      </c>
      <c r="BL230" s="17" t="s">
        <v>126</v>
      </c>
      <c r="BM230" s="195" t="s">
        <v>252</v>
      </c>
    </row>
    <row r="231" spans="1:65" s="2" customFormat="1">
      <c r="A231" s="34"/>
      <c r="B231" s="35"/>
      <c r="C231" s="36"/>
      <c r="D231" s="197" t="s">
        <v>127</v>
      </c>
      <c r="E231" s="36"/>
      <c r="F231" s="198" t="s">
        <v>251</v>
      </c>
      <c r="G231" s="36"/>
      <c r="H231" s="36"/>
      <c r="I231" s="199"/>
      <c r="J231" s="36"/>
      <c r="K231" s="36"/>
      <c r="L231" s="39"/>
      <c r="M231" s="200"/>
      <c r="N231" s="201"/>
      <c r="O231" s="71"/>
      <c r="P231" s="71"/>
      <c r="Q231" s="71"/>
      <c r="R231" s="71"/>
      <c r="S231" s="71"/>
      <c r="T231" s="72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T231" s="17" t="s">
        <v>127</v>
      </c>
      <c r="AU231" s="17" t="s">
        <v>82</v>
      </c>
    </row>
    <row r="232" spans="1:65" s="13" customFormat="1">
      <c r="B232" s="202"/>
      <c r="C232" s="203"/>
      <c r="D232" s="197" t="s">
        <v>128</v>
      </c>
      <c r="E232" s="204" t="s">
        <v>1</v>
      </c>
      <c r="F232" s="205" t="s">
        <v>253</v>
      </c>
      <c r="G232" s="203"/>
      <c r="H232" s="206">
        <v>9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128</v>
      </c>
      <c r="AU232" s="212" t="s">
        <v>82</v>
      </c>
      <c r="AV232" s="13" t="s">
        <v>82</v>
      </c>
      <c r="AW232" s="13" t="s">
        <v>31</v>
      </c>
      <c r="AX232" s="13" t="s">
        <v>73</v>
      </c>
      <c r="AY232" s="212" t="s">
        <v>120</v>
      </c>
    </row>
    <row r="233" spans="1:65" s="14" customFormat="1">
      <c r="B233" s="213"/>
      <c r="C233" s="214"/>
      <c r="D233" s="197" t="s">
        <v>128</v>
      </c>
      <c r="E233" s="215" t="s">
        <v>1</v>
      </c>
      <c r="F233" s="216" t="s">
        <v>130</v>
      </c>
      <c r="G233" s="214"/>
      <c r="H233" s="217">
        <v>9</v>
      </c>
      <c r="I233" s="218"/>
      <c r="J233" s="214"/>
      <c r="K233" s="214"/>
      <c r="L233" s="219"/>
      <c r="M233" s="220"/>
      <c r="N233" s="221"/>
      <c r="O233" s="221"/>
      <c r="P233" s="221"/>
      <c r="Q233" s="221"/>
      <c r="R233" s="221"/>
      <c r="S233" s="221"/>
      <c r="T233" s="222"/>
      <c r="AT233" s="223" t="s">
        <v>128</v>
      </c>
      <c r="AU233" s="223" t="s">
        <v>82</v>
      </c>
      <c r="AV233" s="14" t="s">
        <v>126</v>
      </c>
      <c r="AW233" s="14" t="s">
        <v>31</v>
      </c>
      <c r="AX233" s="14" t="s">
        <v>80</v>
      </c>
      <c r="AY233" s="223" t="s">
        <v>120</v>
      </c>
    </row>
    <row r="234" spans="1:65" s="2" customFormat="1" ht="24.2" customHeight="1">
      <c r="A234" s="34"/>
      <c r="B234" s="35"/>
      <c r="C234" s="183" t="s">
        <v>196</v>
      </c>
      <c r="D234" s="183" t="s">
        <v>122</v>
      </c>
      <c r="E234" s="184" t="s">
        <v>254</v>
      </c>
      <c r="F234" s="185" t="s">
        <v>255</v>
      </c>
      <c r="G234" s="186" t="s">
        <v>228</v>
      </c>
      <c r="H234" s="187">
        <v>7.4</v>
      </c>
      <c r="I234" s="188"/>
      <c r="J234" s="189">
        <f>ROUND(I234*H234,2)</f>
        <v>0</v>
      </c>
      <c r="K234" s="190"/>
      <c r="L234" s="39"/>
      <c r="M234" s="191" t="s">
        <v>1</v>
      </c>
      <c r="N234" s="192" t="s">
        <v>38</v>
      </c>
      <c r="O234" s="71"/>
      <c r="P234" s="193">
        <f>O234*H234</f>
        <v>0</v>
      </c>
      <c r="Q234" s="193">
        <v>0</v>
      </c>
      <c r="R234" s="193">
        <f>Q234*H234</f>
        <v>0</v>
      </c>
      <c r="S234" s="193">
        <v>0</v>
      </c>
      <c r="T234" s="194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5" t="s">
        <v>126</v>
      </c>
      <c r="AT234" s="195" t="s">
        <v>122</v>
      </c>
      <c r="AU234" s="195" t="s">
        <v>82</v>
      </c>
      <c r="AY234" s="17" t="s">
        <v>120</v>
      </c>
      <c r="BE234" s="196">
        <f>IF(N234="základní",J234,0)</f>
        <v>0</v>
      </c>
      <c r="BF234" s="196">
        <f>IF(N234="snížená",J234,0)</f>
        <v>0</v>
      </c>
      <c r="BG234" s="196">
        <f>IF(N234="zákl. přenesená",J234,0)</f>
        <v>0</v>
      </c>
      <c r="BH234" s="196">
        <f>IF(N234="sníž. přenesená",J234,0)</f>
        <v>0</v>
      </c>
      <c r="BI234" s="196">
        <f>IF(N234="nulová",J234,0)</f>
        <v>0</v>
      </c>
      <c r="BJ234" s="17" t="s">
        <v>80</v>
      </c>
      <c r="BK234" s="196">
        <f>ROUND(I234*H234,2)</f>
        <v>0</v>
      </c>
      <c r="BL234" s="17" t="s">
        <v>126</v>
      </c>
      <c r="BM234" s="195" t="s">
        <v>256</v>
      </c>
    </row>
    <row r="235" spans="1:65" s="2" customFormat="1">
      <c r="A235" s="34"/>
      <c r="B235" s="35"/>
      <c r="C235" s="36"/>
      <c r="D235" s="197" t="s">
        <v>127</v>
      </c>
      <c r="E235" s="36"/>
      <c r="F235" s="198" t="s">
        <v>255</v>
      </c>
      <c r="G235" s="36"/>
      <c r="H235" s="36"/>
      <c r="I235" s="199"/>
      <c r="J235" s="36"/>
      <c r="K235" s="36"/>
      <c r="L235" s="39"/>
      <c r="M235" s="200"/>
      <c r="N235" s="201"/>
      <c r="O235" s="71"/>
      <c r="P235" s="71"/>
      <c r="Q235" s="71"/>
      <c r="R235" s="71"/>
      <c r="S235" s="71"/>
      <c r="T235" s="72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7" t="s">
        <v>127</v>
      </c>
      <c r="AU235" s="17" t="s">
        <v>82</v>
      </c>
    </row>
    <row r="236" spans="1:65" s="13" customFormat="1">
      <c r="B236" s="202"/>
      <c r="C236" s="203"/>
      <c r="D236" s="197" t="s">
        <v>128</v>
      </c>
      <c r="E236" s="204" t="s">
        <v>1</v>
      </c>
      <c r="F236" s="205" t="s">
        <v>257</v>
      </c>
      <c r="G236" s="203"/>
      <c r="H236" s="206">
        <v>7.4</v>
      </c>
      <c r="I236" s="207"/>
      <c r="J236" s="203"/>
      <c r="K236" s="203"/>
      <c r="L236" s="208"/>
      <c r="M236" s="209"/>
      <c r="N236" s="210"/>
      <c r="O236" s="210"/>
      <c r="P236" s="210"/>
      <c r="Q236" s="210"/>
      <c r="R236" s="210"/>
      <c r="S236" s="210"/>
      <c r="T236" s="211"/>
      <c r="AT236" s="212" t="s">
        <v>128</v>
      </c>
      <c r="AU236" s="212" t="s">
        <v>82</v>
      </c>
      <c r="AV236" s="13" t="s">
        <v>82</v>
      </c>
      <c r="AW236" s="13" t="s">
        <v>31</v>
      </c>
      <c r="AX236" s="13" t="s">
        <v>73</v>
      </c>
      <c r="AY236" s="212" t="s">
        <v>120</v>
      </c>
    </row>
    <row r="237" spans="1:65" s="14" customFormat="1">
      <c r="B237" s="213"/>
      <c r="C237" s="214"/>
      <c r="D237" s="197" t="s">
        <v>128</v>
      </c>
      <c r="E237" s="215" t="s">
        <v>1</v>
      </c>
      <c r="F237" s="216" t="s">
        <v>130</v>
      </c>
      <c r="G237" s="214"/>
      <c r="H237" s="217">
        <v>7.4</v>
      </c>
      <c r="I237" s="218"/>
      <c r="J237" s="214"/>
      <c r="K237" s="214"/>
      <c r="L237" s="219"/>
      <c r="M237" s="220"/>
      <c r="N237" s="221"/>
      <c r="O237" s="221"/>
      <c r="P237" s="221"/>
      <c r="Q237" s="221"/>
      <c r="R237" s="221"/>
      <c r="S237" s="221"/>
      <c r="T237" s="222"/>
      <c r="AT237" s="223" t="s">
        <v>128</v>
      </c>
      <c r="AU237" s="223" t="s">
        <v>82</v>
      </c>
      <c r="AV237" s="14" t="s">
        <v>126</v>
      </c>
      <c r="AW237" s="14" t="s">
        <v>31</v>
      </c>
      <c r="AX237" s="14" t="s">
        <v>80</v>
      </c>
      <c r="AY237" s="223" t="s">
        <v>120</v>
      </c>
    </row>
    <row r="238" spans="1:65" s="2" customFormat="1" ht="33" customHeight="1">
      <c r="A238" s="34"/>
      <c r="B238" s="35"/>
      <c r="C238" s="183" t="s">
        <v>258</v>
      </c>
      <c r="D238" s="183" t="s">
        <v>122</v>
      </c>
      <c r="E238" s="184" t="s">
        <v>259</v>
      </c>
      <c r="F238" s="185" t="s">
        <v>260</v>
      </c>
      <c r="G238" s="186" t="s">
        <v>125</v>
      </c>
      <c r="H238" s="187">
        <v>3.7</v>
      </c>
      <c r="I238" s="188"/>
      <c r="J238" s="189">
        <f>ROUND(I238*H238,2)</f>
        <v>0</v>
      </c>
      <c r="K238" s="190"/>
      <c r="L238" s="39"/>
      <c r="M238" s="191" t="s">
        <v>1</v>
      </c>
      <c r="N238" s="192" t="s">
        <v>38</v>
      </c>
      <c r="O238" s="71"/>
      <c r="P238" s="193">
        <f>O238*H238</f>
        <v>0</v>
      </c>
      <c r="Q238" s="193">
        <v>0</v>
      </c>
      <c r="R238" s="193">
        <f>Q238*H238</f>
        <v>0</v>
      </c>
      <c r="S238" s="193">
        <v>0</v>
      </c>
      <c r="T238" s="194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5" t="s">
        <v>126</v>
      </c>
      <c r="AT238" s="195" t="s">
        <v>122</v>
      </c>
      <c r="AU238" s="195" t="s">
        <v>82</v>
      </c>
      <c r="AY238" s="17" t="s">
        <v>120</v>
      </c>
      <c r="BE238" s="196">
        <f>IF(N238="základní",J238,0)</f>
        <v>0</v>
      </c>
      <c r="BF238" s="196">
        <f>IF(N238="snížená",J238,0)</f>
        <v>0</v>
      </c>
      <c r="BG238" s="196">
        <f>IF(N238="zákl. přenesená",J238,0)</f>
        <v>0</v>
      </c>
      <c r="BH238" s="196">
        <f>IF(N238="sníž. přenesená",J238,0)</f>
        <v>0</v>
      </c>
      <c r="BI238" s="196">
        <f>IF(N238="nulová",J238,0)</f>
        <v>0</v>
      </c>
      <c r="BJ238" s="17" t="s">
        <v>80</v>
      </c>
      <c r="BK238" s="196">
        <f>ROUND(I238*H238,2)</f>
        <v>0</v>
      </c>
      <c r="BL238" s="17" t="s">
        <v>126</v>
      </c>
      <c r="BM238" s="195" t="s">
        <v>261</v>
      </c>
    </row>
    <row r="239" spans="1:65" s="2" customFormat="1" ht="19.5">
      <c r="A239" s="34"/>
      <c r="B239" s="35"/>
      <c r="C239" s="36"/>
      <c r="D239" s="197" t="s">
        <v>127</v>
      </c>
      <c r="E239" s="36"/>
      <c r="F239" s="198" t="s">
        <v>260</v>
      </c>
      <c r="G239" s="36"/>
      <c r="H239" s="36"/>
      <c r="I239" s="199"/>
      <c r="J239" s="36"/>
      <c r="K239" s="36"/>
      <c r="L239" s="39"/>
      <c r="M239" s="200"/>
      <c r="N239" s="201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127</v>
      </c>
      <c r="AU239" s="17" t="s">
        <v>82</v>
      </c>
    </row>
    <row r="240" spans="1:65" s="12" customFormat="1" ht="22.9" customHeight="1">
      <c r="B240" s="167"/>
      <c r="C240" s="168"/>
      <c r="D240" s="169" t="s">
        <v>72</v>
      </c>
      <c r="E240" s="181" t="s">
        <v>262</v>
      </c>
      <c r="F240" s="181" t="s">
        <v>263</v>
      </c>
      <c r="G240" s="168"/>
      <c r="H240" s="168"/>
      <c r="I240" s="171"/>
      <c r="J240" s="182">
        <f>BK240</f>
        <v>0</v>
      </c>
      <c r="K240" s="168"/>
      <c r="L240" s="173"/>
      <c r="M240" s="174"/>
      <c r="N240" s="175"/>
      <c r="O240" s="175"/>
      <c r="P240" s="176">
        <f>SUM(P241:P250)</f>
        <v>0</v>
      </c>
      <c r="Q240" s="175"/>
      <c r="R240" s="176">
        <f>SUM(R241:R250)</f>
        <v>0</v>
      </c>
      <c r="S240" s="175"/>
      <c r="T240" s="177">
        <f>SUM(T241:T250)</f>
        <v>0</v>
      </c>
      <c r="AR240" s="178" t="s">
        <v>80</v>
      </c>
      <c r="AT240" s="179" t="s">
        <v>72</v>
      </c>
      <c r="AU240" s="179" t="s">
        <v>80</v>
      </c>
      <c r="AY240" s="178" t="s">
        <v>120</v>
      </c>
      <c r="BK240" s="180">
        <f>SUM(BK241:BK250)</f>
        <v>0</v>
      </c>
    </row>
    <row r="241" spans="1:65" s="2" customFormat="1" ht="33" customHeight="1">
      <c r="A241" s="34"/>
      <c r="B241" s="35"/>
      <c r="C241" s="183" t="s">
        <v>200</v>
      </c>
      <c r="D241" s="183" t="s">
        <v>122</v>
      </c>
      <c r="E241" s="184" t="s">
        <v>264</v>
      </c>
      <c r="F241" s="185" t="s">
        <v>265</v>
      </c>
      <c r="G241" s="186" t="s">
        <v>147</v>
      </c>
      <c r="H241" s="187">
        <v>35.305999999999997</v>
      </c>
      <c r="I241" s="188"/>
      <c r="J241" s="189">
        <f>ROUND(I241*H241,2)</f>
        <v>0</v>
      </c>
      <c r="K241" s="190"/>
      <c r="L241" s="39"/>
      <c r="M241" s="191" t="s">
        <v>1</v>
      </c>
      <c r="N241" s="192" t="s">
        <v>38</v>
      </c>
      <c r="O241" s="71"/>
      <c r="P241" s="193">
        <f>O241*H241</f>
        <v>0</v>
      </c>
      <c r="Q241" s="193">
        <v>0</v>
      </c>
      <c r="R241" s="193">
        <f>Q241*H241</f>
        <v>0</v>
      </c>
      <c r="S241" s="193">
        <v>0</v>
      </c>
      <c r="T241" s="194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5" t="s">
        <v>126</v>
      </c>
      <c r="AT241" s="195" t="s">
        <v>122</v>
      </c>
      <c r="AU241" s="195" t="s">
        <v>82</v>
      </c>
      <c r="AY241" s="17" t="s">
        <v>120</v>
      </c>
      <c r="BE241" s="196">
        <f>IF(N241="základní",J241,0)</f>
        <v>0</v>
      </c>
      <c r="BF241" s="196">
        <f>IF(N241="snížená",J241,0)</f>
        <v>0</v>
      </c>
      <c r="BG241" s="196">
        <f>IF(N241="zákl. přenesená",J241,0)</f>
        <v>0</v>
      </c>
      <c r="BH241" s="196">
        <f>IF(N241="sníž. přenesená",J241,0)</f>
        <v>0</v>
      </c>
      <c r="BI241" s="196">
        <f>IF(N241="nulová",J241,0)</f>
        <v>0</v>
      </c>
      <c r="BJ241" s="17" t="s">
        <v>80</v>
      </c>
      <c r="BK241" s="196">
        <f>ROUND(I241*H241,2)</f>
        <v>0</v>
      </c>
      <c r="BL241" s="17" t="s">
        <v>126</v>
      </c>
      <c r="BM241" s="195" t="s">
        <v>266</v>
      </c>
    </row>
    <row r="242" spans="1:65" s="2" customFormat="1" ht="19.5">
      <c r="A242" s="34"/>
      <c r="B242" s="35"/>
      <c r="C242" s="36"/>
      <c r="D242" s="197" t="s">
        <v>127</v>
      </c>
      <c r="E242" s="36"/>
      <c r="F242" s="198" t="s">
        <v>265</v>
      </c>
      <c r="G242" s="36"/>
      <c r="H242" s="36"/>
      <c r="I242" s="199"/>
      <c r="J242" s="36"/>
      <c r="K242" s="36"/>
      <c r="L242" s="39"/>
      <c r="M242" s="200"/>
      <c r="N242" s="201"/>
      <c r="O242" s="71"/>
      <c r="P242" s="71"/>
      <c r="Q242" s="71"/>
      <c r="R242" s="71"/>
      <c r="S242" s="71"/>
      <c r="T242" s="72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T242" s="17" t="s">
        <v>127</v>
      </c>
      <c r="AU242" s="17" t="s">
        <v>82</v>
      </c>
    </row>
    <row r="243" spans="1:65" s="2" customFormat="1" ht="24.2" customHeight="1">
      <c r="A243" s="34"/>
      <c r="B243" s="35"/>
      <c r="C243" s="183" t="s">
        <v>267</v>
      </c>
      <c r="D243" s="183" t="s">
        <v>122</v>
      </c>
      <c r="E243" s="184" t="s">
        <v>268</v>
      </c>
      <c r="F243" s="185" t="s">
        <v>269</v>
      </c>
      <c r="G243" s="186" t="s">
        <v>147</v>
      </c>
      <c r="H243" s="187">
        <v>35.305999999999997</v>
      </c>
      <c r="I243" s="188"/>
      <c r="J243" s="189">
        <f>ROUND(I243*H243,2)</f>
        <v>0</v>
      </c>
      <c r="K243" s="190"/>
      <c r="L243" s="39"/>
      <c r="M243" s="191" t="s">
        <v>1</v>
      </c>
      <c r="N243" s="192" t="s">
        <v>38</v>
      </c>
      <c r="O243" s="71"/>
      <c r="P243" s="193">
        <f>O243*H243</f>
        <v>0</v>
      </c>
      <c r="Q243" s="193">
        <v>0</v>
      </c>
      <c r="R243" s="193">
        <f>Q243*H243</f>
        <v>0</v>
      </c>
      <c r="S243" s="193">
        <v>0</v>
      </c>
      <c r="T243" s="194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5" t="s">
        <v>126</v>
      </c>
      <c r="AT243" s="195" t="s">
        <v>122</v>
      </c>
      <c r="AU243" s="195" t="s">
        <v>82</v>
      </c>
      <c r="AY243" s="17" t="s">
        <v>120</v>
      </c>
      <c r="BE243" s="196">
        <f>IF(N243="základní",J243,0)</f>
        <v>0</v>
      </c>
      <c r="BF243" s="196">
        <f>IF(N243="snížená",J243,0)</f>
        <v>0</v>
      </c>
      <c r="BG243" s="196">
        <f>IF(N243="zákl. přenesená",J243,0)</f>
        <v>0</v>
      </c>
      <c r="BH243" s="196">
        <f>IF(N243="sníž. přenesená",J243,0)</f>
        <v>0</v>
      </c>
      <c r="BI243" s="196">
        <f>IF(N243="nulová",J243,0)</f>
        <v>0</v>
      </c>
      <c r="BJ243" s="17" t="s">
        <v>80</v>
      </c>
      <c r="BK243" s="196">
        <f>ROUND(I243*H243,2)</f>
        <v>0</v>
      </c>
      <c r="BL243" s="17" t="s">
        <v>126</v>
      </c>
      <c r="BM243" s="195" t="s">
        <v>270</v>
      </c>
    </row>
    <row r="244" spans="1:65" s="2" customFormat="1" ht="19.5">
      <c r="A244" s="34"/>
      <c r="B244" s="35"/>
      <c r="C244" s="36"/>
      <c r="D244" s="197" t="s">
        <v>127</v>
      </c>
      <c r="E244" s="36"/>
      <c r="F244" s="198" t="s">
        <v>269</v>
      </c>
      <c r="G244" s="36"/>
      <c r="H244" s="36"/>
      <c r="I244" s="199"/>
      <c r="J244" s="36"/>
      <c r="K244" s="36"/>
      <c r="L244" s="39"/>
      <c r="M244" s="200"/>
      <c r="N244" s="201"/>
      <c r="O244" s="71"/>
      <c r="P244" s="71"/>
      <c r="Q244" s="71"/>
      <c r="R244" s="71"/>
      <c r="S244" s="71"/>
      <c r="T244" s="72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7" t="s">
        <v>127</v>
      </c>
      <c r="AU244" s="17" t="s">
        <v>82</v>
      </c>
    </row>
    <row r="245" spans="1:65" s="2" customFormat="1" ht="24.2" customHeight="1">
      <c r="A245" s="34"/>
      <c r="B245" s="35"/>
      <c r="C245" s="183" t="s">
        <v>203</v>
      </c>
      <c r="D245" s="183" t="s">
        <v>122</v>
      </c>
      <c r="E245" s="184" t="s">
        <v>271</v>
      </c>
      <c r="F245" s="185" t="s">
        <v>272</v>
      </c>
      <c r="G245" s="186" t="s">
        <v>147</v>
      </c>
      <c r="H245" s="187">
        <v>317.75400000000002</v>
      </c>
      <c r="I245" s="188"/>
      <c r="J245" s="189">
        <f>ROUND(I245*H245,2)</f>
        <v>0</v>
      </c>
      <c r="K245" s="190"/>
      <c r="L245" s="39"/>
      <c r="M245" s="191" t="s">
        <v>1</v>
      </c>
      <c r="N245" s="192" t="s">
        <v>38</v>
      </c>
      <c r="O245" s="71"/>
      <c r="P245" s="193">
        <f>O245*H245</f>
        <v>0</v>
      </c>
      <c r="Q245" s="193">
        <v>0</v>
      </c>
      <c r="R245" s="193">
        <f>Q245*H245</f>
        <v>0</v>
      </c>
      <c r="S245" s="193">
        <v>0</v>
      </c>
      <c r="T245" s="194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5" t="s">
        <v>126</v>
      </c>
      <c r="AT245" s="195" t="s">
        <v>122</v>
      </c>
      <c r="AU245" s="195" t="s">
        <v>82</v>
      </c>
      <c r="AY245" s="17" t="s">
        <v>120</v>
      </c>
      <c r="BE245" s="196">
        <f>IF(N245="základní",J245,0)</f>
        <v>0</v>
      </c>
      <c r="BF245" s="196">
        <f>IF(N245="snížená",J245,0)</f>
        <v>0</v>
      </c>
      <c r="BG245" s="196">
        <f>IF(N245="zákl. přenesená",J245,0)</f>
        <v>0</v>
      </c>
      <c r="BH245" s="196">
        <f>IF(N245="sníž. přenesená",J245,0)</f>
        <v>0</v>
      </c>
      <c r="BI245" s="196">
        <f>IF(N245="nulová",J245,0)</f>
        <v>0</v>
      </c>
      <c r="BJ245" s="17" t="s">
        <v>80</v>
      </c>
      <c r="BK245" s="196">
        <f>ROUND(I245*H245,2)</f>
        <v>0</v>
      </c>
      <c r="BL245" s="17" t="s">
        <v>126</v>
      </c>
      <c r="BM245" s="195" t="s">
        <v>273</v>
      </c>
    </row>
    <row r="246" spans="1:65" s="2" customFormat="1" ht="19.5">
      <c r="A246" s="34"/>
      <c r="B246" s="35"/>
      <c r="C246" s="36"/>
      <c r="D246" s="197" t="s">
        <v>127</v>
      </c>
      <c r="E246" s="36"/>
      <c r="F246" s="198" t="s">
        <v>272</v>
      </c>
      <c r="G246" s="36"/>
      <c r="H246" s="36"/>
      <c r="I246" s="199"/>
      <c r="J246" s="36"/>
      <c r="K246" s="36"/>
      <c r="L246" s="39"/>
      <c r="M246" s="200"/>
      <c r="N246" s="201"/>
      <c r="O246" s="71"/>
      <c r="P246" s="71"/>
      <c r="Q246" s="71"/>
      <c r="R246" s="71"/>
      <c r="S246" s="71"/>
      <c r="T246" s="72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127</v>
      </c>
      <c r="AU246" s="17" t="s">
        <v>82</v>
      </c>
    </row>
    <row r="247" spans="1:65" s="13" customFormat="1">
      <c r="B247" s="202"/>
      <c r="C247" s="203"/>
      <c r="D247" s="197" t="s">
        <v>128</v>
      </c>
      <c r="E247" s="204" t="s">
        <v>1</v>
      </c>
      <c r="F247" s="205" t="s">
        <v>274</v>
      </c>
      <c r="G247" s="203"/>
      <c r="H247" s="206">
        <v>317.75399999999996</v>
      </c>
      <c r="I247" s="207"/>
      <c r="J247" s="203"/>
      <c r="K247" s="203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128</v>
      </c>
      <c r="AU247" s="212" t="s">
        <v>82</v>
      </c>
      <c r="AV247" s="13" t="s">
        <v>82</v>
      </c>
      <c r="AW247" s="13" t="s">
        <v>31</v>
      </c>
      <c r="AX247" s="13" t="s">
        <v>73</v>
      </c>
      <c r="AY247" s="212" t="s">
        <v>120</v>
      </c>
    </row>
    <row r="248" spans="1:65" s="14" customFormat="1">
      <c r="B248" s="213"/>
      <c r="C248" s="214"/>
      <c r="D248" s="197" t="s">
        <v>128</v>
      </c>
      <c r="E248" s="215" t="s">
        <v>1</v>
      </c>
      <c r="F248" s="216" t="s">
        <v>130</v>
      </c>
      <c r="G248" s="214"/>
      <c r="H248" s="217">
        <v>317.75399999999996</v>
      </c>
      <c r="I248" s="218"/>
      <c r="J248" s="214"/>
      <c r="K248" s="214"/>
      <c r="L248" s="219"/>
      <c r="M248" s="220"/>
      <c r="N248" s="221"/>
      <c r="O248" s="221"/>
      <c r="P248" s="221"/>
      <c r="Q248" s="221"/>
      <c r="R248" s="221"/>
      <c r="S248" s="221"/>
      <c r="T248" s="222"/>
      <c r="AT248" s="223" t="s">
        <v>128</v>
      </c>
      <c r="AU248" s="223" t="s">
        <v>82</v>
      </c>
      <c r="AV248" s="14" t="s">
        <v>126</v>
      </c>
      <c r="AW248" s="14" t="s">
        <v>31</v>
      </c>
      <c r="AX248" s="14" t="s">
        <v>80</v>
      </c>
      <c r="AY248" s="223" t="s">
        <v>120</v>
      </c>
    </row>
    <row r="249" spans="1:65" s="2" customFormat="1" ht="37.9" customHeight="1">
      <c r="A249" s="34"/>
      <c r="B249" s="35"/>
      <c r="C249" s="183" t="s">
        <v>275</v>
      </c>
      <c r="D249" s="183" t="s">
        <v>122</v>
      </c>
      <c r="E249" s="184" t="s">
        <v>276</v>
      </c>
      <c r="F249" s="185" t="s">
        <v>277</v>
      </c>
      <c r="G249" s="186" t="s">
        <v>147</v>
      </c>
      <c r="H249" s="187">
        <v>35.305999999999997</v>
      </c>
      <c r="I249" s="188"/>
      <c r="J249" s="189">
        <f>ROUND(I249*H249,2)</f>
        <v>0</v>
      </c>
      <c r="K249" s="190"/>
      <c r="L249" s="39"/>
      <c r="M249" s="191" t="s">
        <v>1</v>
      </c>
      <c r="N249" s="192" t="s">
        <v>38</v>
      </c>
      <c r="O249" s="71"/>
      <c r="P249" s="193">
        <f>O249*H249</f>
        <v>0</v>
      </c>
      <c r="Q249" s="193">
        <v>0</v>
      </c>
      <c r="R249" s="193">
        <f>Q249*H249</f>
        <v>0</v>
      </c>
      <c r="S249" s="193">
        <v>0</v>
      </c>
      <c r="T249" s="194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5" t="s">
        <v>126</v>
      </c>
      <c r="AT249" s="195" t="s">
        <v>122</v>
      </c>
      <c r="AU249" s="195" t="s">
        <v>82</v>
      </c>
      <c r="AY249" s="17" t="s">
        <v>120</v>
      </c>
      <c r="BE249" s="196">
        <f>IF(N249="základní",J249,0)</f>
        <v>0</v>
      </c>
      <c r="BF249" s="196">
        <f>IF(N249="snížená",J249,0)</f>
        <v>0</v>
      </c>
      <c r="BG249" s="196">
        <f>IF(N249="zákl. přenesená",J249,0)</f>
        <v>0</v>
      </c>
      <c r="BH249" s="196">
        <f>IF(N249="sníž. přenesená",J249,0)</f>
        <v>0</v>
      </c>
      <c r="BI249" s="196">
        <f>IF(N249="nulová",J249,0)</f>
        <v>0</v>
      </c>
      <c r="BJ249" s="17" t="s">
        <v>80</v>
      </c>
      <c r="BK249" s="196">
        <f>ROUND(I249*H249,2)</f>
        <v>0</v>
      </c>
      <c r="BL249" s="17" t="s">
        <v>126</v>
      </c>
      <c r="BM249" s="195" t="s">
        <v>278</v>
      </c>
    </row>
    <row r="250" spans="1:65" s="2" customFormat="1" ht="19.5">
      <c r="A250" s="34"/>
      <c r="B250" s="35"/>
      <c r="C250" s="36"/>
      <c r="D250" s="197" t="s">
        <v>127</v>
      </c>
      <c r="E250" s="36"/>
      <c r="F250" s="198" t="s">
        <v>277</v>
      </c>
      <c r="G250" s="36"/>
      <c r="H250" s="36"/>
      <c r="I250" s="199"/>
      <c r="J250" s="36"/>
      <c r="K250" s="36"/>
      <c r="L250" s="39"/>
      <c r="M250" s="200"/>
      <c r="N250" s="201"/>
      <c r="O250" s="71"/>
      <c r="P250" s="71"/>
      <c r="Q250" s="71"/>
      <c r="R250" s="71"/>
      <c r="S250" s="71"/>
      <c r="T250" s="72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127</v>
      </c>
      <c r="AU250" s="17" t="s">
        <v>82</v>
      </c>
    </row>
    <row r="251" spans="1:65" s="12" customFormat="1" ht="22.9" customHeight="1">
      <c r="B251" s="167"/>
      <c r="C251" s="168"/>
      <c r="D251" s="169" t="s">
        <v>72</v>
      </c>
      <c r="E251" s="181" t="s">
        <v>279</v>
      </c>
      <c r="F251" s="181" t="s">
        <v>280</v>
      </c>
      <c r="G251" s="168"/>
      <c r="H251" s="168"/>
      <c r="I251" s="171"/>
      <c r="J251" s="182">
        <f>BK251</f>
        <v>0</v>
      </c>
      <c r="K251" s="168"/>
      <c r="L251" s="173"/>
      <c r="M251" s="174"/>
      <c r="N251" s="175"/>
      <c r="O251" s="175"/>
      <c r="P251" s="176">
        <f>SUM(P252:P253)</f>
        <v>0</v>
      </c>
      <c r="Q251" s="175"/>
      <c r="R251" s="176">
        <f>SUM(R252:R253)</f>
        <v>0</v>
      </c>
      <c r="S251" s="175"/>
      <c r="T251" s="177">
        <f>SUM(T252:T253)</f>
        <v>0</v>
      </c>
      <c r="AR251" s="178" t="s">
        <v>80</v>
      </c>
      <c r="AT251" s="179" t="s">
        <v>72</v>
      </c>
      <c r="AU251" s="179" t="s">
        <v>80</v>
      </c>
      <c r="AY251" s="178" t="s">
        <v>120</v>
      </c>
      <c r="BK251" s="180">
        <f>SUM(BK252:BK253)</f>
        <v>0</v>
      </c>
    </row>
    <row r="252" spans="1:65" s="2" customFormat="1" ht="16.5" customHeight="1">
      <c r="A252" s="34"/>
      <c r="B252" s="35"/>
      <c r="C252" s="183" t="s">
        <v>209</v>
      </c>
      <c r="D252" s="183" t="s">
        <v>122</v>
      </c>
      <c r="E252" s="184" t="s">
        <v>281</v>
      </c>
      <c r="F252" s="185" t="s">
        <v>282</v>
      </c>
      <c r="G252" s="186" t="s">
        <v>147</v>
      </c>
      <c r="H252" s="187">
        <v>23.978000000000002</v>
      </c>
      <c r="I252" s="188"/>
      <c r="J252" s="189">
        <f>ROUND(I252*H252,2)</f>
        <v>0</v>
      </c>
      <c r="K252" s="190"/>
      <c r="L252" s="39"/>
      <c r="M252" s="191" t="s">
        <v>1</v>
      </c>
      <c r="N252" s="192" t="s">
        <v>38</v>
      </c>
      <c r="O252" s="71"/>
      <c r="P252" s="193">
        <f>O252*H252</f>
        <v>0</v>
      </c>
      <c r="Q252" s="193">
        <v>0</v>
      </c>
      <c r="R252" s="193">
        <f>Q252*H252</f>
        <v>0</v>
      </c>
      <c r="S252" s="193">
        <v>0</v>
      </c>
      <c r="T252" s="194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5" t="s">
        <v>126</v>
      </c>
      <c r="AT252" s="195" t="s">
        <v>122</v>
      </c>
      <c r="AU252" s="195" t="s">
        <v>82</v>
      </c>
      <c r="AY252" s="17" t="s">
        <v>120</v>
      </c>
      <c r="BE252" s="196">
        <f>IF(N252="základní",J252,0)</f>
        <v>0</v>
      </c>
      <c r="BF252" s="196">
        <f>IF(N252="snížená",J252,0)</f>
        <v>0</v>
      </c>
      <c r="BG252" s="196">
        <f>IF(N252="zákl. přenesená",J252,0)</f>
        <v>0</v>
      </c>
      <c r="BH252" s="196">
        <f>IF(N252="sníž. přenesená",J252,0)</f>
        <v>0</v>
      </c>
      <c r="BI252" s="196">
        <f>IF(N252="nulová",J252,0)</f>
        <v>0</v>
      </c>
      <c r="BJ252" s="17" t="s">
        <v>80</v>
      </c>
      <c r="BK252" s="196">
        <f>ROUND(I252*H252,2)</f>
        <v>0</v>
      </c>
      <c r="BL252" s="17" t="s">
        <v>126</v>
      </c>
      <c r="BM252" s="195" t="s">
        <v>283</v>
      </c>
    </row>
    <row r="253" spans="1:65" s="2" customFormat="1">
      <c r="A253" s="34"/>
      <c r="B253" s="35"/>
      <c r="C253" s="36"/>
      <c r="D253" s="197" t="s">
        <v>127</v>
      </c>
      <c r="E253" s="36"/>
      <c r="F253" s="198" t="s">
        <v>282</v>
      </c>
      <c r="G253" s="36"/>
      <c r="H253" s="36"/>
      <c r="I253" s="199"/>
      <c r="J253" s="36"/>
      <c r="K253" s="36"/>
      <c r="L253" s="39"/>
      <c r="M253" s="200"/>
      <c r="N253" s="201"/>
      <c r="O253" s="71"/>
      <c r="P253" s="71"/>
      <c r="Q253" s="71"/>
      <c r="R253" s="71"/>
      <c r="S253" s="71"/>
      <c r="T253" s="72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127</v>
      </c>
      <c r="AU253" s="17" t="s">
        <v>82</v>
      </c>
    </row>
    <row r="254" spans="1:65" s="12" customFormat="1" ht="25.9" customHeight="1">
      <c r="B254" s="167"/>
      <c r="C254" s="168"/>
      <c r="D254" s="169" t="s">
        <v>72</v>
      </c>
      <c r="E254" s="170" t="s">
        <v>284</v>
      </c>
      <c r="F254" s="170" t="s">
        <v>285</v>
      </c>
      <c r="G254" s="168"/>
      <c r="H254" s="168"/>
      <c r="I254" s="171"/>
      <c r="J254" s="172">
        <f>BK254</f>
        <v>0</v>
      </c>
      <c r="K254" s="168"/>
      <c r="L254" s="173"/>
      <c r="M254" s="174"/>
      <c r="N254" s="175"/>
      <c r="O254" s="175"/>
      <c r="P254" s="176">
        <f>P255+P258+P298</f>
        <v>0</v>
      </c>
      <c r="Q254" s="175"/>
      <c r="R254" s="176">
        <f>R255+R258+R298</f>
        <v>0</v>
      </c>
      <c r="S254" s="175"/>
      <c r="T254" s="177">
        <f>T255+T258+T298</f>
        <v>0</v>
      </c>
      <c r="AR254" s="178" t="s">
        <v>82</v>
      </c>
      <c r="AT254" s="179" t="s">
        <v>72</v>
      </c>
      <c r="AU254" s="179" t="s">
        <v>73</v>
      </c>
      <c r="AY254" s="178" t="s">
        <v>120</v>
      </c>
      <c r="BK254" s="180">
        <f>BK255+BK258+BK298</f>
        <v>0</v>
      </c>
    </row>
    <row r="255" spans="1:65" s="12" customFormat="1" ht="22.9" customHeight="1">
      <c r="B255" s="167"/>
      <c r="C255" s="168"/>
      <c r="D255" s="169" t="s">
        <v>72</v>
      </c>
      <c r="E255" s="181" t="s">
        <v>286</v>
      </c>
      <c r="F255" s="181" t="s">
        <v>287</v>
      </c>
      <c r="G255" s="168"/>
      <c r="H255" s="168"/>
      <c r="I255" s="171"/>
      <c r="J255" s="182">
        <f>BK255</f>
        <v>0</v>
      </c>
      <c r="K255" s="168"/>
      <c r="L255" s="173"/>
      <c r="M255" s="174"/>
      <c r="N255" s="175"/>
      <c r="O255" s="175"/>
      <c r="P255" s="176">
        <f>SUM(P256:P257)</f>
        <v>0</v>
      </c>
      <c r="Q255" s="175"/>
      <c r="R255" s="176">
        <f>SUM(R256:R257)</f>
        <v>0</v>
      </c>
      <c r="S255" s="175"/>
      <c r="T255" s="177">
        <f>SUM(T256:T257)</f>
        <v>0</v>
      </c>
      <c r="AR255" s="178" t="s">
        <v>82</v>
      </c>
      <c r="AT255" s="179" t="s">
        <v>72</v>
      </c>
      <c r="AU255" s="179" t="s">
        <v>80</v>
      </c>
      <c r="AY255" s="178" t="s">
        <v>120</v>
      </c>
      <c r="BK255" s="180">
        <f>SUM(BK256:BK257)</f>
        <v>0</v>
      </c>
    </row>
    <row r="256" spans="1:65" s="2" customFormat="1" ht="16.5" customHeight="1">
      <c r="A256" s="34"/>
      <c r="B256" s="35"/>
      <c r="C256" s="183" t="s">
        <v>288</v>
      </c>
      <c r="D256" s="183" t="s">
        <v>122</v>
      </c>
      <c r="E256" s="184" t="s">
        <v>289</v>
      </c>
      <c r="F256" s="185" t="s">
        <v>290</v>
      </c>
      <c r="G256" s="186" t="s">
        <v>228</v>
      </c>
      <c r="H256" s="187">
        <v>9</v>
      </c>
      <c r="I256" s="188"/>
      <c r="J256" s="189">
        <f>ROUND(I256*H256,2)</f>
        <v>0</v>
      </c>
      <c r="K256" s="190"/>
      <c r="L256" s="39"/>
      <c r="M256" s="191" t="s">
        <v>1</v>
      </c>
      <c r="N256" s="192" t="s">
        <v>38</v>
      </c>
      <c r="O256" s="71"/>
      <c r="P256" s="193">
        <f>O256*H256</f>
        <v>0</v>
      </c>
      <c r="Q256" s="193">
        <v>0</v>
      </c>
      <c r="R256" s="193">
        <f>Q256*H256</f>
        <v>0</v>
      </c>
      <c r="S256" s="193">
        <v>0</v>
      </c>
      <c r="T256" s="194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5" t="s">
        <v>166</v>
      </c>
      <c r="AT256" s="195" t="s">
        <v>122</v>
      </c>
      <c r="AU256" s="195" t="s">
        <v>82</v>
      </c>
      <c r="AY256" s="17" t="s">
        <v>120</v>
      </c>
      <c r="BE256" s="196">
        <f>IF(N256="základní",J256,0)</f>
        <v>0</v>
      </c>
      <c r="BF256" s="196">
        <f>IF(N256="snížená",J256,0)</f>
        <v>0</v>
      </c>
      <c r="BG256" s="196">
        <f>IF(N256="zákl. přenesená",J256,0)</f>
        <v>0</v>
      </c>
      <c r="BH256" s="196">
        <f>IF(N256="sníž. přenesená",J256,0)</f>
        <v>0</v>
      </c>
      <c r="BI256" s="196">
        <f>IF(N256="nulová",J256,0)</f>
        <v>0</v>
      </c>
      <c r="BJ256" s="17" t="s">
        <v>80</v>
      </c>
      <c r="BK256" s="196">
        <f>ROUND(I256*H256,2)</f>
        <v>0</v>
      </c>
      <c r="BL256" s="17" t="s">
        <v>166</v>
      </c>
      <c r="BM256" s="195" t="s">
        <v>291</v>
      </c>
    </row>
    <row r="257" spans="1:65" s="2" customFormat="1">
      <c r="A257" s="34"/>
      <c r="B257" s="35"/>
      <c r="C257" s="36"/>
      <c r="D257" s="197" t="s">
        <v>127</v>
      </c>
      <c r="E257" s="36"/>
      <c r="F257" s="198" t="s">
        <v>290</v>
      </c>
      <c r="G257" s="36"/>
      <c r="H257" s="36"/>
      <c r="I257" s="199"/>
      <c r="J257" s="36"/>
      <c r="K257" s="36"/>
      <c r="L257" s="39"/>
      <c r="M257" s="200"/>
      <c r="N257" s="201"/>
      <c r="O257" s="71"/>
      <c r="P257" s="71"/>
      <c r="Q257" s="71"/>
      <c r="R257" s="71"/>
      <c r="S257" s="71"/>
      <c r="T257" s="72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7" t="s">
        <v>127</v>
      </c>
      <c r="AU257" s="17" t="s">
        <v>82</v>
      </c>
    </row>
    <row r="258" spans="1:65" s="12" customFormat="1" ht="22.9" customHeight="1">
      <c r="B258" s="167"/>
      <c r="C258" s="168"/>
      <c r="D258" s="169" t="s">
        <v>72</v>
      </c>
      <c r="E258" s="181" t="s">
        <v>292</v>
      </c>
      <c r="F258" s="181" t="s">
        <v>293</v>
      </c>
      <c r="G258" s="168"/>
      <c r="H258" s="168"/>
      <c r="I258" s="171"/>
      <c r="J258" s="182">
        <f>BK258</f>
        <v>0</v>
      </c>
      <c r="K258" s="168"/>
      <c r="L258" s="173"/>
      <c r="M258" s="174"/>
      <c r="N258" s="175"/>
      <c r="O258" s="175"/>
      <c r="P258" s="176">
        <f>SUM(P259:P297)</f>
        <v>0</v>
      </c>
      <c r="Q258" s="175"/>
      <c r="R258" s="176">
        <f>SUM(R259:R297)</f>
        <v>0</v>
      </c>
      <c r="S258" s="175"/>
      <c r="T258" s="177">
        <f>SUM(T259:T297)</f>
        <v>0</v>
      </c>
      <c r="AR258" s="178" t="s">
        <v>82</v>
      </c>
      <c r="AT258" s="179" t="s">
        <v>72</v>
      </c>
      <c r="AU258" s="179" t="s">
        <v>80</v>
      </c>
      <c r="AY258" s="178" t="s">
        <v>120</v>
      </c>
      <c r="BK258" s="180">
        <f>SUM(BK259:BK297)</f>
        <v>0</v>
      </c>
    </row>
    <row r="259" spans="1:65" s="2" customFormat="1" ht="24.2" customHeight="1">
      <c r="A259" s="34"/>
      <c r="B259" s="35"/>
      <c r="C259" s="183" t="s">
        <v>212</v>
      </c>
      <c r="D259" s="183" t="s">
        <v>122</v>
      </c>
      <c r="E259" s="184" t="s">
        <v>294</v>
      </c>
      <c r="F259" s="185" t="s">
        <v>295</v>
      </c>
      <c r="G259" s="186" t="s">
        <v>125</v>
      </c>
      <c r="H259" s="187">
        <v>37</v>
      </c>
      <c r="I259" s="188"/>
      <c r="J259" s="189">
        <f>ROUND(I259*H259,2)</f>
        <v>0</v>
      </c>
      <c r="K259" s="190"/>
      <c r="L259" s="39"/>
      <c r="M259" s="191" t="s">
        <v>1</v>
      </c>
      <c r="N259" s="192" t="s">
        <v>38</v>
      </c>
      <c r="O259" s="71"/>
      <c r="P259" s="193">
        <f>O259*H259</f>
        <v>0</v>
      </c>
      <c r="Q259" s="193">
        <v>0</v>
      </c>
      <c r="R259" s="193">
        <f>Q259*H259</f>
        <v>0</v>
      </c>
      <c r="S259" s="193">
        <v>0</v>
      </c>
      <c r="T259" s="194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5" t="s">
        <v>166</v>
      </c>
      <c r="AT259" s="195" t="s">
        <v>122</v>
      </c>
      <c r="AU259" s="195" t="s">
        <v>82</v>
      </c>
      <c r="AY259" s="17" t="s">
        <v>120</v>
      </c>
      <c r="BE259" s="196">
        <f>IF(N259="základní",J259,0)</f>
        <v>0</v>
      </c>
      <c r="BF259" s="196">
        <f>IF(N259="snížená",J259,0)</f>
        <v>0</v>
      </c>
      <c r="BG259" s="196">
        <f>IF(N259="zákl. přenesená",J259,0)</f>
        <v>0</v>
      </c>
      <c r="BH259" s="196">
        <f>IF(N259="sníž. přenesená",J259,0)</f>
        <v>0</v>
      </c>
      <c r="BI259" s="196">
        <f>IF(N259="nulová",J259,0)</f>
        <v>0</v>
      </c>
      <c r="BJ259" s="17" t="s">
        <v>80</v>
      </c>
      <c r="BK259" s="196">
        <f>ROUND(I259*H259,2)</f>
        <v>0</v>
      </c>
      <c r="BL259" s="17" t="s">
        <v>166</v>
      </c>
      <c r="BM259" s="195" t="s">
        <v>296</v>
      </c>
    </row>
    <row r="260" spans="1:65" s="2" customFormat="1" ht="19.5">
      <c r="A260" s="34"/>
      <c r="B260" s="35"/>
      <c r="C260" s="36"/>
      <c r="D260" s="197" t="s">
        <v>127</v>
      </c>
      <c r="E260" s="36"/>
      <c r="F260" s="198" t="s">
        <v>295</v>
      </c>
      <c r="G260" s="36"/>
      <c r="H260" s="36"/>
      <c r="I260" s="199"/>
      <c r="J260" s="36"/>
      <c r="K260" s="36"/>
      <c r="L260" s="39"/>
      <c r="M260" s="200"/>
      <c r="N260" s="201"/>
      <c r="O260" s="71"/>
      <c r="P260" s="71"/>
      <c r="Q260" s="71"/>
      <c r="R260" s="71"/>
      <c r="S260" s="71"/>
      <c r="T260" s="72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T260" s="17" t="s">
        <v>127</v>
      </c>
      <c r="AU260" s="17" t="s">
        <v>82</v>
      </c>
    </row>
    <row r="261" spans="1:65" s="13" customFormat="1">
      <c r="B261" s="202"/>
      <c r="C261" s="203"/>
      <c r="D261" s="197" t="s">
        <v>128</v>
      </c>
      <c r="E261" s="204" t="s">
        <v>1</v>
      </c>
      <c r="F261" s="205" t="s">
        <v>297</v>
      </c>
      <c r="G261" s="203"/>
      <c r="H261" s="206">
        <v>37</v>
      </c>
      <c r="I261" s="207"/>
      <c r="J261" s="203"/>
      <c r="K261" s="203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128</v>
      </c>
      <c r="AU261" s="212" t="s">
        <v>82</v>
      </c>
      <c r="AV261" s="13" t="s">
        <v>82</v>
      </c>
      <c r="AW261" s="13" t="s">
        <v>31</v>
      </c>
      <c r="AX261" s="13" t="s">
        <v>73</v>
      </c>
      <c r="AY261" s="212" t="s">
        <v>120</v>
      </c>
    </row>
    <row r="262" spans="1:65" s="14" customFormat="1">
      <c r="B262" s="213"/>
      <c r="C262" s="214"/>
      <c r="D262" s="197" t="s">
        <v>128</v>
      </c>
      <c r="E262" s="215" t="s">
        <v>1</v>
      </c>
      <c r="F262" s="216" t="s">
        <v>130</v>
      </c>
      <c r="G262" s="214"/>
      <c r="H262" s="217">
        <v>37</v>
      </c>
      <c r="I262" s="218"/>
      <c r="J262" s="214"/>
      <c r="K262" s="214"/>
      <c r="L262" s="219"/>
      <c r="M262" s="220"/>
      <c r="N262" s="221"/>
      <c r="O262" s="221"/>
      <c r="P262" s="221"/>
      <c r="Q262" s="221"/>
      <c r="R262" s="221"/>
      <c r="S262" s="221"/>
      <c r="T262" s="222"/>
      <c r="AT262" s="223" t="s">
        <v>128</v>
      </c>
      <c r="AU262" s="223" t="s">
        <v>82</v>
      </c>
      <c r="AV262" s="14" t="s">
        <v>126</v>
      </c>
      <c r="AW262" s="14" t="s">
        <v>31</v>
      </c>
      <c r="AX262" s="14" t="s">
        <v>80</v>
      </c>
      <c r="AY262" s="223" t="s">
        <v>120</v>
      </c>
    </row>
    <row r="263" spans="1:65" s="2" customFormat="1" ht="24.2" customHeight="1">
      <c r="A263" s="34"/>
      <c r="B263" s="35"/>
      <c r="C263" s="183" t="s">
        <v>298</v>
      </c>
      <c r="D263" s="183" t="s">
        <v>122</v>
      </c>
      <c r="E263" s="184" t="s">
        <v>299</v>
      </c>
      <c r="F263" s="185" t="s">
        <v>300</v>
      </c>
      <c r="G263" s="186" t="s">
        <v>125</v>
      </c>
      <c r="H263" s="187">
        <v>37</v>
      </c>
      <c r="I263" s="188"/>
      <c r="J263" s="189">
        <f>ROUND(I263*H263,2)</f>
        <v>0</v>
      </c>
      <c r="K263" s="190"/>
      <c r="L263" s="39"/>
      <c r="M263" s="191" t="s">
        <v>1</v>
      </c>
      <c r="N263" s="192" t="s">
        <v>38</v>
      </c>
      <c r="O263" s="71"/>
      <c r="P263" s="193">
        <f>O263*H263</f>
        <v>0</v>
      </c>
      <c r="Q263" s="193">
        <v>0</v>
      </c>
      <c r="R263" s="193">
        <f>Q263*H263</f>
        <v>0</v>
      </c>
      <c r="S263" s="193">
        <v>0</v>
      </c>
      <c r="T263" s="194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5" t="s">
        <v>166</v>
      </c>
      <c r="AT263" s="195" t="s">
        <v>122</v>
      </c>
      <c r="AU263" s="195" t="s">
        <v>82</v>
      </c>
      <c r="AY263" s="17" t="s">
        <v>120</v>
      </c>
      <c r="BE263" s="196">
        <f>IF(N263="základní",J263,0)</f>
        <v>0</v>
      </c>
      <c r="BF263" s="196">
        <f>IF(N263="snížená",J263,0)</f>
        <v>0</v>
      </c>
      <c r="BG263" s="196">
        <f>IF(N263="zákl. přenesená",J263,0)</f>
        <v>0</v>
      </c>
      <c r="BH263" s="196">
        <f>IF(N263="sníž. přenesená",J263,0)</f>
        <v>0</v>
      </c>
      <c r="BI263" s="196">
        <f>IF(N263="nulová",J263,0)</f>
        <v>0</v>
      </c>
      <c r="BJ263" s="17" t="s">
        <v>80</v>
      </c>
      <c r="BK263" s="196">
        <f>ROUND(I263*H263,2)</f>
        <v>0</v>
      </c>
      <c r="BL263" s="17" t="s">
        <v>166</v>
      </c>
      <c r="BM263" s="195" t="s">
        <v>301</v>
      </c>
    </row>
    <row r="264" spans="1:65" s="2" customFormat="1" ht="19.5">
      <c r="A264" s="34"/>
      <c r="B264" s="35"/>
      <c r="C264" s="36"/>
      <c r="D264" s="197" t="s">
        <v>127</v>
      </c>
      <c r="E264" s="36"/>
      <c r="F264" s="198" t="s">
        <v>300</v>
      </c>
      <c r="G264" s="36"/>
      <c r="H264" s="36"/>
      <c r="I264" s="199"/>
      <c r="J264" s="36"/>
      <c r="K264" s="36"/>
      <c r="L264" s="39"/>
      <c r="M264" s="200"/>
      <c r="N264" s="201"/>
      <c r="O264" s="71"/>
      <c r="P264" s="71"/>
      <c r="Q264" s="71"/>
      <c r="R264" s="71"/>
      <c r="S264" s="71"/>
      <c r="T264" s="72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7" t="s">
        <v>127</v>
      </c>
      <c r="AU264" s="17" t="s">
        <v>82</v>
      </c>
    </row>
    <row r="265" spans="1:65" s="2" customFormat="1" ht="24.2" customHeight="1">
      <c r="A265" s="34"/>
      <c r="B265" s="35"/>
      <c r="C265" s="183" t="s">
        <v>218</v>
      </c>
      <c r="D265" s="183" t="s">
        <v>122</v>
      </c>
      <c r="E265" s="184" t="s">
        <v>302</v>
      </c>
      <c r="F265" s="185" t="s">
        <v>303</v>
      </c>
      <c r="G265" s="186" t="s">
        <v>125</v>
      </c>
      <c r="H265" s="187">
        <v>11.555</v>
      </c>
      <c r="I265" s="188"/>
      <c r="J265" s="189">
        <f>ROUND(I265*H265,2)</f>
        <v>0</v>
      </c>
      <c r="K265" s="190"/>
      <c r="L265" s="39"/>
      <c r="M265" s="191" t="s">
        <v>1</v>
      </c>
      <c r="N265" s="192" t="s">
        <v>38</v>
      </c>
      <c r="O265" s="71"/>
      <c r="P265" s="193">
        <f>O265*H265</f>
        <v>0</v>
      </c>
      <c r="Q265" s="193">
        <v>0</v>
      </c>
      <c r="R265" s="193">
        <f>Q265*H265</f>
        <v>0</v>
      </c>
      <c r="S265" s="193">
        <v>0</v>
      </c>
      <c r="T265" s="194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5" t="s">
        <v>166</v>
      </c>
      <c r="AT265" s="195" t="s">
        <v>122</v>
      </c>
      <c r="AU265" s="195" t="s">
        <v>82</v>
      </c>
      <c r="AY265" s="17" t="s">
        <v>120</v>
      </c>
      <c r="BE265" s="196">
        <f>IF(N265="základní",J265,0)</f>
        <v>0</v>
      </c>
      <c r="BF265" s="196">
        <f>IF(N265="snížená",J265,0)</f>
        <v>0</v>
      </c>
      <c r="BG265" s="196">
        <f>IF(N265="zákl. přenesená",J265,0)</f>
        <v>0</v>
      </c>
      <c r="BH265" s="196">
        <f>IF(N265="sníž. přenesená",J265,0)</f>
        <v>0</v>
      </c>
      <c r="BI265" s="196">
        <f>IF(N265="nulová",J265,0)</f>
        <v>0</v>
      </c>
      <c r="BJ265" s="17" t="s">
        <v>80</v>
      </c>
      <c r="BK265" s="196">
        <f>ROUND(I265*H265,2)</f>
        <v>0</v>
      </c>
      <c r="BL265" s="17" t="s">
        <v>166</v>
      </c>
      <c r="BM265" s="195" t="s">
        <v>304</v>
      </c>
    </row>
    <row r="266" spans="1:65" s="2" customFormat="1" ht="19.5">
      <c r="A266" s="34"/>
      <c r="B266" s="35"/>
      <c r="C266" s="36"/>
      <c r="D266" s="197" t="s">
        <v>127</v>
      </c>
      <c r="E266" s="36"/>
      <c r="F266" s="198" t="s">
        <v>303</v>
      </c>
      <c r="G266" s="36"/>
      <c r="H266" s="36"/>
      <c r="I266" s="199"/>
      <c r="J266" s="36"/>
      <c r="K266" s="36"/>
      <c r="L266" s="39"/>
      <c r="M266" s="200"/>
      <c r="N266" s="201"/>
      <c r="O266" s="71"/>
      <c r="P266" s="71"/>
      <c r="Q266" s="71"/>
      <c r="R266" s="71"/>
      <c r="S266" s="71"/>
      <c r="T266" s="72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T266" s="17" t="s">
        <v>127</v>
      </c>
      <c r="AU266" s="17" t="s">
        <v>82</v>
      </c>
    </row>
    <row r="267" spans="1:65" s="13" customFormat="1">
      <c r="B267" s="202"/>
      <c r="C267" s="203"/>
      <c r="D267" s="197" t="s">
        <v>128</v>
      </c>
      <c r="E267" s="204" t="s">
        <v>1</v>
      </c>
      <c r="F267" s="205" t="s">
        <v>240</v>
      </c>
      <c r="G267" s="203"/>
      <c r="H267" s="206">
        <v>7.6700000000000008</v>
      </c>
      <c r="I267" s="207"/>
      <c r="J267" s="203"/>
      <c r="K267" s="203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128</v>
      </c>
      <c r="AU267" s="212" t="s">
        <v>82</v>
      </c>
      <c r="AV267" s="13" t="s">
        <v>82</v>
      </c>
      <c r="AW267" s="13" t="s">
        <v>31</v>
      </c>
      <c r="AX267" s="13" t="s">
        <v>73</v>
      </c>
      <c r="AY267" s="212" t="s">
        <v>120</v>
      </c>
    </row>
    <row r="268" spans="1:65" s="13" customFormat="1">
      <c r="B268" s="202"/>
      <c r="C268" s="203"/>
      <c r="D268" s="197" t="s">
        <v>128</v>
      </c>
      <c r="E268" s="204" t="s">
        <v>1</v>
      </c>
      <c r="F268" s="205" t="s">
        <v>305</v>
      </c>
      <c r="G268" s="203"/>
      <c r="H268" s="206">
        <v>3.8850000000000002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128</v>
      </c>
      <c r="AU268" s="212" t="s">
        <v>82</v>
      </c>
      <c r="AV268" s="13" t="s">
        <v>82</v>
      </c>
      <c r="AW268" s="13" t="s">
        <v>31</v>
      </c>
      <c r="AX268" s="13" t="s">
        <v>73</v>
      </c>
      <c r="AY268" s="212" t="s">
        <v>120</v>
      </c>
    </row>
    <row r="269" spans="1:65" s="14" customFormat="1">
      <c r="B269" s="213"/>
      <c r="C269" s="214"/>
      <c r="D269" s="197" t="s">
        <v>128</v>
      </c>
      <c r="E269" s="215" t="s">
        <v>1</v>
      </c>
      <c r="F269" s="216" t="s">
        <v>130</v>
      </c>
      <c r="G269" s="214"/>
      <c r="H269" s="217">
        <v>11.555000000000001</v>
      </c>
      <c r="I269" s="218"/>
      <c r="J269" s="214"/>
      <c r="K269" s="214"/>
      <c r="L269" s="219"/>
      <c r="M269" s="220"/>
      <c r="N269" s="221"/>
      <c r="O269" s="221"/>
      <c r="P269" s="221"/>
      <c r="Q269" s="221"/>
      <c r="R269" s="221"/>
      <c r="S269" s="221"/>
      <c r="T269" s="222"/>
      <c r="AT269" s="223" t="s">
        <v>128</v>
      </c>
      <c r="AU269" s="223" t="s">
        <v>82</v>
      </c>
      <c r="AV269" s="14" t="s">
        <v>126</v>
      </c>
      <c r="AW269" s="14" t="s">
        <v>31</v>
      </c>
      <c r="AX269" s="14" t="s">
        <v>80</v>
      </c>
      <c r="AY269" s="223" t="s">
        <v>120</v>
      </c>
    </row>
    <row r="270" spans="1:65" s="2" customFormat="1" ht="24.2" customHeight="1">
      <c r="A270" s="34"/>
      <c r="B270" s="35"/>
      <c r="C270" s="183" t="s">
        <v>306</v>
      </c>
      <c r="D270" s="183" t="s">
        <v>122</v>
      </c>
      <c r="E270" s="184" t="s">
        <v>307</v>
      </c>
      <c r="F270" s="185" t="s">
        <v>308</v>
      </c>
      <c r="G270" s="186" t="s">
        <v>228</v>
      </c>
      <c r="H270" s="187">
        <v>37</v>
      </c>
      <c r="I270" s="188"/>
      <c r="J270" s="189">
        <f>ROUND(I270*H270,2)</f>
        <v>0</v>
      </c>
      <c r="K270" s="190"/>
      <c r="L270" s="39"/>
      <c r="M270" s="191" t="s">
        <v>1</v>
      </c>
      <c r="N270" s="192" t="s">
        <v>38</v>
      </c>
      <c r="O270" s="71"/>
      <c r="P270" s="193">
        <f>O270*H270</f>
        <v>0</v>
      </c>
      <c r="Q270" s="193">
        <v>0</v>
      </c>
      <c r="R270" s="193">
        <f>Q270*H270</f>
        <v>0</v>
      </c>
      <c r="S270" s="193">
        <v>0</v>
      </c>
      <c r="T270" s="194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5" t="s">
        <v>166</v>
      </c>
      <c r="AT270" s="195" t="s">
        <v>122</v>
      </c>
      <c r="AU270" s="195" t="s">
        <v>82</v>
      </c>
      <c r="AY270" s="17" t="s">
        <v>120</v>
      </c>
      <c r="BE270" s="196">
        <f>IF(N270="základní",J270,0)</f>
        <v>0</v>
      </c>
      <c r="BF270" s="196">
        <f>IF(N270="snížená",J270,0)</f>
        <v>0</v>
      </c>
      <c r="BG270" s="196">
        <f>IF(N270="zákl. přenesená",J270,0)</f>
        <v>0</v>
      </c>
      <c r="BH270" s="196">
        <f>IF(N270="sníž. přenesená",J270,0)</f>
        <v>0</v>
      </c>
      <c r="BI270" s="196">
        <f>IF(N270="nulová",J270,0)</f>
        <v>0</v>
      </c>
      <c r="BJ270" s="17" t="s">
        <v>80</v>
      </c>
      <c r="BK270" s="196">
        <f>ROUND(I270*H270,2)</f>
        <v>0</v>
      </c>
      <c r="BL270" s="17" t="s">
        <v>166</v>
      </c>
      <c r="BM270" s="195" t="s">
        <v>309</v>
      </c>
    </row>
    <row r="271" spans="1:65" s="2" customFormat="1" ht="19.5">
      <c r="A271" s="34"/>
      <c r="B271" s="35"/>
      <c r="C271" s="36"/>
      <c r="D271" s="197" t="s">
        <v>127</v>
      </c>
      <c r="E271" s="36"/>
      <c r="F271" s="198" t="s">
        <v>308</v>
      </c>
      <c r="G271" s="36"/>
      <c r="H271" s="36"/>
      <c r="I271" s="199"/>
      <c r="J271" s="36"/>
      <c r="K271" s="36"/>
      <c r="L271" s="39"/>
      <c r="M271" s="200"/>
      <c r="N271" s="201"/>
      <c r="O271" s="71"/>
      <c r="P271" s="71"/>
      <c r="Q271" s="71"/>
      <c r="R271" s="71"/>
      <c r="S271" s="71"/>
      <c r="T271" s="72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T271" s="17" t="s">
        <v>127</v>
      </c>
      <c r="AU271" s="17" t="s">
        <v>82</v>
      </c>
    </row>
    <row r="272" spans="1:65" s="2" customFormat="1" ht="24.2" customHeight="1">
      <c r="A272" s="34"/>
      <c r="B272" s="35"/>
      <c r="C272" s="234" t="s">
        <v>221</v>
      </c>
      <c r="D272" s="234" t="s">
        <v>180</v>
      </c>
      <c r="E272" s="235" t="s">
        <v>310</v>
      </c>
      <c r="F272" s="236" t="s">
        <v>311</v>
      </c>
      <c r="G272" s="237" t="s">
        <v>228</v>
      </c>
      <c r="H272" s="238">
        <v>36.630000000000003</v>
      </c>
      <c r="I272" s="239"/>
      <c r="J272" s="240">
        <f>ROUND(I272*H272,2)</f>
        <v>0</v>
      </c>
      <c r="K272" s="241"/>
      <c r="L272" s="242"/>
      <c r="M272" s="243" t="s">
        <v>1</v>
      </c>
      <c r="N272" s="244" t="s">
        <v>38</v>
      </c>
      <c r="O272" s="71"/>
      <c r="P272" s="193">
        <f>O272*H272</f>
        <v>0</v>
      </c>
      <c r="Q272" s="193">
        <v>0</v>
      </c>
      <c r="R272" s="193">
        <f>Q272*H272</f>
        <v>0</v>
      </c>
      <c r="S272" s="193">
        <v>0</v>
      </c>
      <c r="T272" s="194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5" t="s">
        <v>203</v>
      </c>
      <c r="AT272" s="195" t="s">
        <v>180</v>
      </c>
      <c r="AU272" s="195" t="s">
        <v>82</v>
      </c>
      <c r="AY272" s="17" t="s">
        <v>120</v>
      </c>
      <c r="BE272" s="196">
        <f>IF(N272="základní",J272,0)</f>
        <v>0</v>
      </c>
      <c r="BF272" s="196">
        <f>IF(N272="snížená",J272,0)</f>
        <v>0</v>
      </c>
      <c r="BG272" s="196">
        <f>IF(N272="zákl. přenesená",J272,0)</f>
        <v>0</v>
      </c>
      <c r="BH272" s="196">
        <f>IF(N272="sníž. přenesená",J272,0)</f>
        <v>0</v>
      </c>
      <c r="BI272" s="196">
        <f>IF(N272="nulová",J272,0)</f>
        <v>0</v>
      </c>
      <c r="BJ272" s="17" t="s">
        <v>80</v>
      </c>
      <c r="BK272" s="196">
        <f>ROUND(I272*H272,2)</f>
        <v>0</v>
      </c>
      <c r="BL272" s="17" t="s">
        <v>166</v>
      </c>
      <c r="BM272" s="195" t="s">
        <v>312</v>
      </c>
    </row>
    <row r="273" spans="1:65" s="2" customFormat="1">
      <c r="A273" s="34"/>
      <c r="B273" s="35"/>
      <c r="C273" s="36"/>
      <c r="D273" s="197" t="s">
        <v>127</v>
      </c>
      <c r="E273" s="36"/>
      <c r="F273" s="198" t="s">
        <v>311</v>
      </c>
      <c r="G273" s="36"/>
      <c r="H273" s="36"/>
      <c r="I273" s="199"/>
      <c r="J273" s="36"/>
      <c r="K273" s="36"/>
      <c r="L273" s="39"/>
      <c r="M273" s="200"/>
      <c r="N273" s="201"/>
      <c r="O273" s="71"/>
      <c r="P273" s="71"/>
      <c r="Q273" s="71"/>
      <c r="R273" s="71"/>
      <c r="S273" s="71"/>
      <c r="T273" s="72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7" t="s">
        <v>127</v>
      </c>
      <c r="AU273" s="17" t="s">
        <v>82</v>
      </c>
    </row>
    <row r="274" spans="1:65" s="13" customFormat="1">
      <c r="B274" s="202"/>
      <c r="C274" s="203"/>
      <c r="D274" s="197" t="s">
        <v>128</v>
      </c>
      <c r="E274" s="204" t="s">
        <v>1</v>
      </c>
      <c r="F274" s="205" t="s">
        <v>313</v>
      </c>
      <c r="G274" s="203"/>
      <c r="H274" s="206">
        <v>33.300000000000004</v>
      </c>
      <c r="I274" s="207"/>
      <c r="J274" s="203"/>
      <c r="K274" s="203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128</v>
      </c>
      <c r="AU274" s="212" t="s">
        <v>82</v>
      </c>
      <c r="AV274" s="13" t="s">
        <v>82</v>
      </c>
      <c r="AW274" s="13" t="s">
        <v>31</v>
      </c>
      <c r="AX274" s="13" t="s">
        <v>73</v>
      </c>
      <c r="AY274" s="212" t="s">
        <v>120</v>
      </c>
    </row>
    <row r="275" spans="1:65" s="13" customFormat="1">
      <c r="B275" s="202"/>
      <c r="C275" s="203"/>
      <c r="D275" s="197" t="s">
        <v>128</v>
      </c>
      <c r="E275" s="204" t="s">
        <v>1</v>
      </c>
      <c r="F275" s="205" t="s">
        <v>314</v>
      </c>
      <c r="G275" s="203"/>
      <c r="H275" s="206">
        <v>3.33</v>
      </c>
      <c r="I275" s="207"/>
      <c r="J275" s="203"/>
      <c r="K275" s="203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128</v>
      </c>
      <c r="AU275" s="212" t="s">
        <v>82</v>
      </c>
      <c r="AV275" s="13" t="s">
        <v>82</v>
      </c>
      <c r="AW275" s="13" t="s">
        <v>31</v>
      </c>
      <c r="AX275" s="13" t="s">
        <v>73</v>
      </c>
      <c r="AY275" s="212" t="s">
        <v>120</v>
      </c>
    </row>
    <row r="276" spans="1:65" s="14" customFormat="1">
      <c r="B276" s="213"/>
      <c r="C276" s="214"/>
      <c r="D276" s="197" t="s">
        <v>128</v>
      </c>
      <c r="E276" s="215" t="s">
        <v>1</v>
      </c>
      <c r="F276" s="216" t="s">
        <v>130</v>
      </c>
      <c r="G276" s="214"/>
      <c r="H276" s="217">
        <v>36.630000000000003</v>
      </c>
      <c r="I276" s="218"/>
      <c r="J276" s="214"/>
      <c r="K276" s="214"/>
      <c r="L276" s="219"/>
      <c r="M276" s="220"/>
      <c r="N276" s="221"/>
      <c r="O276" s="221"/>
      <c r="P276" s="221"/>
      <c r="Q276" s="221"/>
      <c r="R276" s="221"/>
      <c r="S276" s="221"/>
      <c r="T276" s="222"/>
      <c r="AT276" s="223" t="s">
        <v>128</v>
      </c>
      <c r="AU276" s="223" t="s">
        <v>82</v>
      </c>
      <c r="AV276" s="14" t="s">
        <v>126</v>
      </c>
      <c r="AW276" s="14" t="s">
        <v>31</v>
      </c>
      <c r="AX276" s="14" t="s">
        <v>80</v>
      </c>
      <c r="AY276" s="223" t="s">
        <v>120</v>
      </c>
    </row>
    <row r="277" spans="1:65" s="2" customFormat="1" ht="24.2" customHeight="1">
      <c r="A277" s="34"/>
      <c r="B277" s="35"/>
      <c r="C277" s="234" t="s">
        <v>315</v>
      </c>
      <c r="D277" s="234" t="s">
        <v>180</v>
      </c>
      <c r="E277" s="235" t="s">
        <v>316</v>
      </c>
      <c r="F277" s="236" t="s">
        <v>317</v>
      </c>
      <c r="G277" s="237" t="s">
        <v>228</v>
      </c>
      <c r="H277" s="238">
        <v>4.07</v>
      </c>
      <c r="I277" s="239"/>
      <c r="J277" s="240">
        <f>ROUND(I277*H277,2)</f>
        <v>0</v>
      </c>
      <c r="K277" s="241"/>
      <c r="L277" s="242"/>
      <c r="M277" s="243" t="s">
        <v>1</v>
      </c>
      <c r="N277" s="244" t="s">
        <v>38</v>
      </c>
      <c r="O277" s="71"/>
      <c r="P277" s="193">
        <f>O277*H277</f>
        <v>0</v>
      </c>
      <c r="Q277" s="193">
        <v>0</v>
      </c>
      <c r="R277" s="193">
        <f>Q277*H277</f>
        <v>0</v>
      </c>
      <c r="S277" s="193">
        <v>0</v>
      </c>
      <c r="T277" s="194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5" t="s">
        <v>203</v>
      </c>
      <c r="AT277" s="195" t="s">
        <v>180</v>
      </c>
      <c r="AU277" s="195" t="s">
        <v>82</v>
      </c>
      <c r="AY277" s="17" t="s">
        <v>120</v>
      </c>
      <c r="BE277" s="196">
        <f>IF(N277="základní",J277,0)</f>
        <v>0</v>
      </c>
      <c r="BF277" s="196">
        <f>IF(N277="snížená",J277,0)</f>
        <v>0</v>
      </c>
      <c r="BG277" s="196">
        <f>IF(N277="zákl. přenesená",J277,0)</f>
        <v>0</v>
      </c>
      <c r="BH277" s="196">
        <f>IF(N277="sníž. přenesená",J277,0)</f>
        <v>0</v>
      </c>
      <c r="BI277" s="196">
        <f>IF(N277="nulová",J277,0)</f>
        <v>0</v>
      </c>
      <c r="BJ277" s="17" t="s">
        <v>80</v>
      </c>
      <c r="BK277" s="196">
        <f>ROUND(I277*H277,2)</f>
        <v>0</v>
      </c>
      <c r="BL277" s="17" t="s">
        <v>166</v>
      </c>
      <c r="BM277" s="195" t="s">
        <v>318</v>
      </c>
    </row>
    <row r="278" spans="1:65" s="2" customFormat="1">
      <c r="A278" s="34"/>
      <c r="B278" s="35"/>
      <c r="C278" s="36"/>
      <c r="D278" s="197" t="s">
        <v>127</v>
      </c>
      <c r="E278" s="36"/>
      <c r="F278" s="198" t="s">
        <v>317</v>
      </c>
      <c r="G278" s="36"/>
      <c r="H278" s="36"/>
      <c r="I278" s="199"/>
      <c r="J278" s="36"/>
      <c r="K278" s="36"/>
      <c r="L278" s="39"/>
      <c r="M278" s="200"/>
      <c r="N278" s="201"/>
      <c r="O278" s="71"/>
      <c r="P278" s="71"/>
      <c r="Q278" s="71"/>
      <c r="R278" s="71"/>
      <c r="S278" s="71"/>
      <c r="T278" s="72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T278" s="17" t="s">
        <v>127</v>
      </c>
      <c r="AU278" s="17" t="s">
        <v>82</v>
      </c>
    </row>
    <row r="279" spans="1:65" s="13" customFormat="1">
      <c r="B279" s="202"/>
      <c r="C279" s="203"/>
      <c r="D279" s="197" t="s">
        <v>128</v>
      </c>
      <c r="E279" s="204" t="s">
        <v>1</v>
      </c>
      <c r="F279" s="205" t="s">
        <v>129</v>
      </c>
      <c r="G279" s="203"/>
      <c r="H279" s="206">
        <v>3.7</v>
      </c>
      <c r="I279" s="207"/>
      <c r="J279" s="203"/>
      <c r="K279" s="203"/>
      <c r="L279" s="208"/>
      <c r="M279" s="209"/>
      <c r="N279" s="210"/>
      <c r="O279" s="210"/>
      <c r="P279" s="210"/>
      <c r="Q279" s="210"/>
      <c r="R279" s="210"/>
      <c r="S279" s="210"/>
      <c r="T279" s="211"/>
      <c r="AT279" s="212" t="s">
        <v>128</v>
      </c>
      <c r="AU279" s="212" t="s">
        <v>82</v>
      </c>
      <c r="AV279" s="13" t="s">
        <v>82</v>
      </c>
      <c r="AW279" s="13" t="s">
        <v>31</v>
      </c>
      <c r="AX279" s="13" t="s">
        <v>73</v>
      </c>
      <c r="AY279" s="212" t="s">
        <v>120</v>
      </c>
    </row>
    <row r="280" spans="1:65" s="13" customFormat="1">
      <c r="B280" s="202"/>
      <c r="C280" s="203"/>
      <c r="D280" s="197" t="s">
        <v>128</v>
      </c>
      <c r="E280" s="204" t="s">
        <v>1</v>
      </c>
      <c r="F280" s="205" t="s">
        <v>319</v>
      </c>
      <c r="G280" s="203"/>
      <c r="H280" s="206">
        <v>0.37000000000000005</v>
      </c>
      <c r="I280" s="207"/>
      <c r="J280" s="203"/>
      <c r="K280" s="203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128</v>
      </c>
      <c r="AU280" s="212" t="s">
        <v>82</v>
      </c>
      <c r="AV280" s="13" t="s">
        <v>82</v>
      </c>
      <c r="AW280" s="13" t="s">
        <v>31</v>
      </c>
      <c r="AX280" s="13" t="s">
        <v>73</v>
      </c>
      <c r="AY280" s="212" t="s">
        <v>120</v>
      </c>
    </row>
    <row r="281" spans="1:65" s="14" customFormat="1">
      <c r="B281" s="213"/>
      <c r="C281" s="214"/>
      <c r="D281" s="197" t="s">
        <v>128</v>
      </c>
      <c r="E281" s="215" t="s">
        <v>1</v>
      </c>
      <c r="F281" s="216" t="s">
        <v>130</v>
      </c>
      <c r="G281" s="214"/>
      <c r="H281" s="217">
        <v>4.07</v>
      </c>
      <c r="I281" s="218"/>
      <c r="J281" s="214"/>
      <c r="K281" s="214"/>
      <c r="L281" s="219"/>
      <c r="M281" s="220"/>
      <c r="N281" s="221"/>
      <c r="O281" s="221"/>
      <c r="P281" s="221"/>
      <c r="Q281" s="221"/>
      <c r="R281" s="221"/>
      <c r="S281" s="221"/>
      <c r="T281" s="222"/>
      <c r="AT281" s="223" t="s">
        <v>128</v>
      </c>
      <c r="AU281" s="223" t="s">
        <v>82</v>
      </c>
      <c r="AV281" s="14" t="s">
        <v>126</v>
      </c>
      <c r="AW281" s="14" t="s">
        <v>31</v>
      </c>
      <c r="AX281" s="14" t="s">
        <v>80</v>
      </c>
      <c r="AY281" s="223" t="s">
        <v>120</v>
      </c>
    </row>
    <row r="282" spans="1:65" s="2" customFormat="1" ht="24.2" customHeight="1">
      <c r="A282" s="34"/>
      <c r="B282" s="35"/>
      <c r="C282" s="183" t="s">
        <v>225</v>
      </c>
      <c r="D282" s="183" t="s">
        <v>122</v>
      </c>
      <c r="E282" s="184" t="s">
        <v>320</v>
      </c>
      <c r="F282" s="185" t="s">
        <v>321</v>
      </c>
      <c r="G282" s="186" t="s">
        <v>228</v>
      </c>
      <c r="H282" s="187">
        <v>37</v>
      </c>
      <c r="I282" s="188"/>
      <c r="J282" s="189">
        <f>ROUND(I282*H282,2)</f>
        <v>0</v>
      </c>
      <c r="K282" s="190"/>
      <c r="L282" s="39"/>
      <c r="M282" s="191" t="s">
        <v>1</v>
      </c>
      <c r="N282" s="192" t="s">
        <v>38</v>
      </c>
      <c r="O282" s="71"/>
      <c r="P282" s="193">
        <f>O282*H282</f>
        <v>0</v>
      </c>
      <c r="Q282" s="193">
        <v>0</v>
      </c>
      <c r="R282" s="193">
        <f>Q282*H282</f>
        <v>0</v>
      </c>
      <c r="S282" s="193">
        <v>0</v>
      </c>
      <c r="T282" s="194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5" t="s">
        <v>166</v>
      </c>
      <c r="AT282" s="195" t="s">
        <v>122</v>
      </c>
      <c r="AU282" s="195" t="s">
        <v>82</v>
      </c>
      <c r="AY282" s="17" t="s">
        <v>120</v>
      </c>
      <c r="BE282" s="196">
        <f>IF(N282="základní",J282,0)</f>
        <v>0</v>
      </c>
      <c r="BF282" s="196">
        <f>IF(N282="snížená",J282,0)</f>
        <v>0</v>
      </c>
      <c r="BG282" s="196">
        <f>IF(N282="zákl. přenesená",J282,0)</f>
        <v>0</v>
      </c>
      <c r="BH282" s="196">
        <f>IF(N282="sníž. přenesená",J282,0)</f>
        <v>0</v>
      </c>
      <c r="BI282" s="196">
        <f>IF(N282="nulová",J282,0)</f>
        <v>0</v>
      </c>
      <c r="BJ282" s="17" t="s">
        <v>80</v>
      </c>
      <c r="BK282" s="196">
        <f>ROUND(I282*H282,2)</f>
        <v>0</v>
      </c>
      <c r="BL282" s="17" t="s">
        <v>166</v>
      </c>
      <c r="BM282" s="195" t="s">
        <v>322</v>
      </c>
    </row>
    <row r="283" spans="1:65" s="2" customFormat="1" ht="19.5">
      <c r="A283" s="34"/>
      <c r="B283" s="35"/>
      <c r="C283" s="36"/>
      <c r="D283" s="197" t="s">
        <v>127</v>
      </c>
      <c r="E283" s="36"/>
      <c r="F283" s="198" t="s">
        <v>321</v>
      </c>
      <c r="G283" s="36"/>
      <c r="H283" s="36"/>
      <c r="I283" s="199"/>
      <c r="J283" s="36"/>
      <c r="K283" s="36"/>
      <c r="L283" s="39"/>
      <c r="M283" s="200"/>
      <c r="N283" s="201"/>
      <c r="O283" s="71"/>
      <c r="P283" s="71"/>
      <c r="Q283" s="71"/>
      <c r="R283" s="71"/>
      <c r="S283" s="71"/>
      <c r="T283" s="72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T283" s="17" t="s">
        <v>127</v>
      </c>
      <c r="AU283" s="17" t="s">
        <v>82</v>
      </c>
    </row>
    <row r="284" spans="1:65" s="2" customFormat="1" ht="21.75" customHeight="1">
      <c r="A284" s="34"/>
      <c r="B284" s="35"/>
      <c r="C284" s="234" t="s">
        <v>323</v>
      </c>
      <c r="D284" s="234" t="s">
        <v>180</v>
      </c>
      <c r="E284" s="235" t="s">
        <v>324</v>
      </c>
      <c r="F284" s="236" t="s">
        <v>325</v>
      </c>
      <c r="G284" s="237" t="s">
        <v>228</v>
      </c>
      <c r="H284" s="238">
        <v>40.700000000000003</v>
      </c>
      <c r="I284" s="239"/>
      <c r="J284" s="240">
        <f>ROUND(I284*H284,2)</f>
        <v>0</v>
      </c>
      <c r="K284" s="241"/>
      <c r="L284" s="242"/>
      <c r="M284" s="243" t="s">
        <v>1</v>
      </c>
      <c r="N284" s="244" t="s">
        <v>38</v>
      </c>
      <c r="O284" s="71"/>
      <c r="P284" s="193">
        <f>O284*H284</f>
        <v>0</v>
      </c>
      <c r="Q284" s="193">
        <v>0</v>
      </c>
      <c r="R284" s="193">
        <f>Q284*H284</f>
        <v>0</v>
      </c>
      <c r="S284" s="193">
        <v>0</v>
      </c>
      <c r="T284" s="194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5" t="s">
        <v>203</v>
      </c>
      <c r="AT284" s="195" t="s">
        <v>180</v>
      </c>
      <c r="AU284" s="195" t="s">
        <v>82</v>
      </c>
      <c r="AY284" s="17" t="s">
        <v>120</v>
      </c>
      <c r="BE284" s="196">
        <f>IF(N284="základní",J284,0)</f>
        <v>0</v>
      </c>
      <c r="BF284" s="196">
        <f>IF(N284="snížená",J284,0)</f>
        <v>0</v>
      </c>
      <c r="BG284" s="196">
        <f>IF(N284="zákl. přenesená",J284,0)</f>
        <v>0</v>
      </c>
      <c r="BH284" s="196">
        <f>IF(N284="sníž. přenesená",J284,0)</f>
        <v>0</v>
      </c>
      <c r="BI284" s="196">
        <f>IF(N284="nulová",J284,0)</f>
        <v>0</v>
      </c>
      <c r="BJ284" s="17" t="s">
        <v>80</v>
      </c>
      <c r="BK284" s="196">
        <f>ROUND(I284*H284,2)</f>
        <v>0</v>
      </c>
      <c r="BL284" s="17" t="s">
        <v>166</v>
      </c>
      <c r="BM284" s="195" t="s">
        <v>326</v>
      </c>
    </row>
    <row r="285" spans="1:65" s="2" customFormat="1">
      <c r="A285" s="34"/>
      <c r="B285" s="35"/>
      <c r="C285" s="36"/>
      <c r="D285" s="197" t="s">
        <v>127</v>
      </c>
      <c r="E285" s="36"/>
      <c r="F285" s="198" t="s">
        <v>325</v>
      </c>
      <c r="G285" s="36"/>
      <c r="H285" s="36"/>
      <c r="I285" s="199"/>
      <c r="J285" s="36"/>
      <c r="K285" s="36"/>
      <c r="L285" s="39"/>
      <c r="M285" s="200"/>
      <c r="N285" s="201"/>
      <c r="O285" s="71"/>
      <c r="P285" s="71"/>
      <c r="Q285" s="71"/>
      <c r="R285" s="71"/>
      <c r="S285" s="71"/>
      <c r="T285" s="72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7" t="s">
        <v>127</v>
      </c>
      <c r="AU285" s="17" t="s">
        <v>82</v>
      </c>
    </row>
    <row r="286" spans="1:65" s="13" customFormat="1">
      <c r="B286" s="202"/>
      <c r="C286" s="203"/>
      <c r="D286" s="197" t="s">
        <v>128</v>
      </c>
      <c r="E286" s="204" t="s">
        <v>1</v>
      </c>
      <c r="F286" s="205" t="s">
        <v>327</v>
      </c>
      <c r="G286" s="203"/>
      <c r="H286" s="206">
        <v>40.700000000000003</v>
      </c>
      <c r="I286" s="207"/>
      <c r="J286" s="203"/>
      <c r="K286" s="203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128</v>
      </c>
      <c r="AU286" s="212" t="s">
        <v>82</v>
      </c>
      <c r="AV286" s="13" t="s">
        <v>82</v>
      </c>
      <c r="AW286" s="13" t="s">
        <v>31</v>
      </c>
      <c r="AX286" s="13" t="s">
        <v>73</v>
      </c>
      <c r="AY286" s="212" t="s">
        <v>120</v>
      </c>
    </row>
    <row r="287" spans="1:65" s="14" customFormat="1">
      <c r="B287" s="213"/>
      <c r="C287" s="214"/>
      <c r="D287" s="197" t="s">
        <v>128</v>
      </c>
      <c r="E287" s="215" t="s">
        <v>1</v>
      </c>
      <c r="F287" s="216" t="s">
        <v>130</v>
      </c>
      <c r="G287" s="214"/>
      <c r="H287" s="217">
        <v>40.700000000000003</v>
      </c>
      <c r="I287" s="218"/>
      <c r="J287" s="214"/>
      <c r="K287" s="214"/>
      <c r="L287" s="219"/>
      <c r="M287" s="220"/>
      <c r="N287" s="221"/>
      <c r="O287" s="221"/>
      <c r="P287" s="221"/>
      <c r="Q287" s="221"/>
      <c r="R287" s="221"/>
      <c r="S287" s="221"/>
      <c r="T287" s="222"/>
      <c r="AT287" s="223" t="s">
        <v>128</v>
      </c>
      <c r="AU287" s="223" t="s">
        <v>82</v>
      </c>
      <c r="AV287" s="14" t="s">
        <v>126</v>
      </c>
      <c r="AW287" s="14" t="s">
        <v>31</v>
      </c>
      <c r="AX287" s="14" t="s">
        <v>80</v>
      </c>
      <c r="AY287" s="223" t="s">
        <v>120</v>
      </c>
    </row>
    <row r="288" spans="1:65" s="2" customFormat="1" ht="24.2" customHeight="1">
      <c r="A288" s="34"/>
      <c r="B288" s="35"/>
      <c r="C288" s="183" t="s">
        <v>229</v>
      </c>
      <c r="D288" s="183" t="s">
        <v>122</v>
      </c>
      <c r="E288" s="184" t="s">
        <v>328</v>
      </c>
      <c r="F288" s="185" t="s">
        <v>329</v>
      </c>
      <c r="G288" s="186" t="s">
        <v>125</v>
      </c>
      <c r="H288" s="187">
        <v>11.555</v>
      </c>
      <c r="I288" s="188"/>
      <c r="J288" s="189">
        <f>ROUND(I288*H288,2)</f>
        <v>0</v>
      </c>
      <c r="K288" s="190"/>
      <c r="L288" s="39"/>
      <c r="M288" s="191" t="s">
        <v>1</v>
      </c>
      <c r="N288" s="192" t="s">
        <v>38</v>
      </c>
      <c r="O288" s="71"/>
      <c r="P288" s="193">
        <f>O288*H288</f>
        <v>0</v>
      </c>
      <c r="Q288" s="193">
        <v>0</v>
      </c>
      <c r="R288" s="193">
        <f>Q288*H288</f>
        <v>0</v>
      </c>
      <c r="S288" s="193">
        <v>0</v>
      </c>
      <c r="T288" s="194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5" t="s">
        <v>166</v>
      </c>
      <c r="AT288" s="195" t="s">
        <v>122</v>
      </c>
      <c r="AU288" s="195" t="s">
        <v>82</v>
      </c>
      <c r="AY288" s="17" t="s">
        <v>120</v>
      </c>
      <c r="BE288" s="196">
        <f>IF(N288="základní",J288,0)</f>
        <v>0</v>
      </c>
      <c r="BF288" s="196">
        <f>IF(N288="snížená",J288,0)</f>
        <v>0</v>
      </c>
      <c r="BG288" s="196">
        <f>IF(N288="zákl. přenesená",J288,0)</f>
        <v>0</v>
      </c>
      <c r="BH288" s="196">
        <f>IF(N288="sníž. přenesená",J288,0)</f>
        <v>0</v>
      </c>
      <c r="BI288" s="196">
        <f>IF(N288="nulová",J288,0)</f>
        <v>0</v>
      </c>
      <c r="BJ288" s="17" t="s">
        <v>80</v>
      </c>
      <c r="BK288" s="196">
        <f>ROUND(I288*H288,2)</f>
        <v>0</v>
      </c>
      <c r="BL288" s="17" t="s">
        <v>166</v>
      </c>
      <c r="BM288" s="195" t="s">
        <v>330</v>
      </c>
    </row>
    <row r="289" spans="1:65" s="2" customFormat="1" ht="19.5">
      <c r="A289" s="34"/>
      <c r="B289" s="35"/>
      <c r="C289" s="36"/>
      <c r="D289" s="197" t="s">
        <v>127</v>
      </c>
      <c r="E289" s="36"/>
      <c r="F289" s="198" t="s">
        <v>329</v>
      </c>
      <c r="G289" s="36"/>
      <c r="H289" s="36"/>
      <c r="I289" s="199"/>
      <c r="J289" s="36"/>
      <c r="K289" s="36"/>
      <c r="L289" s="39"/>
      <c r="M289" s="200"/>
      <c r="N289" s="201"/>
      <c r="O289" s="71"/>
      <c r="P289" s="71"/>
      <c r="Q289" s="71"/>
      <c r="R289" s="71"/>
      <c r="S289" s="71"/>
      <c r="T289" s="72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7" t="s">
        <v>127</v>
      </c>
      <c r="AU289" s="17" t="s">
        <v>82</v>
      </c>
    </row>
    <row r="290" spans="1:65" s="2" customFormat="1" ht="21.75" customHeight="1">
      <c r="A290" s="34"/>
      <c r="B290" s="35"/>
      <c r="C290" s="234" t="s">
        <v>331</v>
      </c>
      <c r="D290" s="234" t="s">
        <v>180</v>
      </c>
      <c r="E290" s="235" t="s">
        <v>332</v>
      </c>
      <c r="F290" s="236" t="s">
        <v>333</v>
      </c>
      <c r="G290" s="237" t="s">
        <v>125</v>
      </c>
      <c r="H290" s="238">
        <v>12.711</v>
      </c>
      <c r="I290" s="239"/>
      <c r="J290" s="240">
        <f>ROUND(I290*H290,2)</f>
        <v>0</v>
      </c>
      <c r="K290" s="241"/>
      <c r="L290" s="242"/>
      <c r="M290" s="243" t="s">
        <v>1</v>
      </c>
      <c r="N290" s="244" t="s">
        <v>38</v>
      </c>
      <c r="O290" s="71"/>
      <c r="P290" s="193">
        <f>O290*H290</f>
        <v>0</v>
      </c>
      <c r="Q290" s="193">
        <v>0</v>
      </c>
      <c r="R290" s="193">
        <f>Q290*H290</f>
        <v>0</v>
      </c>
      <c r="S290" s="193">
        <v>0</v>
      </c>
      <c r="T290" s="194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5" t="s">
        <v>203</v>
      </c>
      <c r="AT290" s="195" t="s">
        <v>180</v>
      </c>
      <c r="AU290" s="195" t="s">
        <v>82</v>
      </c>
      <c r="AY290" s="17" t="s">
        <v>120</v>
      </c>
      <c r="BE290" s="196">
        <f>IF(N290="základní",J290,0)</f>
        <v>0</v>
      </c>
      <c r="BF290" s="196">
        <f>IF(N290="snížená",J290,0)</f>
        <v>0</v>
      </c>
      <c r="BG290" s="196">
        <f>IF(N290="zákl. přenesená",J290,0)</f>
        <v>0</v>
      </c>
      <c r="BH290" s="196">
        <f>IF(N290="sníž. přenesená",J290,0)</f>
        <v>0</v>
      </c>
      <c r="BI290" s="196">
        <f>IF(N290="nulová",J290,0)</f>
        <v>0</v>
      </c>
      <c r="BJ290" s="17" t="s">
        <v>80</v>
      </c>
      <c r="BK290" s="196">
        <f>ROUND(I290*H290,2)</f>
        <v>0</v>
      </c>
      <c r="BL290" s="17" t="s">
        <v>166</v>
      </c>
      <c r="BM290" s="195" t="s">
        <v>334</v>
      </c>
    </row>
    <row r="291" spans="1:65" s="2" customFormat="1">
      <c r="A291" s="34"/>
      <c r="B291" s="35"/>
      <c r="C291" s="36"/>
      <c r="D291" s="197" t="s">
        <v>127</v>
      </c>
      <c r="E291" s="36"/>
      <c r="F291" s="198" t="s">
        <v>333</v>
      </c>
      <c r="G291" s="36"/>
      <c r="H291" s="36"/>
      <c r="I291" s="199"/>
      <c r="J291" s="36"/>
      <c r="K291" s="36"/>
      <c r="L291" s="39"/>
      <c r="M291" s="200"/>
      <c r="N291" s="201"/>
      <c r="O291" s="71"/>
      <c r="P291" s="71"/>
      <c r="Q291" s="71"/>
      <c r="R291" s="71"/>
      <c r="S291" s="71"/>
      <c r="T291" s="72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7" t="s">
        <v>127</v>
      </c>
      <c r="AU291" s="17" t="s">
        <v>82</v>
      </c>
    </row>
    <row r="292" spans="1:65" s="13" customFormat="1">
      <c r="B292" s="202"/>
      <c r="C292" s="203"/>
      <c r="D292" s="197" t="s">
        <v>128</v>
      </c>
      <c r="E292" s="204" t="s">
        <v>1</v>
      </c>
      <c r="F292" s="205" t="s">
        <v>335</v>
      </c>
      <c r="G292" s="203"/>
      <c r="H292" s="206">
        <v>12.710500000000001</v>
      </c>
      <c r="I292" s="207"/>
      <c r="J292" s="203"/>
      <c r="K292" s="203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128</v>
      </c>
      <c r="AU292" s="212" t="s">
        <v>82</v>
      </c>
      <c r="AV292" s="13" t="s">
        <v>82</v>
      </c>
      <c r="AW292" s="13" t="s">
        <v>31</v>
      </c>
      <c r="AX292" s="13" t="s">
        <v>73</v>
      </c>
      <c r="AY292" s="212" t="s">
        <v>120</v>
      </c>
    </row>
    <row r="293" spans="1:65" s="14" customFormat="1">
      <c r="B293" s="213"/>
      <c r="C293" s="214"/>
      <c r="D293" s="197" t="s">
        <v>128</v>
      </c>
      <c r="E293" s="215" t="s">
        <v>1</v>
      </c>
      <c r="F293" s="216" t="s">
        <v>130</v>
      </c>
      <c r="G293" s="214"/>
      <c r="H293" s="217">
        <v>12.710500000000001</v>
      </c>
      <c r="I293" s="218"/>
      <c r="J293" s="214"/>
      <c r="K293" s="214"/>
      <c r="L293" s="219"/>
      <c r="M293" s="220"/>
      <c r="N293" s="221"/>
      <c r="O293" s="221"/>
      <c r="P293" s="221"/>
      <c r="Q293" s="221"/>
      <c r="R293" s="221"/>
      <c r="S293" s="221"/>
      <c r="T293" s="222"/>
      <c r="AT293" s="223" t="s">
        <v>128</v>
      </c>
      <c r="AU293" s="223" t="s">
        <v>82</v>
      </c>
      <c r="AV293" s="14" t="s">
        <v>126</v>
      </c>
      <c r="AW293" s="14" t="s">
        <v>31</v>
      </c>
      <c r="AX293" s="14" t="s">
        <v>80</v>
      </c>
      <c r="AY293" s="223" t="s">
        <v>120</v>
      </c>
    </row>
    <row r="294" spans="1:65" s="2" customFormat="1" ht="24.2" customHeight="1">
      <c r="A294" s="34"/>
      <c r="B294" s="35"/>
      <c r="C294" s="183" t="s">
        <v>234</v>
      </c>
      <c r="D294" s="183" t="s">
        <v>122</v>
      </c>
      <c r="E294" s="184" t="s">
        <v>336</v>
      </c>
      <c r="F294" s="185" t="s">
        <v>337</v>
      </c>
      <c r="G294" s="186" t="s">
        <v>147</v>
      </c>
      <c r="H294" s="187">
        <v>2.7679999999999998</v>
      </c>
      <c r="I294" s="188"/>
      <c r="J294" s="189">
        <f>ROUND(I294*H294,2)</f>
        <v>0</v>
      </c>
      <c r="K294" s="190"/>
      <c r="L294" s="39"/>
      <c r="M294" s="191" t="s">
        <v>1</v>
      </c>
      <c r="N294" s="192" t="s">
        <v>38</v>
      </c>
      <c r="O294" s="71"/>
      <c r="P294" s="193">
        <f>O294*H294</f>
        <v>0</v>
      </c>
      <c r="Q294" s="193">
        <v>0</v>
      </c>
      <c r="R294" s="193">
        <f>Q294*H294</f>
        <v>0</v>
      </c>
      <c r="S294" s="193">
        <v>0</v>
      </c>
      <c r="T294" s="194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5" t="s">
        <v>166</v>
      </c>
      <c r="AT294" s="195" t="s">
        <v>122</v>
      </c>
      <c r="AU294" s="195" t="s">
        <v>82</v>
      </c>
      <c r="AY294" s="17" t="s">
        <v>120</v>
      </c>
      <c r="BE294" s="196">
        <f>IF(N294="základní",J294,0)</f>
        <v>0</v>
      </c>
      <c r="BF294" s="196">
        <f>IF(N294="snížená",J294,0)</f>
        <v>0</v>
      </c>
      <c r="BG294" s="196">
        <f>IF(N294="zákl. přenesená",J294,0)</f>
        <v>0</v>
      </c>
      <c r="BH294" s="196">
        <f>IF(N294="sníž. přenesená",J294,0)</f>
        <v>0</v>
      </c>
      <c r="BI294" s="196">
        <f>IF(N294="nulová",J294,0)</f>
        <v>0</v>
      </c>
      <c r="BJ294" s="17" t="s">
        <v>80</v>
      </c>
      <c r="BK294" s="196">
        <f>ROUND(I294*H294,2)</f>
        <v>0</v>
      </c>
      <c r="BL294" s="17" t="s">
        <v>166</v>
      </c>
      <c r="BM294" s="195" t="s">
        <v>338</v>
      </c>
    </row>
    <row r="295" spans="1:65" s="2" customFormat="1">
      <c r="A295" s="34"/>
      <c r="B295" s="35"/>
      <c r="C295" s="36"/>
      <c r="D295" s="197" t="s">
        <v>127</v>
      </c>
      <c r="E295" s="36"/>
      <c r="F295" s="198" t="s">
        <v>337</v>
      </c>
      <c r="G295" s="36"/>
      <c r="H295" s="36"/>
      <c r="I295" s="199"/>
      <c r="J295" s="36"/>
      <c r="K295" s="36"/>
      <c r="L295" s="39"/>
      <c r="M295" s="200"/>
      <c r="N295" s="201"/>
      <c r="O295" s="71"/>
      <c r="P295" s="71"/>
      <c r="Q295" s="71"/>
      <c r="R295" s="71"/>
      <c r="S295" s="71"/>
      <c r="T295" s="72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T295" s="17" t="s">
        <v>127</v>
      </c>
      <c r="AU295" s="17" t="s">
        <v>82</v>
      </c>
    </row>
    <row r="296" spans="1:65" s="2" customFormat="1" ht="24.2" customHeight="1">
      <c r="A296" s="34"/>
      <c r="B296" s="35"/>
      <c r="C296" s="183" t="s">
        <v>339</v>
      </c>
      <c r="D296" s="183" t="s">
        <v>122</v>
      </c>
      <c r="E296" s="184" t="s">
        <v>340</v>
      </c>
      <c r="F296" s="185" t="s">
        <v>341</v>
      </c>
      <c r="G296" s="186" t="s">
        <v>147</v>
      </c>
      <c r="H296" s="187">
        <v>2.7679999999999998</v>
      </c>
      <c r="I296" s="188"/>
      <c r="J296" s="189">
        <f>ROUND(I296*H296,2)</f>
        <v>0</v>
      </c>
      <c r="K296" s="190"/>
      <c r="L296" s="39"/>
      <c r="M296" s="191" t="s">
        <v>1</v>
      </c>
      <c r="N296" s="192" t="s">
        <v>38</v>
      </c>
      <c r="O296" s="71"/>
      <c r="P296" s="193">
        <f>O296*H296</f>
        <v>0</v>
      </c>
      <c r="Q296" s="193">
        <v>0</v>
      </c>
      <c r="R296" s="193">
        <f>Q296*H296</f>
        <v>0</v>
      </c>
      <c r="S296" s="193">
        <v>0</v>
      </c>
      <c r="T296" s="194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5" t="s">
        <v>166</v>
      </c>
      <c r="AT296" s="195" t="s">
        <v>122</v>
      </c>
      <c r="AU296" s="195" t="s">
        <v>82</v>
      </c>
      <c r="AY296" s="17" t="s">
        <v>120</v>
      </c>
      <c r="BE296" s="196">
        <f>IF(N296="základní",J296,0)</f>
        <v>0</v>
      </c>
      <c r="BF296" s="196">
        <f>IF(N296="snížená",J296,0)</f>
        <v>0</v>
      </c>
      <c r="BG296" s="196">
        <f>IF(N296="zákl. přenesená",J296,0)</f>
        <v>0</v>
      </c>
      <c r="BH296" s="196">
        <f>IF(N296="sníž. přenesená",J296,0)</f>
        <v>0</v>
      </c>
      <c r="BI296" s="196">
        <f>IF(N296="nulová",J296,0)</f>
        <v>0</v>
      </c>
      <c r="BJ296" s="17" t="s">
        <v>80</v>
      </c>
      <c r="BK296" s="196">
        <f>ROUND(I296*H296,2)</f>
        <v>0</v>
      </c>
      <c r="BL296" s="17" t="s">
        <v>166</v>
      </c>
      <c r="BM296" s="195" t="s">
        <v>342</v>
      </c>
    </row>
    <row r="297" spans="1:65" s="2" customFormat="1" ht="19.5">
      <c r="A297" s="34"/>
      <c r="B297" s="35"/>
      <c r="C297" s="36"/>
      <c r="D297" s="197" t="s">
        <v>127</v>
      </c>
      <c r="E297" s="36"/>
      <c r="F297" s="198" t="s">
        <v>341</v>
      </c>
      <c r="G297" s="36"/>
      <c r="H297" s="36"/>
      <c r="I297" s="199"/>
      <c r="J297" s="36"/>
      <c r="K297" s="36"/>
      <c r="L297" s="39"/>
      <c r="M297" s="200"/>
      <c r="N297" s="201"/>
      <c r="O297" s="71"/>
      <c r="P297" s="71"/>
      <c r="Q297" s="71"/>
      <c r="R297" s="71"/>
      <c r="S297" s="71"/>
      <c r="T297" s="72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7" t="s">
        <v>127</v>
      </c>
      <c r="AU297" s="17" t="s">
        <v>82</v>
      </c>
    </row>
    <row r="298" spans="1:65" s="12" customFormat="1" ht="22.9" customHeight="1">
      <c r="B298" s="167"/>
      <c r="C298" s="168"/>
      <c r="D298" s="169" t="s">
        <v>72</v>
      </c>
      <c r="E298" s="181" t="s">
        <v>343</v>
      </c>
      <c r="F298" s="181" t="s">
        <v>344</v>
      </c>
      <c r="G298" s="168"/>
      <c r="H298" s="168"/>
      <c r="I298" s="171"/>
      <c r="J298" s="182">
        <f>BK298</f>
        <v>0</v>
      </c>
      <c r="K298" s="168"/>
      <c r="L298" s="173"/>
      <c r="M298" s="174"/>
      <c r="N298" s="175"/>
      <c r="O298" s="175"/>
      <c r="P298" s="176">
        <f>SUM(P299:P306)</f>
        <v>0</v>
      </c>
      <c r="Q298" s="175"/>
      <c r="R298" s="176">
        <f>SUM(R299:R306)</f>
        <v>0</v>
      </c>
      <c r="S298" s="175"/>
      <c r="T298" s="177">
        <f>SUM(T299:T306)</f>
        <v>0</v>
      </c>
      <c r="AR298" s="178" t="s">
        <v>82</v>
      </c>
      <c r="AT298" s="179" t="s">
        <v>72</v>
      </c>
      <c r="AU298" s="179" t="s">
        <v>80</v>
      </c>
      <c r="AY298" s="178" t="s">
        <v>120</v>
      </c>
      <c r="BK298" s="180">
        <f>SUM(BK299:BK306)</f>
        <v>0</v>
      </c>
    </row>
    <row r="299" spans="1:65" s="2" customFormat="1" ht="16.5" customHeight="1">
      <c r="A299" s="34"/>
      <c r="B299" s="35"/>
      <c r="C299" s="183" t="s">
        <v>239</v>
      </c>
      <c r="D299" s="183" t="s">
        <v>122</v>
      </c>
      <c r="E299" s="184" t="s">
        <v>345</v>
      </c>
      <c r="F299" s="185" t="s">
        <v>346</v>
      </c>
      <c r="G299" s="186" t="s">
        <v>125</v>
      </c>
      <c r="H299" s="187">
        <v>11.555</v>
      </c>
      <c r="I299" s="188"/>
      <c r="J299" s="189">
        <f>ROUND(I299*H299,2)</f>
        <v>0</v>
      </c>
      <c r="K299" s="190"/>
      <c r="L299" s="39"/>
      <c r="M299" s="191" t="s">
        <v>1</v>
      </c>
      <c r="N299" s="192" t="s">
        <v>38</v>
      </c>
      <c r="O299" s="71"/>
      <c r="P299" s="193">
        <f>O299*H299</f>
        <v>0</v>
      </c>
      <c r="Q299" s="193">
        <v>0</v>
      </c>
      <c r="R299" s="193">
        <f>Q299*H299</f>
        <v>0</v>
      </c>
      <c r="S299" s="193">
        <v>0</v>
      </c>
      <c r="T299" s="194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5" t="s">
        <v>166</v>
      </c>
      <c r="AT299" s="195" t="s">
        <v>122</v>
      </c>
      <c r="AU299" s="195" t="s">
        <v>82</v>
      </c>
      <c r="AY299" s="17" t="s">
        <v>120</v>
      </c>
      <c r="BE299" s="196">
        <f>IF(N299="základní",J299,0)</f>
        <v>0</v>
      </c>
      <c r="BF299" s="196">
        <f>IF(N299="snížená",J299,0)</f>
        <v>0</v>
      </c>
      <c r="BG299" s="196">
        <f>IF(N299="zákl. přenesená",J299,0)</f>
        <v>0</v>
      </c>
      <c r="BH299" s="196">
        <f>IF(N299="sníž. přenesená",J299,0)</f>
        <v>0</v>
      </c>
      <c r="BI299" s="196">
        <f>IF(N299="nulová",J299,0)</f>
        <v>0</v>
      </c>
      <c r="BJ299" s="17" t="s">
        <v>80</v>
      </c>
      <c r="BK299" s="196">
        <f>ROUND(I299*H299,2)</f>
        <v>0</v>
      </c>
      <c r="BL299" s="17" t="s">
        <v>166</v>
      </c>
      <c r="BM299" s="195" t="s">
        <v>347</v>
      </c>
    </row>
    <row r="300" spans="1:65" s="2" customFormat="1">
      <c r="A300" s="34"/>
      <c r="B300" s="35"/>
      <c r="C300" s="36"/>
      <c r="D300" s="197" t="s">
        <v>127</v>
      </c>
      <c r="E300" s="36"/>
      <c r="F300" s="198" t="s">
        <v>346</v>
      </c>
      <c r="G300" s="36"/>
      <c r="H300" s="36"/>
      <c r="I300" s="199"/>
      <c r="J300" s="36"/>
      <c r="K300" s="36"/>
      <c r="L300" s="39"/>
      <c r="M300" s="200"/>
      <c r="N300" s="201"/>
      <c r="O300" s="71"/>
      <c r="P300" s="71"/>
      <c r="Q300" s="71"/>
      <c r="R300" s="71"/>
      <c r="S300" s="71"/>
      <c r="T300" s="72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T300" s="17" t="s">
        <v>127</v>
      </c>
      <c r="AU300" s="17" t="s">
        <v>82</v>
      </c>
    </row>
    <row r="301" spans="1:65" s="2" customFormat="1" ht="16.5" customHeight="1">
      <c r="A301" s="34"/>
      <c r="B301" s="35"/>
      <c r="C301" s="183" t="s">
        <v>348</v>
      </c>
      <c r="D301" s="183" t="s">
        <v>122</v>
      </c>
      <c r="E301" s="184" t="s">
        <v>349</v>
      </c>
      <c r="F301" s="185" t="s">
        <v>350</v>
      </c>
      <c r="G301" s="186" t="s">
        <v>125</v>
      </c>
      <c r="H301" s="187">
        <v>11.555</v>
      </c>
      <c r="I301" s="188"/>
      <c r="J301" s="189">
        <f>ROUND(I301*H301,2)</f>
        <v>0</v>
      </c>
      <c r="K301" s="190"/>
      <c r="L301" s="39"/>
      <c r="M301" s="191" t="s">
        <v>1</v>
      </c>
      <c r="N301" s="192" t="s">
        <v>38</v>
      </c>
      <c r="O301" s="71"/>
      <c r="P301" s="193">
        <f>O301*H301</f>
        <v>0</v>
      </c>
      <c r="Q301" s="193">
        <v>0</v>
      </c>
      <c r="R301" s="193">
        <f>Q301*H301</f>
        <v>0</v>
      </c>
      <c r="S301" s="193">
        <v>0</v>
      </c>
      <c r="T301" s="194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5" t="s">
        <v>166</v>
      </c>
      <c r="AT301" s="195" t="s">
        <v>122</v>
      </c>
      <c r="AU301" s="195" t="s">
        <v>82</v>
      </c>
      <c r="AY301" s="17" t="s">
        <v>120</v>
      </c>
      <c r="BE301" s="196">
        <f>IF(N301="základní",J301,0)</f>
        <v>0</v>
      </c>
      <c r="BF301" s="196">
        <f>IF(N301="snížená",J301,0)</f>
        <v>0</v>
      </c>
      <c r="BG301" s="196">
        <f>IF(N301="zákl. přenesená",J301,0)</f>
        <v>0</v>
      </c>
      <c r="BH301" s="196">
        <f>IF(N301="sníž. přenesená",J301,0)</f>
        <v>0</v>
      </c>
      <c r="BI301" s="196">
        <f>IF(N301="nulová",J301,0)</f>
        <v>0</v>
      </c>
      <c r="BJ301" s="17" t="s">
        <v>80</v>
      </c>
      <c r="BK301" s="196">
        <f>ROUND(I301*H301,2)</f>
        <v>0</v>
      </c>
      <c r="BL301" s="17" t="s">
        <v>166</v>
      </c>
      <c r="BM301" s="195" t="s">
        <v>351</v>
      </c>
    </row>
    <row r="302" spans="1:65" s="2" customFormat="1">
      <c r="A302" s="34"/>
      <c r="B302" s="35"/>
      <c r="C302" s="36"/>
      <c r="D302" s="197" t="s">
        <v>127</v>
      </c>
      <c r="E302" s="36"/>
      <c r="F302" s="198" t="s">
        <v>350</v>
      </c>
      <c r="G302" s="36"/>
      <c r="H302" s="36"/>
      <c r="I302" s="199"/>
      <c r="J302" s="36"/>
      <c r="K302" s="36"/>
      <c r="L302" s="39"/>
      <c r="M302" s="200"/>
      <c r="N302" s="201"/>
      <c r="O302" s="71"/>
      <c r="P302" s="71"/>
      <c r="Q302" s="71"/>
      <c r="R302" s="71"/>
      <c r="S302" s="71"/>
      <c r="T302" s="72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T302" s="17" t="s">
        <v>127</v>
      </c>
      <c r="AU302" s="17" t="s">
        <v>82</v>
      </c>
    </row>
    <row r="303" spans="1:65" s="2" customFormat="1" ht="24.2" customHeight="1">
      <c r="A303" s="34"/>
      <c r="B303" s="35"/>
      <c r="C303" s="183" t="s">
        <v>244</v>
      </c>
      <c r="D303" s="183" t="s">
        <v>122</v>
      </c>
      <c r="E303" s="184" t="s">
        <v>352</v>
      </c>
      <c r="F303" s="185" t="s">
        <v>353</v>
      </c>
      <c r="G303" s="186" t="s">
        <v>125</v>
      </c>
      <c r="H303" s="187">
        <v>11.555</v>
      </c>
      <c r="I303" s="188"/>
      <c r="J303" s="189">
        <f>ROUND(I303*H303,2)</f>
        <v>0</v>
      </c>
      <c r="K303" s="190"/>
      <c r="L303" s="39"/>
      <c r="M303" s="191" t="s">
        <v>1</v>
      </c>
      <c r="N303" s="192" t="s">
        <v>38</v>
      </c>
      <c r="O303" s="71"/>
      <c r="P303" s="193">
        <f>O303*H303</f>
        <v>0</v>
      </c>
      <c r="Q303" s="193">
        <v>0</v>
      </c>
      <c r="R303" s="193">
        <f>Q303*H303</f>
        <v>0</v>
      </c>
      <c r="S303" s="193">
        <v>0</v>
      </c>
      <c r="T303" s="194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5" t="s">
        <v>166</v>
      </c>
      <c r="AT303" s="195" t="s">
        <v>122</v>
      </c>
      <c r="AU303" s="195" t="s">
        <v>82</v>
      </c>
      <c r="AY303" s="17" t="s">
        <v>120</v>
      </c>
      <c r="BE303" s="196">
        <f>IF(N303="základní",J303,0)</f>
        <v>0</v>
      </c>
      <c r="BF303" s="196">
        <f>IF(N303="snížená",J303,0)</f>
        <v>0</v>
      </c>
      <c r="BG303" s="196">
        <f>IF(N303="zákl. přenesená",J303,0)</f>
        <v>0</v>
      </c>
      <c r="BH303" s="196">
        <f>IF(N303="sníž. přenesená",J303,0)</f>
        <v>0</v>
      </c>
      <c r="BI303" s="196">
        <f>IF(N303="nulová",J303,0)</f>
        <v>0</v>
      </c>
      <c r="BJ303" s="17" t="s">
        <v>80</v>
      </c>
      <c r="BK303" s="196">
        <f>ROUND(I303*H303,2)</f>
        <v>0</v>
      </c>
      <c r="BL303" s="17" t="s">
        <v>166</v>
      </c>
      <c r="BM303" s="195" t="s">
        <v>354</v>
      </c>
    </row>
    <row r="304" spans="1:65" s="2" customFormat="1" ht="19.5">
      <c r="A304" s="34"/>
      <c r="B304" s="35"/>
      <c r="C304" s="36"/>
      <c r="D304" s="197" t="s">
        <v>127</v>
      </c>
      <c r="E304" s="36"/>
      <c r="F304" s="198" t="s">
        <v>353</v>
      </c>
      <c r="G304" s="36"/>
      <c r="H304" s="36"/>
      <c r="I304" s="199"/>
      <c r="J304" s="36"/>
      <c r="K304" s="36"/>
      <c r="L304" s="39"/>
      <c r="M304" s="200"/>
      <c r="N304" s="201"/>
      <c r="O304" s="71"/>
      <c r="P304" s="71"/>
      <c r="Q304" s="71"/>
      <c r="R304" s="71"/>
      <c r="S304" s="71"/>
      <c r="T304" s="72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T304" s="17" t="s">
        <v>127</v>
      </c>
      <c r="AU304" s="17" t="s">
        <v>82</v>
      </c>
    </row>
    <row r="305" spans="1:65" s="2" customFormat="1" ht="24.2" customHeight="1">
      <c r="A305" s="34"/>
      <c r="B305" s="35"/>
      <c r="C305" s="183" t="s">
        <v>355</v>
      </c>
      <c r="D305" s="183" t="s">
        <v>122</v>
      </c>
      <c r="E305" s="184" t="s">
        <v>356</v>
      </c>
      <c r="F305" s="185" t="s">
        <v>357</v>
      </c>
      <c r="G305" s="186" t="s">
        <v>147</v>
      </c>
      <c r="H305" s="187">
        <v>9.8000000000000004E-2</v>
      </c>
      <c r="I305" s="188"/>
      <c r="J305" s="189">
        <f>ROUND(I305*H305,2)</f>
        <v>0</v>
      </c>
      <c r="K305" s="190"/>
      <c r="L305" s="39"/>
      <c r="M305" s="191" t="s">
        <v>1</v>
      </c>
      <c r="N305" s="192" t="s">
        <v>38</v>
      </c>
      <c r="O305" s="71"/>
      <c r="P305" s="193">
        <f>O305*H305</f>
        <v>0</v>
      </c>
      <c r="Q305" s="193">
        <v>0</v>
      </c>
      <c r="R305" s="193">
        <f>Q305*H305</f>
        <v>0</v>
      </c>
      <c r="S305" s="193">
        <v>0</v>
      </c>
      <c r="T305" s="194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5" t="s">
        <v>166</v>
      </c>
      <c r="AT305" s="195" t="s">
        <v>122</v>
      </c>
      <c r="AU305" s="195" t="s">
        <v>82</v>
      </c>
      <c r="AY305" s="17" t="s">
        <v>120</v>
      </c>
      <c r="BE305" s="196">
        <f>IF(N305="základní",J305,0)</f>
        <v>0</v>
      </c>
      <c r="BF305" s="196">
        <f>IF(N305="snížená",J305,0)</f>
        <v>0</v>
      </c>
      <c r="BG305" s="196">
        <f>IF(N305="zákl. přenesená",J305,0)</f>
        <v>0</v>
      </c>
      <c r="BH305" s="196">
        <f>IF(N305="sníž. přenesená",J305,0)</f>
        <v>0</v>
      </c>
      <c r="BI305" s="196">
        <f>IF(N305="nulová",J305,0)</f>
        <v>0</v>
      </c>
      <c r="BJ305" s="17" t="s">
        <v>80</v>
      </c>
      <c r="BK305" s="196">
        <f>ROUND(I305*H305,2)</f>
        <v>0</v>
      </c>
      <c r="BL305" s="17" t="s">
        <v>166</v>
      </c>
      <c r="BM305" s="195" t="s">
        <v>358</v>
      </c>
    </row>
    <row r="306" spans="1:65" s="2" customFormat="1">
      <c r="A306" s="34"/>
      <c r="B306" s="35"/>
      <c r="C306" s="36"/>
      <c r="D306" s="197" t="s">
        <v>127</v>
      </c>
      <c r="E306" s="36"/>
      <c r="F306" s="198" t="s">
        <v>357</v>
      </c>
      <c r="G306" s="36"/>
      <c r="H306" s="36"/>
      <c r="I306" s="199"/>
      <c r="J306" s="36"/>
      <c r="K306" s="36"/>
      <c r="L306" s="39"/>
      <c r="M306" s="200"/>
      <c r="N306" s="201"/>
      <c r="O306" s="71"/>
      <c r="P306" s="71"/>
      <c r="Q306" s="71"/>
      <c r="R306" s="71"/>
      <c r="S306" s="71"/>
      <c r="T306" s="72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T306" s="17" t="s">
        <v>127</v>
      </c>
      <c r="AU306" s="17" t="s">
        <v>82</v>
      </c>
    </row>
    <row r="307" spans="1:65" s="12" customFormat="1" ht="25.9" customHeight="1">
      <c r="B307" s="167"/>
      <c r="C307" s="168"/>
      <c r="D307" s="169" t="s">
        <v>72</v>
      </c>
      <c r="E307" s="170" t="s">
        <v>359</v>
      </c>
      <c r="F307" s="170" t="s">
        <v>360</v>
      </c>
      <c r="G307" s="168"/>
      <c r="H307" s="168"/>
      <c r="I307" s="171"/>
      <c r="J307" s="172">
        <f>BK307</f>
        <v>0</v>
      </c>
      <c r="K307" s="168"/>
      <c r="L307" s="173"/>
      <c r="M307" s="174"/>
      <c r="N307" s="175"/>
      <c r="O307" s="175"/>
      <c r="P307" s="176">
        <f>SUM(P308:P309)</f>
        <v>0</v>
      </c>
      <c r="Q307" s="175"/>
      <c r="R307" s="176">
        <f>SUM(R308:R309)</f>
        <v>0</v>
      </c>
      <c r="S307" s="175"/>
      <c r="T307" s="177">
        <f>SUM(T308:T309)</f>
        <v>0</v>
      </c>
      <c r="AR307" s="178" t="s">
        <v>144</v>
      </c>
      <c r="AT307" s="179" t="s">
        <v>72</v>
      </c>
      <c r="AU307" s="179" t="s">
        <v>73</v>
      </c>
      <c r="AY307" s="178" t="s">
        <v>120</v>
      </c>
      <c r="BK307" s="180">
        <f>SUM(BK308:BK309)</f>
        <v>0</v>
      </c>
    </row>
    <row r="308" spans="1:65" s="2" customFormat="1" ht="16.5" customHeight="1">
      <c r="A308" s="34"/>
      <c r="B308" s="35"/>
      <c r="C308" s="183" t="s">
        <v>248</v>
      </c>
      <c r="D308" s="183" t="s">
        <v>122</v>
      </c>
      <c r="E308" s="184" t="s">
        <v>361</v>
      </c>
      <c r="F308" s="185" t="s">
        <v>362</v>
      </c>
      <c r="G308" s="186" t="s">
        <v>363</v>
      </c>
      <c r="H308" s="187">
        <v>1</v>
      </c>
      <c r="I308" s="188"/>
      <c r="J308" s="189">
        <f>ROUND(I308*H308,2)</f>
        <v>0</v>
      </c>
      <c r="K308" s="190"/>
      <c r="L308" s="39"/>
      <c r="M308" s="191" t="s">
        <v>1</v>
      </c>
      <c r="N308" s="192" t="s">
        <v>38</v>
      </c>
      <c r="O308" s="71"/>
      <c r="P308" s="193">
        <f>O308*H308</f>
        <v>0</v>
      </c>
      <c r="Q308" s="193">
        <v>0</v>
      </c>
      <c r="R308" s="193">
        <f>Q308*H308</f>
        <v>0</v>
      </c>
      <c r="S308" s="193">
        <v>0</v>
      </c>
      <c r="T308" s="194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5" t="s">
        <v>126</v>
      </c>
      <c r="AT308" s="195" t="s">
        <v>122</v>
      </c>
      <c r="AU308" s="195" t="s">
        <v>80</v>
      </c>
      <c r="AY308" s="17" t="s">
        <v>120</v>
      </c>
      <c r="BE308" s="196">
        <f>IF(N308="základní",J308,0)</f>
        <v>0</v>
      </c>
      <c r="BF308" s="196">
        <f>IF(N308="snížená",J308,0)</f>
        <v>0</v>
      </c>
      <c r="BG308" s="196">
        <f>IF(N308="zákl. přenesená",J308,0)</f>
        <v>0</v>
      </c>
      <c r="BH308" s="196">
        <f>IF(N308="sníž. přenesená",J308,0)</f>
        <v>0</v>
      </c>
      <c r="BI308" s="196">
        <f>IF(N308="nulová",J308,0)</f>
        <v>0</v>
      </c>
      <c r="BJ308" s="17" t="s">
        <v>80</v>
      </c>
      <c r="BK308" s="196">
        <f>ROUND(I308*H308,2)</f>
        <v>0</v>
      </c>
      <c r="BL308" s="17" t="s">
        <v>126</v>
      </c>
      <c r="BM308" s="195" t="s">
        <v>364</v>
      </c>
    </row>
    <row r="309" spans="1:65" s="2" customFormat="1">
      <c r="A309" s="34"/>
      <c r="B309" s="35"/>
      <c r="C309" s="36"/>
      <c r="D309" s="197" t="s">
        <v>127</v>
      </c>
      <c r="E309" s="36"/>
      <c r="F309" s="198" t="s">
        <v>362</v>
      </c>
      <c r="G309" s="36"/>
      <c r="H309" s="36"/>
      <c r="I309" s="199"/>
      <c r="J309" s="36"/>
      <c r="K309" s="36"/>
      <c r="L309" s="39"/>
      <c r="M309" s="245"/>
      <c r="N309" s="246"/>
      <c r="O309" s="247"/>
      <c r="P309" s="247"/>
      <c r="Q309" s="247"/>
      <c r="R309" s="247"/>
      <c r="S309" s="247"/>
      <c r="T309" s="248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7" t="s">
        <v>127</v>
      </c>
      <c r="AU309" s="17" t="s">
        <v>80</v>
      </c>
    </row>
    <row r="310" spans="1:65" s="2" customFormat="1" ht="6.95" customHeight="1">
      <c r="A310" s="34"/>
      <c r="B310" s="54"/>
      <c r="C310" s="55"/>
      <c r="D310" s="55"/>
      <c r="E310" s="55"/>
      <c r="F310" s="55"/>
      <c r="G310" s="55"/>
      <c r="H310" s="55"/>
      <c r="I310" s="55"/>
      <c r="J310" s="55"/>
      <c r="K310" s="55"/>
      <c r="L310" s="39"/>
      <c r="M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</row>
  </sheetData>
  <sheetProtection algorithmName="SHA-512" hashValue="Zz10uK4Pen/DvKjCf/LYulCPSYpONSz/PrA3bJz/bg4DwU5P5TImXGHYx5BZqGCwjU/UWacqhCk222HdBrdz4A==" saltValue="KvUvUwG2xn4tJtQJ4nEecdS9BORf6+v5H44Jx/huhSqwE+w4OzxpUNZrVw35Zr63Zt8/8zz5llGZKHF0n45sjg==" spinCount="100000" sheet="1" objects="1" scenarios="1" formatColumns="0" formatRows="0" autoFilter="0"/>
  <autoFilter ref="C129:K309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Vlastní oprava</vt:lpstr>
      <vt:lpstr>'01 - Vlastní oprava'!Názvy_tisku</vt:lpstr>
      <vt:lpstr>'Rekapitulace stavby'!Názvy_tisku</vt:lpstr>
      <vt:lpstr>'01 - Vlastní oprava'!Oblast_tisku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Petera Tomáš</dc:creator>
  <cp:lastModifiedBy>Martin Skořepa</cp:lastModifiedBy>
  <dcterms:created xsi:type="dcterms:W3CDTF">2024-05-21T11:44:13Z</dcterms:created>
  <dcterms:modified xsi:type="dcterms:W3CDTF">2024-05-28T09:08:51Z</dcterms:modified>
</cp:coreProperties>
</file>