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počty\Rozpočty 2017\Obec Nová ves\Technické zázemí obce\"/>
    </mc:Choice>
  </mc:AlternateContent>
  <bookViews>
    <workbookView xWindow="480" yWindow="420" windowWidth="20835" windowHeight="9495" tabRatio="675" activeTab="1"/>
  </bookViews>
  <sheets>
    <sheet name="Pokyny pro vyplnění" sheetId="27" r:id="rId1"/>
    <sheet name="souhrn" sheetId="6" r:id="rId2"/>
    <sheet name="01" sheetId="28" r:id="rId3"/>
    <sheet name="01-" sheetId="29" r:id="rId4"/>
    <sheet name="EI1" sheetId="24" r:id="rId5"/>
    <sheet name="EI2" sheetId="25" r:id="rId6"/>
    <sheet name="EI3" sheetId="26" r:id="rId7"/>
    <sheet name="03a" sheetId="18" r:id="rId8"/>
    <sheet name="03a-" sheetId="19" r:id="rId9"/>
    <sheet name="03b" sheetId="20" r:id="rId10"/>
    <sheet name="03b-" sheetId="21" r:id="rId11"/>
    <sheet name="03c" sheetId="22" r:id="rId12"/>
    <sheet name="03c-" sheetId="23" r:id="rId13"/>
  </sheets>
  <externalReferences>
    <externalReference r:id="rId14"/>
    <externalReference r:id="rId15"/>
  </externalReferences>
  <definedNames>
    <definedName name="CelkemDPHVypocet" localSheetId="2">'01'!$H$40</definedName>
    <definedName name="CelkemDPHVypocet" localSheetId="7">'03a'!$H$40</definedName>
    <definedName name="CelkemDPHVypocet" localSheetId="9">'03b'!$H$40</definedName>
    <definedName name="CelkemDPHVypocet" localSheetId="11">'03c'!$H$40</definedName>
    <definedName name="CenaCelkem" localSheetId="2">'01'!$G$29</definedName>
    <definedName name="CenaCelkem" localSheetId="3">'01'!$G$29</definedName>
    <definedName name="CenaCelkem" localSheetId="7">'03a'!$G$29</definedName>
    <definedName name="CenaCelkem" localSheetId="8">'03a'!$G$29</definedName>
    <definedName name="CenaCelkem" localSheetId="9">'03b'!$G$29</definedName>
    <definedName name="CenaCelkem" localSheetId="10">'03b'!$G$29</definedName>
    <definedName name="CenaCelkem" localSheetId="11">'03c'!$G$29</definedName>
    <definedName name="CenaCelkem" localSheetId="12">'03c'!$G$29</definedName>
    <definedName name="CenaCelkem">#REF!</definedName>
    <definedName name="CenaCelkemBezDPH" localSheetId="2">'01'!$G$28</definedName>
    <definedName name="CenaCelkemBezDPH" localSheetId="3">'01'!$G$28</definedName>
    <definedName name="CenaCelkemBezDPH" localSheetId="7">'03a'!$G$28</definedName>
    <definedName name="CenaCelkemBezDPH" localSheetId="8">'03a'!$G$28</definedName>
    <definedName name="CenaCelkemBezDPH" localSheetId="9">'03b'!$G$28</definedName>
    <definedName name="CenaCelkemBezDPH" localSheetId="10">'03b'!$G$28</definedName>
    <definedName name="CenaCelkemBezDPH" localSheetId="11">'03c'!$G$28</definedName>
    <definedName name="CenaCelkemBezDPH" localSheetId="12">'03c'!$G$28</definedName>
    <definedName name="CenaCelkemBezDPH">#REF!</definedName>
    <definedName name="CenaCelkemVypocet" localSheetId="2">'01'!$I$40</definedName>
    <definedName name="CenaCelkemVypocet" localSheetId="7">'03a'!$I$40</definedName>
    <definedName name="CenaCelkemVypocet" localSheetId="9">'03b'!$I$40</definedName>
    <definedName name="CenaCelkemVypocet" localSheetId="11">'03c'!$I$40</definedName>
    <definedName name="cisloobjektu" localSheetId="2">'01'!$C$3</definedName>
    <definedName name="cisloobjektu" localSheetId="3">'01'!$C$3</definedName>
    <definedName name="cisloobjektu" localSheetId="7">'03a'!$C$3</definedName>
    <definedName name="cisloobjektu" localSheetId="8">'03a'!$C$3</definedName>
    <definedName name="cisloobjektu" localSheetId="9">'03b'!$C$3</definedName>
    <definedName name="cisloobjektu" localSheetId="10">'03b'!$C$3</definedName>
    <definedName name="cisloobjektu" localSheetId="11">'03c'!$C$3</definedName>
    <definedName name="cisloobjektu" localSheetId="12">'03c'!$C$3</definedName>
    <definedName name="cisloobjektu">#REF!</definedName>
    <definedName name="CisloRozpoctu">'[1]Krycí list'!$C$2</definedName>
    <definedName name="CisloStavby" localSheetId="2">'01'!$C$2</definedName>
    <definedName name="cislostavby" localSheetId="3">'[1]Krycí list'!$A$7</definedName>
    <definedName name="CisloStavby" localSheetId="7">'03a'!$C$2</definedName>
    <definedName name="cislostavby" localSheetId="8">'[1]Krycí list'!$A$7</definedName>
    <definedName name="CisloStavby" localSheetId="9">'03b'!$C$2</definedName>
    <definedName name="cislostavby" localSheetId="10">'[1]Krycí list'!$A$7</definedName>
    <definedName name="CisloStavby" localSheetId="11">'03c'!$C$2</definedName>
    <definedName name="cislostavby" localSheetId="12">'[1]Krycí list'!$A$7</definedName>
    <definedName name="cislostavby" localSheetId="4">'[1]Krycí list'!$A$7</definedName>
    <definedName name="cislostavby" localSheetId="5">'[1]Krycí list'!$A$7</definedName>
    <definedName name="cislostavby" localSheetId="6">'[1]Krycí list'!$A$7</definedName>
    <definedName name="cislostavby" localSheetId="0">'[1]Krycí list'!$A$7</definedName>
    <definedName name="cislostavby">#REF!</definedName>
    <definedName name="CisloStavebnihoRozpoctu" localSheetId="2">'01'!$D$4</definedName>
    <definedName name="CisloStavebnihoRozpoctu" localSheetId="3">'01'!$D$4</definedName>
    <definedName name="CisloStavebnihoRozpoctu" localSheetId="7">'03a'!$D$4</definedName>
    <definedName name="CisloStavebnihoRozpoctu" localSheetId="8">'03a'!$D$4</definedName>
    <definedName name="CisloStavebnihoRozpoctu" localSheetId="9">'03b'!$D$4</definedName>
    <definedName name="CisloStavebnihoRozpoctu" localSheetId="10">'03b'!$D$4</definedName>
    <definedName name="CisloStavebnihoRozpoctu" localSheetId="11">'03c'!$D$4</definedName>
    <definedName name="CisloStavebnihoRozpoctu" localSheetId="12">'03c'!$D$4</definedName>
    <definedName name="CisloStavebnihoRozpoctu">#REF!</definedName>
    <definedName name="dadresa" localSheetId="2">'01'!$D$12:$G$12</definedName>
    <definedName name="dadresa" localSheetId="3">'01'!$D$12:$G$12</definedName>
    <definedName name="dadresa" localSheetId="7">'03a'!$D$12:$G$12</definedName>
    <definedName name="dadresa" localSheetId="8">'03a'!$D$12:$G$12</definedName>
    <definedName name="dadresa" localSheetId="9">'03b'!$D$12:$G$12</definedName>
    <definedName name="dadresa" localSheetId="10">'03b'!$D$12:$G$12</definedName>
    <definedName name="dadresa" localSheetId="11">'03c'!$D$12:$G$12</definedName>
    <definedName name="dadresa" localSheetId="12">'03c'!$D$12:$G$12</definedName>
    <definedName name="dadresa">#REF!</definedName>
    <definedName name="Datum">#REF!</definedName>
    <definedName name="DIČ" localSheetId="2">'01'!$I$12</definedName>
    <definedName name="DIČ" localSheetId="7">'03a'!$I$12</definedName>
    <definedName name="DIČ" localSheetId="9">'03b'!$I$12</definedName>
    <definedName name="DIČ" localSheetId="11">'03c'!$I$12</definedName>
    <definedName name="Dil">#REF!</definedName>
    <definedName name="dmisto" localSheetId="2">'01'!$D$13:$G$13</definedName>
    <definedName name="dmisto" localSheetId="3">'01'!$D$13:$G$13</definedName>
    <definedName name="dmisto" localSheetId="7">'03a'!$D$13:$G$13</definedName>
    <definedName name="dmisto" localSheetId="8">'03a'!$D$13:$G$13</definedName>
    <definedName name="dmisto" localSheetId="9">'03b'!$D$13:$G$13</definedName>
    <definedName name="dmisto" localSheetId="10">'03b'!$D$13:$G$13</definedName>
    <definedName name="dmisto" localSheetId="11">'03c'!$D$13:$G$13</definedName>
    <definedName name="dmisto" localSheetId="12">'03c'!$D$13:$G$13</definedName>
    <definedName name="dmisto">#REF!</definedName>
    <definedName name="Dodavka">#REF!</definedName>
    <definedName name="Dodavka0">#REF!</definedName>
    <definedName name="DPHSni" localSheetId="2">'01'!$G$24</definedName>
    <definedName name="DPHSni" localSheetId="3">'01'!$G$24</definedName>
    <definedName name="DPHSni" localSheetId="7">'03a'!$G$24</definedName>
    <definedName name="DPHSni" localSheetId="8">'03a'!$G$24</definedName>
    <definedName name="DPHSni" localSheetId="9">'03b'!$G$24</definedName>
    <definedName name="DPHSni" localSheetId="10">'03b'!$G$24</definedName>
    <definedName name="DPHSni" localSheetId="11">'03c'!$G$24</definedName>
    <definedName name="DPHSni" localSheetId="12">'03c'!$G$24</definedName>
    <definedName name="DPHSni" localSheetId="4">#REF!</definedName>
    <definedName name="DPHSni" localSheetId="5">#REF!</definedName>
    <definedName name="DPHSni" localSheetId="6">#REF!</definedName>
    <definedName name="DPHSni" localSheetId="0">#REF!</definedName>
    <definedName name="DPHSni">#REF!</definedName>
    <definedName name="DPHZakl" localSheetId="2">'01'!$G$26</definedName>
    <definedName name="DPHZakl" localSheetId="3">'01'!$G$26</definedName>
    <definedName name="DPHZakl" localSheetId="7">'03a'!$G$26</definedName>
    <definedName name="DPHZakl" localSheetId="8">'03a'!$G$26</definedName>
    <definedName name="DPHZakl" localSheetId="9">'03b'!$G$26</definedName>
    <definedName name="DPHZakl" localSheetId="10">'03b'!$G$26</definedName>
    <definedName name="DPHZakl" localSheetId="11">'03c'!$G$26</definedName>
    <definedName name="DPHZakl" localSheetId="12">'03c'!$G$26</definedName>
    <definedName name="DPHZakl" localSheetId="4">#REF!</definedName>
    <definedName name="DPHZakl" localSheetId="5">#REF!</definedName>
    <definedName name="DPHZakl" localSheetId="6">#REF!</definedName>
    <definedName name="DPHZakl" localSheetId="0">#REF!</definedName>
    <definedName name="DPHZakl">#REF!</definedName>
    <definedName name="dpsc" localSheetId="2">'01'!$C$13</definedName>
    <definedName name="dpsc" localSheetId="7">'03a'!$C$13</definedName>
    <definedName name="dpsc" localSheetId="9">'03b'!$C$13</definedName>
    <definedName name="dpsc" localSheetId="11">'03c'!$C$13</definedName>
    <definedName name="Excel_BuiltIn_Print_Area_1">#REF!</definedName>
    <definedName name="Excel_BuiltIn_Print_Area_1_1">"$#REF!.$#REF!$#REF!"</definedName>
    <definedName name="Excel_BuiltIn_Print_Area_1_1_1">"$#REF!.$#REF!$#REF!"</definedName>
    <definedName name="Excel_BuiltIn_Print_Area_1_1_1_1">"$#REF!.$#REF!$#REF!"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HSV">#REF!</definedName>
    <definedName name="HSV0">#REF!</definedName>
    <definedName name="HZS">#REF!</definedName>
    <definedName name="HZS0">#REF!</definedName>
    <definedName name="IČO" localSheetId="2">'01'!$I$11</definedName>
    <definedName name="IČO" localSheetId="7">'03a'!$I$11</definedName>
    <definedName name="IČO" localSheetId="9">'03b'!$I$11</definedName>
    <definedName name="IČO" localSheetId="11">'03c'!$I$11</definedName>
    <definedName name="JKSO">#REF!</definedName>
    <definedName name="malecí_pl" hidden="1">{#N/A,#N/A,FALSE,"List2";#N/A,#N/A,FALSE,"List2"}</definedName>
    <definedName name="Mena" localSheetId="2">'01'!$J$29</definedName>
    <definedName name="Mena" localSheetId="3">'01'!$J$29</definedName>
    <definedName name="Mena" localSheetId="7">'03a'!$J$29</definedName>
    <definedName name="Mena" localSheetId="8">'03a'!$J$29</definedName>
    <definedName name="Mena" localSheetId="9">'03b'!$J$29</definedName>
    <definedName name="Mena" localSheetId="10">'03b'!$J$29</definedName>
    <definedName name="Mena" localSheetId="11">'03c'!$J$29</definedName>
    <definedName name="Mena" localSheetId="12">'03c'!$J$29</definedName>
    <definedName name="Mena" localSheetId="4">#REF!</definedName>
    <definedName name="Mena" localSheetId="5">#REF!</definedName>
    <definedName name="Mena" localSheetId="6">#REF!</definedName>
    <definedName name="Mena" localSheetId="0">#REF!</definedName>
    <definedName name="Mena">#REF!</definedName>
    <definedName name="MistoStavby" localSheetId="2">'01'!$D$4</definedName>
    <definedName name="MistoStavby" localSheetId="3">'01'!$D$4</definedName>
    <definedName name="MistoStavby" localSheetId="7">'03a'!$D$4</definedName>
    <definedName name="MistoStavby" localSheetId="8">'03a'!$D$4</definedName>
    <definedName name="MistoStavby" localSheetId="9">'03b'!$D$4</definedName>
    <definedName name="MistoStavby" localSheetId="10">'03b'!$D$4</definedName>
    <definedName name="MistoStavby" localSheetId="11">'03c'!$D$4</definedName>
    <definedName name="MistoStavby" localSheetId="12">'03c'!$D$4</definedName>
    <definedName name="MistoStavby">#REF!</definedName>
    <definedName name="MJ">#REF!</definedName>
    <definedName name="Mont">#REF!</definedName>
    <definedName name="Montaz0">#REF!</definedName>
    <definedName name="NazevDilu">#REF!</definedName>
    <definedName name="nazevobjektu" localSheetId="2">'01'!$D$3</definedName>
    <definedName name="nazevobjektu" localSheetId="3">'01'!$D$3</definedName>
    <definedName name="nazevobjektu" localSheetId="7">'03a'!$D$3</definedName>
    <definedName name="nazevobjektu" localSheetId="8">'03a'!$D$3</definedName>
    <definedName name="nazevobjektu" localSheetId="9">'03b'!$D$3</definedName>
    <definedName name="nazevobjektu" localSheetId="10">'03b'!$D$3</definedName>
    <definedName name="nazevobjektu" localSheetId="11">'03c'!$D$3</definedName>
    <definedName name="nazevobjektu" localSheetId="12">'03c'!$D$3</definedName>
    <definedName name="nazevobjektu">#REF!</definedName>
    <definedName name="NazevRozpoctu">'[1]Krycí list'!$D$2</definedName>
    <definedName name="NazevStavby" localSheetId="2">'01'!$D$2</definedName>
    <definedName name="nazevstavby" localSheetId="3">'[1]Krycí list'!$C$7</definedName>
    <definedName name="NazevStavby" localSheetId="7">'03a'!$D$2</definedName>
    <definedName name="nazevstavby" localSheetId="8">'[1]Krycí list'!$C$7</definedName>
    <definedName name="NazevStavby" localSheetId="9">'03b'!$D$2</definedName>
    <definedName name="nazevstavby" localSheetId="10">'[1]Krycí list'!$C$7</definedName>
    <definedName name="NazevStavby" localSheetId="11">'03c'!$D$2</definedName>
    <definedName name="nazevstavby" localSheetId="12">'[1]Krycí list'!$C$7</definedName>
    <definedName name="nazevstavby" localSheetId="4">'[1]Krycí list'!$C$7</definedName>
    <definedName name="nazevstavby" localSheetId="5">'[1]Krycí list'!$C$7</definedName>
    <definedName name="nazevstavby" localSheetId="6">'[1]Krycí list'!$C$7</definedName>
    <definedName name="nazevstavby" localSheetId="0">'[1]Krycí list'!$C$7</definedName>
    <definedName name="nazevstavby">#REF!</definedName>
    <definedName name="NazevStavebnihoRozpoctu" localSheetId="2">'01'!$E$4</definedName>
    <definedName name="NazevStavebnihoRozpoctu" localSheetId="3">'01'!$E$4</definedName>
    <definedName name="NazevStavebnihoRozpoctu" localSheetId="7">'03a'!$E$4</definedName>
    <definedName name="NazevStavebnihoRozpoctu" localSheetId="8">'03a'!$E$4</definedName>
    <definedName name="NazevStavebnihoRozpoctu" localSheetId="9">'03b'!$E$4</definedName>
    <definedName name="NazevStavebnihoRozpoctu" localSheetId="10">'03b'!$E$4</definedName>
    <definedName name="NazevStavebnihoRozpoctu" localSheetId="11">'03c'!$E$4</definedName>
    <definedName name="NazevStavebnihoRozpoctu" localSheetId="12">'03c'!$E$4</definedName>
    <definedName name="NazevStavebnihoRozpoctu">#REF!</definedName>
    <definedName name="oadresa" localSheetId="2">'01'!$D$6</definedName>
    <definedName name="oadresa" localSheetId="3">'01'!$D$6</definedName>
    <definedName name="oadresa" localSheetId="7">'03a'!$D$6</definedName>
    <definedName name="oadresa" localSheetId="8">'03a'!$D$6</definedName>
    <definedName name="oadresa" localSheetId="9">'03b'!$D$6</definedName>
    <definedName name="oadresa" localSheetId="10">'03b'!$D$6</definedName>
    <definedName name="oadresa" localSheetId="11">'03c'!$D$6</definedName>
    <definedName name="oadresa" localSheetId="12">'03c'!$D$6</definedName>
    <definedName name="oadresa">#REF!</definedName>
    <definedName name="Objednatel" localSheetId="2">'01'!$D$5</definedName>
    <definedName name="Objednatel" localSheetId="7">'03a'!$D$5</definedName>
    <definedName name="Objednatel" localSheetId="9">'03b'!$D$5</definedName>
    <definedName name="Objednatel" localSheetId="11">'03c'!$D$5</definedName>
    <definedName name="Objednatel">#REF!</definedName>
    <definedName name="Objekt" localSheetId="2">'01'!$B$38</definedName>
    <definedName name="Objekt" localSheetId="7">'03a'!$B$38</definedName>
    <definedName name="Objekt" localSheetId="9">'03b'!$B$38</definedName>
    <definedName name="Objekt" localSheetId="11">'03c'!$B$38</definedName>
    <definedName name="_xlnm.Print_Area" localSheetId="2">'01'!$A$1:$J$74</definedName>
    <definedName name="_xlnm.Print_Area" localSheetId="3">'01-'!$A$1:$U$606</definedName>
    <definedName name="_xlnm.Print_Area" localSheetId="7">'03a'!$A$1:$J$50</definedName>
    <definedName name="_xlnm.Print_Area" localSheetId="8">'03a-'!$A$1:$U$36</definedName>
    <definedName name="_xlnm.Print_Area" localSheetId="9">'03b'!$A$1:$J$50</definedName>
    <definedName name="_xlnm.Print_Area" localSheetId="10">'03b-'!$A$1:$U$49</definedName>
    <definedName name="_xlnm.Print_Area" localSheetId="11">'03c'!$A$1:$J$51</definedName>
    <definedName name="_xlnm.Print_Area" localSheetId="12">'03c-'!$A$1:$U$51</definedName>
    <definedName name="odic" localSheetId="2">'01'!$I$6</definedName>
    <definedName name="odic" localSheetId="7">'03a'!$I$6</definedName>
    <definedName name="odic" localSheetId="9">'03b'!$I$6</definedName>
    <definedName name="odic" localSheetId="11">'03c'!$I$6</definedName>
    <definedName name="oico" localSheetId="2">'01'!$I$5</definedName>
    <definedName name="oico" localSheetId="7">'03a'!$I$5</definedName>
    <definedName name="oico" localSheetId="9">'03b'!$I$5</definedName>
    <definedName name="oico" localSheetId="11">'03c'!$I$5</definedName>
    <definedName name="omisto" localSheetId="2">'01'!$D$7</definedName>
    <definedName name="omisto" localSheetId="7">'03a'!$D$7</definedName>
    <definedName name="omisto" localSheetId="9">'03b'!$D$7</definedName>
    <definedName name="omisto" localSheetId="11">'03c'!$D$7</definedName>
    <definedName name="onazev" localSheetId="2">'01'!$D$6</definedName>
    <definedName name="onazev" localSheetId="7">'03a'!$D$6</definedName>
    <definedName name="onazev" localSheetId="9">'03b'!$D$6</definedName>
    <definedName name="onazev" localSheetId="11">'03c'!$D$6</definedName>
    <definedName name="opsc" localSheetId="2">'01'!$C$7</definedName>
    <definedName name="opsc" localSheetId="7">'03a'!$C$7</definedName>
    <definedName name="opsc" localSheetId="9">'03b'!$C$7</definedName>
    <definedName name="opsc" localSheetId="11">'03c'!$C$7</definedName>
    <definedName name="padresa" localSheetId="2">'01'!$D$9</definedName>
    <definedName name="padresa" localSheetId="3">'01'!$D$9</definedName>
    <definedName name="padresa" localSheetId="7">'03a'!$D$9</definedName>
    <definedName name="padresa" localSheetId="8">'03a'!$D$9</definedName>
    <definedName name="padresa" localSheetId="9">'03b'!$D$9</definedName>
    <definedName name="padresa" localSheetId="10">'03b'!$D$9</definedName>
    <definedName name="padresa" localSheetId="11">'03c'!$D$9</definedName>
    <definedName name="padresa" localSheetId="12">'03c'!$D$9</definedName>
    <definedName name="padresa">#REF!</definedName>
    <definedName name="pdic" localSheetId="2">'01'!$I$9</definedName>
    <definedName name="pdic" localSheetId="3">'01'!$I$9</definedName>
    <definedName name="pdic" localSheetId="7">'03a'!$I$9</definedName>
    <definedName name="pdic" localSheetId="8">'03a'!$I$9</definedName>
    <definedName name="pdic" localSheetId="9">'03b'!$I$9</definedName>
    <definedName name="pdic" localSheetId="10">'03b'!$I$9</definedName>
    <definedName name="pdic" localSheetId="11">'03c'!$I$9</definedName>
    <definedName name="pdic" localSheetId="12">'03c'!$I$9</definedName>
    <definedName name="pdic">#REF!</definedName>
    <definedName name="pico" localSheetId="2">'01'!$I$8</definedName>
    <definedName name="pico" localSheetId="3">'01'!$I$8</definedName>
    <definedName name="pico" localSheetId="7">'03a'!$I$8</definedName>
    <definedName name="pico" localSheetId="8">'03a'!$I$8</definedName>
    <definedName name="pico" localSheetId="9">'03b'!$I$8</definedName>
    <definedName name="pico" localSheetId="10">'03b'!$I$8</definedName>
    <definedName name="pico" localSheetId="11">'03c'!$I$8</definedName>
    <definedName name="pico" localSheetId="12">'03c'!$I$8</definedName>
    <definedName name="pico">#REF!</definedName>
    <definedName name="pmisto" localSheetId="2">'01'!$D$10</definedName>
    <definedName name="pmisto" localSheetId="3">'01'!$D$10</definedName>
    <definedName name="pmisto" localSheetId="7">'03a'!$D$10</definedName>
    <definedName name="pmisto" localSheetId="8">'03a'!$D$10</definedName>
    <definedName name="pmisto" localSheetId="9">'03b'!$D$10</definedName>
    <definedName name="pmisto" localSheetId="10">'03b'!$D$10</definedName>
    <definedName name="pmisto" localSheetId="11">'03c'!$D$10</definedName>
    <definedName name="pmisto" localSheetId="12">'03c'!$D$10</definedName>
    <definedName name="pmisto">#REF!</definedName>
    <definedName name="PocetMJ" localSheetId="2">#REF!</definedName>
    <definedName name="PocetMJ" localSheetId="3">#REF!</definedName>
    <definedName name="PocetMJ" localSheetId="7">#REF!</definedName>
    <definedName name="PocetMJ" localSheetId="8">#REF!</definedName>
    <definedName name="PocetMJ" localSheetId="9">#REF!</definedName>
    <definedName name="PocetMJ" localSheetId="10">#REF!</definedName>
    <definedName name="PocetMJ" localSheetId="11">#REF!</definedName>
    <definedName name="PocetMJ" localSheetId="12">#REF!</definedName>
    <definedName name="PocetMJ" localSheetId="4">#REF!</definedName>
    <definedName name="PocetMJ" localSheetId="5">#REF!</definedName>
    <definedName name="PocetMJ" localSheetId="6">#REF!</definedName>
    <definedName name="PocetMJ" localSheetId="0">#REF!</definedName>
    <definedName name="PocetMJ">#REF!</definedName>
    <definedName name="PoptavkaID" localSheetId="2">'01'!$A$1</definedName>
    <definedName name="PoptavkaID" localSheetId="3">'01'!$A$1</definedName>
    <definedName name="PoptavkaID" localSheetId="7">'03a'!$A$1</definedName>
    <definedName name="PoptavkaID" localSheetId="8">'03a'!$A$1</definedName>
    <definedName name="PoptavkaID" localSheetId="9">'03b'!$A$1</definedName>
    <definedName name="PoptavkaID" localSheetId="10">'03b'!$A$1</definedName>
    <definedName name="PoptavkaID" localSheetId="11">'03c'!$A$1</definedName>
    <definedName name="PoptavkaID" localSheetId="12">'03c'!$A$1</definedName>
    <definedName name="PoptavkaID">#REF!</definedName>
    <definedName name="Poznamka">#REF!</definedName>
    <definedName name="pPSC" localSheetId="2">'01'!$C$10</definedName>
    <definedName name="pPSC" localSheetId="3">'01'!$C$10</definedName>
    <definedName name="pPSC" localSheetId="7">'03a'!$C$10</definedName>
    <definedName name="pPSC" localSheetId="8">'03a'!$C$10</definedName>
    <definedName name="pPSC" localSheetId="9">'03b'!$C$10</definedName>
    <definedName name="pPSC" localSheetId="10">'03b'!$C$10</definedName>
    <definedName name="pPSC" localSheetId="11">'03c'!$C$10</definedName>
    <definedName name="pPSC" localSheetId="12">'03c'!$C$10</definedName>
    <definedName name="pPSC">#REF!</definedName>
    <definedName name="Projektant" localSheetId="2">'01'!$D$8</definedName>
    <definedName name="Projektant" localSheetId="3">'01'!$D$8</definedName>
    <definedName name="Projektant" localSheetId="7">'03a'!$D$8</definedName>
    <definedName name="Projektant" localSheetId="8">'03a'!$D$8</definedName>
    <definedName name="Projektant" localSheetId="9">'03b'!$D$8</definedName>
    <definedName name="Projektant" localSheetId="10">'03b'!$D$8</definedName>
    <definedName name="Projektant" localSheetId="11">'03c'!$D$8</definedName>
    <definedName name="Projektant" localSheetId="12">'03c'!$D$8</definedName>
    <definedName name="Projektant">#REF!</definedName>
    <definedName name="PSV">#REF!</definedName>
    <definedName name="PSV0">#REF!</definedName>
    <definedName name="SazbaDPH1" localSheetId="2">'01'!$E$23</definedName>
    <definedName name="SazbaDPH1" localSheetId="7">'03a'!$E$23</definedName>
    <definedName name="SazbaDPH1" localSheetId="9">'03b'!$E$23</definedName>
    <definedName name="SazbaDPH1" localSheetId="11">'03c'!$E$23</definedName>
    <definedName name="SazbaDPH1">'[1]Krycí list'!$C$30</definedName>
    <definedName name="SazbaDPH2" localSheetId="2">'01'!$E$25</definedName>
    <definedName name="SazbaDPH2" localSheetId="7">'03a'!$E$25</definedName>
    <definedName name="SazbaDPH2" localSheetId="9">'03b'!$E$25</definedName>
    <definedName name="SazbaDPH2" localSheetId="11">'03c'!$E$25</definedName>
    <definedName name="SazbaDPH2">'[1]Krycí list'!$C$32</definedName>
    <definedName name="SloupecCC" localSheetId="2">#REF!</definedName>
    <definedName name="SloupecCC" localSheetId="3">#REF!</definedName>
    <definedName name="SloupecCC" localSheetId="7">#REF!</definedName>
    <definedName name="SloupecCC" localSheetId="8">#REF!</definedName>
    <definedName name="SloupecCC" localSheetId="9">#REF!</definedName>
    <definedName name="SloupecCC" localSheetId="10">#REF!</definedName>
    <definedName name="SloupecCC" localSheetId="11">#REF!</definedName>
    <definedName name="SloupecCC" localSheetId="12">#REF!</definedName>
    <definedName name="SloupecCC" localSheetId="4">#REF!</definedName>
    <definedName name="SloupecCC" localSheetId="5">#REF!</definedName>
    <definedName name="SloupecCC" localSheetId="6">#REF!</definedName>
    <definedName name="SloupecCC" localSheetId="0">#REF!</definedName>
    <definedName name="SloupecCC">#REF!</definedName>
    <definedName name="SloupecCisloPol" localSheetId="2">#REF!</definedName>
    <definedName name="SloupecCisloPol" localSheetId="3">#REF!</definedName>
    <definedName name="SloupecCisloPol" localSheetId="7">#REF!</definedName>
    <definedName name="SloupecCisloPol" localSheetId="8">#REF!</definedName>
    <definedName name="SloupecCisloPol" localSheetId="9">#REF!</definedName>
    <definedName name="SloupecCisloPol" localSheetId="10">#REF!</definedName>
    <definedName name="SloupecCisloPol" localSheetId="11">#REF!</definedName>
    <definedName name="SloupecCisloPol" localSheetId="12">#REF!</definedName>
    <definedName name="SloupecCisloPol" localSheetId="4">#REF!</definedName>
    <definedName name="SloupecCisloPol" localSheetId="5">#REF!</definedName>
    <definedName name="SloupecCisloPol" localSheetId="6">#REF!</definedName>
    <definedName name="SloupecCisloPol" localSheetId="0">#REF!</definedName>
    <definedName name="SloupecCisloPol">#REF!</definedName>
    <definedName name="SloupecJC" localSheetId="2">#REF!</definedName>
    <definedName name="SloupecJC" localSheetId="3">#REF!</definedName>
    <definedName name="SloupecJC" localSheetId="7">#REF!</definedName>
    <definedName name="SloupecJC" localSheetId="8">#REF!</definedName>
    <definedName name="SloupecJC" localSheetId="9">#REF!</definedName>
    <definedName name="SloupecJC" localSheetId="10">#REF!</definedName>
    <definedName name="SloupecJC" localSheetId="11">#REF!</definedName>
    <definedName name="SloupecJC" localSheetId="12">#REF!</definedName>
    <definedName name="SloupecJC" localSheetId="4">#REF!</definedName>
    <definedName name="SloupecJC" localSheetId="5">#REF!</definedName>
    <definedName name="SloupecJC" localSheetId="6">#REF!</definedName>
    <definedName name="SloupecJC" localSheetId="0">#REF!</definedName>
    <definedName name="SloupecJC">#REF!</definedName>
    <definedName name="SloupecMJ" localSheetId="2">#REF!</definedName>
    <definedName name="SloupecMJ" localSheetId="3">#REF!</definedName>
    <definedName name="SloupecMJ" localSheetId="7">#REF!</definedName>
    <definedName name="SloupecMJ" localSheetId="8">#REF!</definedName>
    <definedName name="SloupecMJ" localSheetId="9">#REF!</definedName>
    <definedName name="SloupecMJ" localSheetId="10">#REF!</definedName>
    <definedName name="SloupecMJ" localSheetId="11">#REF!</definedName>
    <definedName name="SloupecMJ" localSheetId="12">#REF!</definedName>
    <definedName name="SloupecMJ" localSheetId="4">#REF!</definedName>
    <definedName name="SloupecMJ" localSheetId="5">#REF!</definedName>
    <definedName name="SloupecMJ" localSheetId="6">#REF!</definedName>
    <definedName name="SloupecMJ" localSheetId="0">#REF!</definedName>
    <definedName name="SloupecMJ">#REF!</definedName>
    <definedName name="SloupecMnozstvi" localSheetId="2">#REF!</definedName>
    <definedName name="SloupecMnozstvi" localSheetId="3">#REF!</definedName>
    <definedName name="SloupecMnozstvi" localSheetId="7">#REF!</definedName>
    <definedName name="SloupecMnozstvi" localSheetId="8">#REF!</definedName>
    <definedName name="SloupecMnozstvi" localSheetId="9">#REF!</definedName>
    <definedName name="SloupecMnozstvi" localSheetId="10">#REF!</definedName>
    <definedName name="SloupecMnozstvi" localSheetId="11">#REF!</definedName>
    <definedName name="SloupecMnozstvi" localSheetId="12">#REF!</definedName>
    <definedName name="SloupecMnozstvi" localSheetId="4">#REF!</definedName>
    <definedName name="SloupecMnozstvi" localSheetId="5">#REF!</definedName>
    <definedName name="SloupecMnozstvi" localSheetId="6">#REF!</definedName>
    <definedName name="SloupecMnozstvi" localSheetId="0">#REF!</definedName>
    <definedName name="SloupecMnozstvi">#REF!</definedName>
    <definedName name="SloupecNazPol" localSheetId="2">#REF!</definedName>
    <definedName name="SloupecNazPol" localSheetId="3">#REF!</definedName>
    <definedName name="SloupecNazPol" localSheetId="7">#REF!</definedName>
    <definedName name="SloupecNazPol" localSheetId="8">#REF!</definedName>
    <definedName name="SloupecNazPol" localSheetId="9">#REF!</definedName>
    <definedName name="SloupecNazPol" localSheetId="10">#REF!</definedName>
    <definedName name="SloupecNazPol" localSheetId="11">#REF!</definedName>
    <definedName name="SloupecNazPol" localSheetId="12">#REF!</definedName>
    <definedName name="SloupecNazPol" localSheetId="4">#REF!</definedName>
    <definedName name="SloupecNazPol" localSheetId="5">#REF!</definedName>
    <definedName name="SloupecNazPol" localSheetId="6">#REF!</definedName>
    <definedName name="SloupecNazPol" localSheetId="0">#REF!</definedName>
    <definedName name="SloupecNazPol">#REF!</definedName>
    <definedName name="SloupecPC" localSheetId="2">#REF!</definedName>
    <definedName name="SloupecPC" localSheetId="3">#REF!</definedName>
    <definedName name="SloupecPC" localSheetId="7">#REF!</definedName>
    <definedName name="SloupecPC" localSheetId="8">#REF!</definedName>
    <definedName name="SloupecPC" localSheetId="9">#REF!</definedName>
    <definedName name="SloupecPC" localSheetId="10">#REF!</definedName>
    <definedName name="SloupecPC" localSheetId="11">#REF!</definedName>
    <definedName name="SloupecPC" localSheetId="12">#REF!</definedName>
    <definedName name="SloupecPC" localSheetId="4">#REF!</definedName>
    <definedName name="SloupecPC" localSheetId="5">#REF!</definedName>
    <definedName name="SloupecPC" localSheetId="6">#REF!</definedName>
    <definedName name="SloupecPC" localSheetId="0">#REF!</definedName>
    <definedName name="SloupecPC">#REF!</definedName>
    <definedName name="Typ">#REF!</definedName>
    <definedName name="viden" hidden="1">{#N/A,#N/A,FALSE,"List2";#N/A,#N/A,FALSE,"List2"}</definedName>
    <definedName name="Viden1" hidden="1">{#N/A,#N/A,FALSE,"List2";#N/A,#N/A,FALSE,"List2"}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Vypracoval" localSheetId="2">'01'!$D$14</definedName>
    <definedName name="Vypracoval" localSheetId="3">'01'!$D$14</definedName>
    <definedName name="Vypracoval" localSheetId="7">'03a'!$D$14</definedName>
    <definedName name="Vypracoval" localSheetId="8">'03a'!$D$14</definedName>
    <definedName name="Vypracoval" localSheetId="9">'03b'!$D$14</definedName>
    <definedName name="Vypracoval" localSheetId="10">'03b'!$D$14</definedName>
    <definedName name="Vypracoval" localSheetId="11">'03c'!$D$14</definedName>
    <definedName name="Vypracoval" localSheetId="12">'03c'!$D$14</definedName>
    <definedName name="Vypracoval">#REF!</definedName>
    <definedName name="wrn.LoanaUT." hidden="1">{#N/A,#N/A,FALSE,"List2";#N/A,#N/A,FALSE,"List2"}</definedName>
    <definedName name="Z_B7E7C763_C459_487D_8ABA_5CFDDFBD5A84_.wvu.Cols" localSheetId="2" hidden="1">'01'!$A:$A</definedName>
    <definedName name="Z_B7E7C763_C459_487D_8ABA_5CFDDFBD5A84_.wvu.Cols" localSheetId="7" hidden="1">'03a'!$A:$A</definedName>
    <definedName name="Z_B7E7C763_C459_487D_8ABA_5CFDDFBD5A84_.wvu.Cols" localSheetId="9" hidden="1">'03b'!$A:$A</definedName>
    <definedName name="Z_B7E7C763_C459_487D_8ABA_5CFDDFBD5A84_.wvu.Cols" localSheetId="11" hidden="1">'03c'!$A:$A</definedName>
    <definedName name="Z_B7E7C763_C459_487D_8ABA_5CFDDFBD5A84_.wvu.PrintArea" localSheetId="2" hidden="1">'01'!$B$1:$J$36</definedName>
    <definedName name="Z_B7E7C763_C459_487D_8ABA_5CFDDFBD5A84_.wvu.PrintArea" localSheetId="7" hidden="1">'03a'!$B$1:$J$36</definedName>
    <definedName name="Z_B7E7C763_C459_487D_8ABA_5CFDDFBD5A84_.wvu.PrintArea" localSheetId="9" hidden="1">'03b'!$B$1:$J$36</definedName>
    <definedName name="Z_B7E7C763_C459_487D_8ABA_5CFDDFBD5A84_.wvu.PrintArea" localSheetId="11" hidden="1">'03c'!$B$1:$J$36</definedName>
    <definedName name="Zakazka">#REF!</definedName>
    <definedName name="Zaklad22">#REF!</definedName>
    <definedName name="Zaklad5">#REF!</definedName>
    <definedName name="ZakladDPHSni" localSheetId="2">'01'!$G$23</definedName>
    <definedName name="ZakladDPHSni" localSheetId="3">'01'!$G$23</definedName>
    <definedName name="ZakladDPHSni" localSheetId="7">'03a'!$G$23</definedName>
    <definedName name="ZakladDPHSni" localSheetId="8">'03a'!$G$23</definedName>
    <definedName name="ZakladDPHSni" localSheetId="9">'03b'!$G$23</definedName>
    <definedName name="ZakladDPHSni" localSheetId="10">'03b'!$G$23</definedName>
    <definedName name="ZakladDPHSni" localSheetId="11">'03c'!$G$23</definedName>
    <definedName name="ZakladDPHSni" localSheetId="12">'03c'!$G$23</definedName>
    <definedName name="ZakladDPHSni" localSheetId="4">#REF!</definedName>
    <definedName name="ZakladDPHSni" localSheetId="5">#REF!</definedName>
    <definedName name="ZakladDPHSni" localSheetId="6">#REF!</definedName>
    <definedName name="ZakladDPHSni" localSheetId="0">#REF!</definedName>
    <definedName name="ZakladDPHSni">#REF!</definedName>
    <definedName name="ZakladDPHSniVypocet" localSheetId="2">'01'!$F$40</definedName>
    <definedName name="ZakladDPHSniVypocet" localSheetId="7">'03a'!$F$40</definedName>
    <definedName name="ZakladDPHSniVypocet" localSheetId="9">'03b'!$F$40</definedName>
    <definedName name="ZakladDPHSniVypocet" localSheetId="11">'03c'!$F$40</definedName>
    <definedName name="ZakladDPHZakl" localSheetId="2">'01'!$G$25</definedName>
    <definedName name="ZakladDPHZakl" localSheetId="3">'01'!$G$25</definedName>
    <definedName name="ZakladDPHZakl" localSheetId="7">'03a'!$G$25</definedName>
    <definedName name="ZakladDPHZakl" localSheetId="8">'03a'!$G$25</definedName>
    <definedName name="ZakladDPHZakl" localSheetId="9">'03b'!$G$25</definedName>
    <definedName name="ZakladDPHZakl" localSheetId="10">'03b'!$G$25</definedName>
    <definedName name="ZakladDPHZakl" localSheetId="11">'03c'!$G$25</definedName>
    <definedName name="ZakladDPHZakl" localSheetId="12">'03c'!$G$25</definedName>
    <definedName name="ZakladDPHZakl" localSheetId="4">#REF!</definedName>
    <definedName name="ZakladDPHZakl" localSheetId="5">#REF!</definedName>
    <definedName name="ZakladDPHZakl" localSheetId="6">#REF!</definedName>
    <definedName name="ZakladDPHZakl" localSheetId="0">#REF!</definedName>
    <definedName name="ZakladDPHZakl">#REF!</definedName>
    <definedName name="ZakladDPHZaklVypocet" localSheetId="2">'01'!$G$40</definedName>
    <definedName name="ZakladDPHZaklVypocet" localSheetId="7">'03a'!$G$40</definedName>
    <definedName name="ZakladDPHZaklVypocet" localSheetId="9">'03b'!$G$40</definedName>
    <definedName name="ZakladDPHZaklVypocet" localSheetId="11">'03c'!$G$40</definedName>
    <definedName name="Zaokrouhleni" localSheetId="2">'01'!$G$27</definedName>
    <definedName name="Zaokrouhleni" localSheetId="3">'01'!$G$27</definedName>
    <definedName name="Zaokrouhleni" localSheetId="7">'03a'!$G$27</definedName>
    <definedName name="Zaokrouhleni" localSheetId="8">'03a'!$G$27</definedName>
    <definedName name="Zaokrouhleni" localSheetId="9">'03b'!$G$27</definedName>
    <definedName name="Zaokrouhleni" localSheetId="10">'03b'!$G$27</definedName>
    <definedName name="Zaokrouhleni" localSheetId="11">'03c'!$G$27</definedName>
    <definedName name="Zaokrouhleni" localSheetId="12">'03c'!$G$27</definedName>
    <definedName name="Zaokrouhleni" localSheetId="4">#REF!</definedName>
    <definedName name="Zaokrouhleni" localSheetId="5">#REF!</definedName>
    <definedName name="Zaokrouhleni" localSheetId="6">#REF!</definedName>
    <definedName name="Zaokrouhleni" localSheetId="0">#REF!</definedName>
    <definedName name="Zaokrouhleni">#REF!</definedName>
    <definedName name="Zhotovitel" localSheetId="2">'01'!$D$11:$G$11</definedName>
    <definedName name="Zhotovitel" localSheetId="3">'01'!$D$11:$G$11</definedName>
    <definedName name="Zhotovitel" localSheetId="7">'03a'!$D$11:$G$11</definedName>
    <definedName name="Zhotovitel" localSheetId="8">'03a'!$D$11:$G$11</definedName>
    <definedName name="Zhotovitel" localSheetId="9">'03b'!$D$11:$G$11</definedName>
    <definedName name="Zhotovitel" localSheetId="10">'03b'!$D$11:$G$11</definedName>
    <definedName name="Zhotovitel" localSheetId="11">'03c'!$D$11:$G$11</definedName>
    <definedName name="Zhotovitel" localSheetId="12">'03c'!$D$11:$G$11</definedName>
    <definedName name="Zhotovitel">#REF!</definedName>
  </definedNames>
  <calcPr calcId="162913"/>
</workbook>
</file>

<file path=xl/calcChain.xml><?xml version="1.0" encoding="utf-8"?>
<calcChain xmlns="http://schemas.openxmlformats.org/spreadsheetml/2006/main">
  <c r="G9" i="29" l="1"/>
  <c r="M9" i="29" s="1"/>
  <c r="I9" i="29"/>
  <c r="K9" i="29"/>
  <c r="O9" i="29"/>
  <c r="Q9" i="29"/>
  <c r="U9" i="29"/>
  <c r="G11" i="29"/>
  <c r="I11" i="29"/>
  <c r="K11" i="29"/>
  <c r="M11" i="29"/>
  <c r="O11" i="29"/>
  <c r="Q11" i="29"/>
  <c r="U11" i="29"/>
  <c r="G14" i="29"/>
  <c r="I14" i="29"/>
  <c r="K14" i="29"/>
  <c r="O14" i="29"/>
  <c r="Q14" i="29"/>
  <c r="U14" i="29"/>
  <c r="G16" i="29"/>
  <c r="M16" i="29" s="1"/>
  <c r="I16" i="29"/>
  <c r="I8" i="29" s="1"/>
  <c r="K16" i="29"/>
  <c r="O16" i="29"/>
  <c r="Q16" i="29"/>
  <c r="Q8" i="29" s="1"/>
  <c r="U16" i="29"/>
  <c r="G21" i="29"/>
  <c r="M21" i="29" s="1"/>
  <c r="I21" i="29"/>
  <c r="K21" i="29"/>
  <c r="O21" i="29"/>
  <c r="Q21" i="29"/>
  <c r="U21" i="29"/>
  <c r="G23" i="29"/>
  <c r="I23" i="29"/>
  <c r="K23" i="29"/>
  <c r="M23" i="29"/>
  <c r="O23" i="29"/>
  <c r="Q23" i="29"/>
  <c r="U23" i="29"/>
  <c r="G26" i="29"/>
  <c r="M26" i="29" s="1"/>
  <c r="I26" i="29"/>
  <c r="K26" i="29"/>
  <c r="O26" i="29"/>
  <c r="Q26" i="29"/>
  <c r="U26" i="29"/>
  <c r="G28" i="29"/>
  <c r="M28" i="29" s="1"/>
  <c r="I28" i="29"/>
  <c r="K28" i="29"/>
  <c r="O28" i="29"/>
  <c r="Q28" i="29"/>
  <c r="U28" i="29"/>
  <c r="G31" i="29"/>
  <c r="M31" i="29" s="1"/>
  <c r="I31" i="29"/>
  <c r="K31" i="29"/>
  <c r="O31" i="29"/>
  <c r="Q31" i="29"/>
  <c r="U31" i="29"/>
  <c r="G32" i="29"/>
  <c r="I32" i="29"/>
  <c r="K32" i="29"/>
  <c r="M32" i="29"/>
  <c r="O32" i="29"/>
  <c r="Q32" i="29"/>
  <c r="U32" i="29"/>
  <c r="G36" i="29"/>
  <c r="M36" i="29" s="1"/>
  <c r="I36" i="29"/>
  <c r="K36" i="29"/>
  <c r="O36" i="29"/>
  <c r="Q36" i="29"/>
  <c r="U36" i="29"/>
  <c r="G39" i="29"/>
  <c r="M39" i="29" s="1"/>
  <c r="I39" i="29"/>
  <c r="K39" i="29"/>
  <c r="O39" i="29"/>
  <c r="Q39" i="29"/>
  <c r="U39" i="29"/>
  <c r="G43" i="29"/>
  <c r="M43" i="29" s="1"/>
  <c r="I43" i="29"/>
  <c r="K43" i="29"/>
  <c r="O43" i="29"/>
  <c r="Q43" i="29"/>
  <c r="U43" i="29"/>
  <c r="G44" i="29"/>
  <c r="I44" i="29"/>
  <c r="K44" i="29"/>
  <c r="M44" i="29"/>
  <c r="O44" i="29"/>
  <c r="Q44" i="29"/>
  <c r="U44" i="29"/>
  <c r="G45" i="29"/>
  <c r="M45" i="29" s="1"/>
  <c r="I45" i="29"/>
  <c r="K45" i="29"/>
  <c r="O45" i="29"/>
  <c r="Q45" i="29"/>
  <c r="U45" i="29"/>
  <c r="G48" i="29"/>
  <c r="M48" i="29" s="1"/>
  <c r="I48" i="29"/>
  <c r="K48" i="29"/>
  <c r="O48" i="29"/>
  <c r="Q48" i="29"/>
  <c r="U48" i="29"/>
  <c r="G53" i="29"/>
  <c r="I53" i="29"/>
  <c r="K53" i="29"/>
  <c r="M53" i="29"/>
  <c r="O53" i="29"/>
  <c r="Q53" i="29"/>
  <c r="U53" i="29"/>
  <c r="G58" i="29"/>
  <c r="I58" i="29"/>
  <c r="K58" i="29"/>
  <c r="O58" i="29"/>
  <c r="Q58" i="29"/>
  <c r="U58" i="29"/>
  <c r="G63" i="29"/>
  <c r="M63" i="29" s="1"/>
  <c r="I63" i="29"/>
  <c r="I47" i="29" s="1"/>
  <c r="K63" i="29"/>
  <c r="O63" i="29"/>
  <c r="Q63" i="29"/>
  <c r="Q47" i="29" s="1"/>
  <c r="U63" i="29"/>
  <c r="G68" i="29"/>
  <c r="M68" i="29" s="1"/>
  <c r="I68" i="29"/>
  <c r="K68" i="29"/>
  <c r="O68" i="29"/>
  <c r="Q68" i="29"/>
  <c r="U68" i="29"/>
  <c r="G69" i="29"/>
  <c r="I69" i="29"/>
  <c r="K69" i="29"/>
  <c r="M69" i="29"/>
  <c r="O69" i="29"/>
  <c r="Q69" i="29"/>
  <c r="U69" i="29"/>
  <c r="G72" i="29"/>
  <c r="M72" i="29" s="1"/>
  <c r="I72" i="29"/>
  <c r="K72" i="29"/>
  <c r="O72" i="29"/>
  <c r="Q72" i="29"/>
  <c r="U72" i="29"/>
  <c r="G75" i="29"/>
  <c r="M75" i="29" s="1"/>
  <c r="I75" i="29"/>
  <c r="K75" i="29"/>
  <c r="O75" i="29"/>
  <c r="Q75" i="29"/>
  <c r="U75" i="29"/>
  <c r="G80" i="29"/>
  <c r="M80" i="29" s="1"/>
  <c r="I80" i="29"/>
  <c r="K80" i="29"/>
  <c r="O80" i="29"/>
  <c r="Q80" i="29"/>
  <c r="U80" i="29"/>
  <c r="G83" i="29"/>
  <c r="I83" i="29"/>
  <c r="K83" i="29"/>
  <c r="M83" i="29"/>
  <c r="O83" i="29"/>
  <c r="Q83" i="29"/>
  <c r="U83" i="29"/>
  <c r="G84" i="29"/>
  <c r="M84" i="29" s="1"/>
  <c r="I84" i="29"/>
  <c r="K84" i="29"/>
  <c r="O84" i="29"/>
  <c r="Q84" i="29"/>
  <c r="U84" i="29"/>
  <c r="G85" i="29"/>
  <c r="M85" i="29" s="1"/>
  <c r="I85" i="29"/>
  <c r="K85" i="29"/>
  <c r="O85" i="29"/>
  <c r="Q85" i="29"/>
  <c r="U85" i="29"/>
  <c r="G87" i="29"/>
  <c r="I87" i="29"/>
  <c r="K87" i="29"/>
  <c r="M87" i="29"/>
  <c r="O87" i="29"/>
  <c r="Q87" i="29"/>
  <c r="U87" i="29"/>
  <c r="G90" i="29"/>
  <c r="I90" i="29"/>
  <c r="K90" i="29"/>
  <c r="O90" i="29"/>
  <c r="O86" i="29" s="1"/>
  <c r="Q90" i="29"/>
  <c r="U90" i="29"/>
  <c r="G93" i="29"/>
  <c r="M93" i="29" s="1"/>
  <c r="I93" i="29"/>
  <c r="I86" i="29" s="1"/>
  <c r="K93" i="29"/>
  <c r="O93" i="29"/>
  <c r="Q93" i="29"/>
  <c r="U93" i="29"/>
  <c r="G99" i="29"/>
  <c r="M99" i="29" s="1"/>
  <c r="I99" i="29"/>
  <c r="K99" i="29"/>
  <c r="O99" i="29"/>
  <c r="Q99" i="29"/>
  <c r="U99" i="29"/>
  <c r="U86" i="29" s="1"/>
  <c r="G100" i="29"/>
  <c r="I100" i="29"/>
  <c r="K100" i="29"/>
  <c r="M100" i="29"/>
  <c r="O100" i="29"/>
  <c r="Q100" i="29"/>
  <c r="U100" i="29"/>
  <c r="G101" i="29"/>
  <c r="M101" i="29" s="1"/>
  <c r="I101" i="29"/>
  <c r="K101" i="29"/>
  <c r="O101" i="29"/>
  <c r="Q101" i="29"/>
  <c r="U101" i="29"/>
  <c r="G102" i="29"/>
  <c r="M102" i="29" s="1"/>
  <c r="I102" i="29"/>
  <c r="K102" i="29"/>
  <c r="O102" i="29"/>
  <c r="Q102" i="29"/>
  <c r="U102" i="29"/>
  <c r="G103" i="29"/>
  <c r="M103" i="29" s="1"/>
  <c r="I103" i="29"/>
  <c r="K103" i="29"/>
  <c r="K86" i="29" s="1"/>
  <c r="O103" i="29"/>
  <c r="Q103" i="29"/>
  <c r="U103" i="29"/>
  <c r="G104" i="29"/>
  <c r="I104" i="29"/>
  <c r="K104" i="29"/>
  <c r="M104" i="29"/>
  <c r="O104" i="29"/>
  <c r="Q104" i="29"/>
  <c r="U104" i="29"/>
  <c r="G105" i="29"/>
  <c r="M105" i="29" s="1"/>
  <c r="I105" i="29"/>
  <c r="K105" i="29"/>
  <c r="O105" i="29"/>
  <c r="Q105" i="29"/>
  <c r="U105" i="29"/>
  <c r="G106" i="29"/>
  <c r="M106" i="29" s="1"/>
  <c r="I106" i="29"/>
  <c r="K106" i="29"/>
  <c r="O106" i="29"/>
  <c r="Q106" i="29"/>
  <c r="U106" i="29"/>
  <c r="G107" i="29"/>
  <c r="M107" i="29" s="1"/>
  <c r="I107" i="29"/>
  <c r="K107" i="29"/>
  <c r="O107" i="29"/>
  <c r="Q107" i="29"/>
  <c r="U107" i="29"/>
  <c r="G111" i="29"/>
  <c r="I111" i="29"/>
  <c r="K111" i="29"/>
  <c r="M111" i="29"/>
  <c r="O111" i="29"/>
  <c r="Q111" i="29"/>
  <c r="U111" i="29"/>
  <c r="G113" i="29"/>
  <c r="M113" i="29" s="1"/>
  <c r="I113" i="29"/>
  <c r="K113" i="29"/>
  <c r="O113" i="29"/>
  <c r="Q113" i="29"/>
  <c r="U113" i="29"/>
  <c r="G115" i="29"/>
  <c r="M115" i="29" s="1"/>
  <c r="I115" i="29"/>
  <c r="K115" i="29"/>
  <c r="O115" i="29"/>
  <c r="Q115" i="29"/>
  <c r="U115" i="29"/>
  <c r="G119" i="29"/>
  <c r="M119" i="29" s="1"/>
  <c r="I119" i="29"/>
  <c r="K119" i="29"/>
  <c r="O119" i="29"/>
  <c r="Q119" i="29"/>
  <c r="U119" i="29"/>
  <c r="G123" i="29"/>
  <c r="I123" i="29"/>
  <c r="K123" i="29"/>
  <c r="M123" i="29"/>
  <c r="O123" i="29"/>
  <c r="Q123" i="29"/>
  <c r="U123" i="29"/>
  <c r="G124" i="29"/>
  <c r="G125" i="29"/>
  <c r="M125" i="29" s="1"/>
  <c r="I125" i="29"/>
  <c r="I124" i="29" s="1"/>
  <c r="K125" i="29"/>
  <c r="O125" i="29"/>
  <c r="Q125" i="29"/>
  <c r="U125" i="29"/>
  <c r="G126" i="29"/>
  <c r="M126" i="29" s="1"/>
  <c r="I126" i="29"/>
  <c r="K126" i="29"/>
  <c r="O126" i="29"/>
  <c r="Q126" i="29"/>
  <c r="U126" i="29"/>
  <c r="G127" i="29"/>
  <c r="I127" i="29"/>
  <c r="K127" i="29"/>
  <c r="M127" i="29"/>
  <c r="O127" i="29"/>
  <c r="Q127" i="29"/>
  <c r="U127" i="29"/>
  <c r="G128" i="29"/>
  <c r="M128" i="29" s="1"/>
  <c r="I128" i="29"/>
  <c r="K128" i="29"/>
  <c r="O128" i="29"/>
  <c r="O124" i="29" s="1"/>
  <c r="Q128" i="29"/>
  <c r="U128" i="29"/>
  <c r="G129" i="29"/>
  <c r="M129" i="29" s="1"/>
  <c r="I129" i="29"/>
  <c r="K129" i="29"/>
  <c r="O129" i="29"/>
  <c r="Q129" i="29"/>
  <c r="U129" i="29"/>
  <c r="G130" i="29"/>
  <c r="M130" i="29" s="1"/>
  <c r="I130" i="29"/>
  <c r="K130" i="29"/>
  <c r="O130" i="29"/>
  <c r="Q130" i="29"/>
  <c r="U130" i="29"/>
  <c r="G131" i="29"/>
  <c r="I131" i="29"/>
  <c r="K131" i="29"/>
  <c r="M131" i="29"/>
  <c r="O131" i="29"/>
  <c r="Q131" i="29"/>
  <c r="U131" i="29"/>
  <c r="O132" i="29"/>
  <c r="G133" i="29"/>
  <c r="M133" i="29" s="1"/>
  <c r="I133" i="29"/>
  <c r="K133" i="29"/>
  <c r="O133" i="29"/>
  <c r="Q133" i="29"/>
  <c r="Q132" i="29" s="1"/>
  <c r="U133" i="29"/>
  <c r="G136" i="29"/>
  <c r="M136" i="29" s="1"/>
  <c r="I136" i="29"/>
  <c r="K136" i="29"/>
  <c r="K132" i="29" s="1"/>
  <c r="O136" i="29"/>
  <c r="Q136" i="29"/>
  <c r="U136" i="29"/>
  <c r="U132" i="29" s="1"/>
  <c r="G139" i="29"/>
  <c r="I139" i="29"/>
  <c r="K139" i="29"/>
  <c r="M139" i="29"/>
  <c r="O139" i="29"/>
  <c r="Q139" i="29"/>
  <c r="U139" i="29"/>
  <c r="G141" i="29"/>
  <c r="M141" i="29" s="1"/>
  <c r="I141" i="29"/>
  <c r="K141" i="29"/>
  <c r="O141" i="29"/>
  <c r="Q141" i="29"/>
  <c r="U141" i="29"/>
  <c r="G146" i="29"/>
  <c r="M146" i="29" s="1"/>
  <c r="I146" i="29"/>
  <c r="K146" i="29"/>
  <c r="O146" i="29"/>
  <c r="Q146" i="29"/>
  <c r="U146" i="29"/>
  <c r="G151" i="29"/>
  <c r="M151" i="29" s="1"/>
  <c r="I151" i="29"/>
  <c r="K151" i="29"/>
  <c r="O151" i="29"/>
  <c r="Q151" i="29"/>
  <c r="U151" i="29"/>
  <c r="G155" i="29"/>
  <c r="I155" i="29"/>
  <c r="K155" i="29"/>
  <c r="O155" i="29"/>
  <c r="Q155" i="29"/>
  <c r="U155" i="29"/>
  <c r="G166" i="29"/>
  <c r="M166" i="29" s="1"/>
  <c r="I166" i="29"/>
  <c r="I154" i="29" s="1"/>
  <c r="K166" i="29"/>
  <c r="O166" i="29"/>
  <c r="Q166" i="29"/>
  <c r="Q154" i="29" s="1"/>
  <c r="U166" i="29"/>
  <c r="G171" i="29"/>
  <c r="M171" i="29" s="1"/>
  <c r="I171" i="29"/>
  <c r="K171" i="29"/>
  <c r="K154" i="29" s="1"/>
  <c r="O171" i="29"/>
  <c r="Q171" i="29"/>
  <c r="U171" i="29"/>
  <c r="U154" i="29" s="1"/>
  <c r="G172" i="29"/>
  <c r="I172" i="29"/>
  <c r="K172" i="29"/>
  <c r="M172" i="29"/>
  <c r="O172" i="29"/>
  <c r="Q172" i="29"/>
  <c r="U172" i="29"/>
  <c r="G176" i="29"/>
  <c r="M176" i="29" s="1"/>
  <c r="I176" i="29"/>
  <c r="K176" i="29"/>
  <c r="O176" i="29"/>
  <c r="Q176" i="29"/>
  <c r="U176" i="29"/>
  <c r="G181" i="29"/>
  <c r="M181" i="29" s="1"/>
  <c r="I181" i="29"/>
  <c r="K181" i="29"/>
  <c r="O181" i="29"/>
  <c r="Q181" i="29"/>
  <c r="U181" i="29"/>
  <c r="G186" i="29"/>
  <c r="I186" i="29"/>
  <c r="K186" i="29"/>
  <c r="M186" i="29"/>
  <c r="O186" i="29"/>
  <c r="Q186" i="29"/>
  <c r="U186" i="29"/>
  <c r="G188" i="29"/>
  <c r="I188" i="29"/>
  <c r="K188" i="29"/>
  <c r="O188" i="29"/>
  <c r="O180" i="29" s="1"/>
  <c r="Q188" i="29"/>
  <c r="U188" i="29"/>
  <c r="BA189" i="29"/>
  <c r="BA190" i="29"/>
  <c r="BA191" i="29"/>
  <c r="BA192" i="29"/>
  <c r="G195" i="29"/>
  <c r="M195" i="29" s="1"/>
  <c r="I195" i="29"/>
  <c r="I180" i="29" s="1"/>
  <c r="K195" i="29"/>
  <c r="O195" i="29"/>
  <c r="Q195" i="29"/>
  <c r="Q180" i="29" s="1"/>
  <c r="U195" i="29"/>
  <c r="G198" i="29"/>
  <c r="M198" i="29" s="1"/>
  <c r="I198" i="29"/>
  <c r="K198" i="29"/>
  <c r="O198" i="29"/>
  <c r="Q198" i="29"/>
  <c r="U198" i="29"/>
  <c r="G205" i="29"/>
  <c r="I205" i="29"/>
  <c r="K205" i="29"/>
  <c r="M205" i="29"/>
  <c r="O205" i="29"/>
  <c r="Q205" i="29"/>
  <c r="U205" i="29"/>
  <c r="G208" i="29"/>
  <c r="M208" i="29" s="1"/>
  <c r="I208" i="29"/>
  <c r="K208" i="29"/>
  <c r="O208" i="29"/>
  <c r="Q208" i="29"/>
  <c r="U208" i="29"/>
  <c r="G210" i="29"/>
  <c r="M210" i="29" s="1"/>
  <c r="I210" i="29"/>
  <c r="K210" i="29"/>
  <c r="O210" i="29"/>
  <c r="Q210" i="29"/>
  <c r="U210" i="29"/>
  <c r="G214" i="29"/>
  <c r="M214" i="29" s="1"/>
  <c r="I214" i="29"/>
  <c r="K214" i="29"/>
  <c r="O214" i="29"/>
  <c r="Q214" i="29"/>
  <c r="U214" i="29"/>
  <c r="G217" i="29"/>
  <c r="I217" i="29"/>
  <c r="K217" i="29"/>
  <c r="M217" i="29"/>
  <c r="O217" i="29"/>
  <c r="Q217" i="29"/>
  <c r="U217" i="29"/>
  <c r="G221" i="29"/>
  <c r="M221" i="29" s="1"/>
  <c r="I221" i="29"/>
  <c r="K221" i="29"/>
  <c r="O221" i="29"/>
  <c r="Q221" i="29"/>
  <c r="Q220" i="29" s="1"/>
  <c r="U221" i="29"/>
  <c r="G224" i="29"/>
  <c r="M224" i="29" s="1"/>
  <c r="I224" i="29"/>
  <c r="K224" i="29"/>
  <c r="K220" i="29" s="1"/>
  <c r="O224" i="29"/>
  <c r="Q224" i="29"/>
  <c r="U224" i="29"/>
  <c r="U220" i="29" s="1"/>
  <c r="G225" i="29"/>
  <c r="I225" i="29"/>
  <c r="K225" i="29"/>
  <c r="M225" i="29"/>
  <c r="O225" i="29"/>
  <c r="Q225" i="29"/>
  <c r="U225" i="29"/>
  <c r="G228" i="29"/>
  <c r="M228" i="29" s="1"/>
  <c r="I228" i="29"/>
  <c r="K228" i="29"/>
  <c r="O228" i="29"/>
  <c r="Q228" i="29"/>
  <c r="U228" i="29"/>
  <c r="G229" i="29"/>
  <c r="M229" i="29" s="1"/>
  <c r="I229" i="29"/>
  <c r="K229" i="29"/>
  <c r="O229" i="29"/>
  <c r="Q229" i="29"/>
  <c r="U229" i="29"/>
  <c r="G232" i="29"/>
  <c r="M232" i="29" s="1"/>
  <c r="I232" i="29"/>
  <c r="K232" i="29"/>
  <c r="O232" i="29"/>
  <c r="Q232" i="29"/>
  <c r="U232" i="29"/>
  <c r="G233" i="29"/>
  <c r="I233" i="29"/>
  <c r="K233" i="29"/>
  <c r="M233" i="29"/>
  <c r="O233" i="29"/>
  <c r="Q233" i="29"/>
  <c r="U233" i="29"/>
  <c r="G238" i="29"/>
  <c r="M238" i="29" s="1"/>
  <c r="I238" i="29"/>
  <c r="K238" i="29"/>
  <c r="O238" i="29"/>
  <c r="O220" i="29" s="1"/>
  <c r="Q238" i="29"/>
  <c r="U238" i="29"/>
  <c r="I241" i="29"/>
  <c r="G242" i="29"/>
  <c r="M242" i="29" s="1"/>
  <c r="I242" i="29"/>
  <c r="K242" i="29"/>
  <c r="O242" i="29"/>
  <c r="Q242" i="29"/>
  <c r="U242" i="29"/>
  <c r="G243" i="29"/>
  <c r="I243" i="29"/>
  <c r="K243" i="29"/>
  <c r="M243" i="29"/>
  <c r="O243" i="29"/>
  <c r="Q243" i="29"/>
  <c r="U243" i="29"/>
  <c r="G244" i="29"/>
  <c r="I244" i="29"/>
  <c r="K244" i="29"/>
  <c r="O244" i="29"/>
  <c r="Q244" i="29"/>
  <c r="U244" i="29"/>
  <c r="G245" i="29"/>
  <c r="M245" i="29" s="1"/>
  <c r="I245" i="29"/>
  <c r="K245" i="29"/>
  <c r="O245" i="29"/>
  <c r="Q245" i="29"/>
  <c r="Q241" i="29" s="1"/>
  <c r="U245" i="29"/>
  <c r="G246" i="29"/>
  <c r="M246" i="29" s="1"/>
  <c r="I246" i="29"/>
  <c r="K246" i="29"/>
  <c r="O246" i="29"/>
  <c r="Q246" i="29"/>
  <c r="U246" i="29"/>
  <c r="G249" i="29"/>
  <c r="I249" i="29"/>
  <c r="K249" i="29"/>
  <c r="M249" i="29"/>
  <c r="O249" i="29"/>
  <c r="Q249" i="29"/>
  <c r="U249" i="29"/>
  <c r="G251" i="29"/>
  <c r="M251" i="29" s="1"/>
  <c r="I251" i="29"/>
  <c r="K251" i="29"/>
  <c r="O251" i="29"/>
  <c r="Q251" i="29"/>
  <c r="U251" i="29"/>
  <c r="G254" i="29"/>
  <c r="M254" i="29" s="1"/>
  <c r="I254" i="29"/>
  <c r="K254" i="29"/>
  <c r="O254" i="29"/>
  <c r="Q254" i="29"/>
  <c r="U254" i="29"/>
  <c r="U253" i="29" s="1"/>
  <c r="G257" i="29"/>
  <c r="I257" i="29"/>
  <c r="K257" i="29"/>
  <c r="M257" i="29"/>
  <c r="O257" i="29"/>
  <c r="Q257" i="29"/>
  <c r="U257" i="29"/>
  <c r="G261" i="29"/>
  <c r="I261" i="29"/>
  <c r="K261" i="29"/>
  <c r="O261" i="29"/>
  <c r="Q261" i="29"/>
  <c r="U261" i="29"/>
  <c r="G262" i="29"/>
  <c r="M262" i="29" s="1"/>
  <c r="I262" i="29"/>
  <c r="I253" i="29" s="1"/>
  <c r="K262" i="29"/>
  <c r="O262" i="29"/>
  <c r="Q262" i="29"/>
  <c r="Q253" i="29" s="1"/>
  <c r="U262" i="29"/>
  <c r="G263" i="29"/>
  <c r="M263" i="29" s="1"/>
  <c r="I263" i="29"/>
  <c r="K263" i="29"/>
  <c r="O263" i="29"/>
  <c r="Q263" i="29"/>
  <c r="U263" i="29"/>
  <c r="G264" i="29"/>
  <c r="I264" i="29"/>
  <c r="K264" i="29"/>
  <c r="M264" i="29"/>
  <c r="O264" i="29"/>
  <c r="Q264" i="29"/>
  <c r="U264" i="29"/>
  <c r="G265" i="29"/>
  <c r="M265" i="29" s="1"/>
  <c r="I265" i="29"/>
  <c r="K265" i="29"/>
  <c r="O265" i="29"/>
  <c r="Q265" i="29"/>
  <c r="U265" i="29"/>
  <c r="G266" i="29"/>
  <c r="M266" i="29" s="1"/>
  <c r="I266" i="29"/>
  <c r="K266" i="29"/>
  <c r="O266" i="29"/>
  <c r="Q266" i="29"/>
  <c r="U266" i="29"/>
  <c r="K268" i="29"/>
  <c r="U268" i="29"/>
  <c r="G269" i="29"/>
  <c r="I269" i="29"/>
  <c r="K269" i="29"/>
  <c r="M269" i="29"/>
  <c r="O269" i="29"/>
  <c r="Q269" i="29"/>
  <c r="U269" i="29"/>
  <c r="G270" i="29"/>
  <c r="I270" i="29"/>
  <c r="K270" i="29"/>
  <c r="O270" i="29"/>
  <c r="O268" i="29" s="1"/>
  <c r="Q270" i="29"/>
  <c r="U270" i="29"/>
  <c r="G271" i="29"/>
  <c r="M271" i="29" s="1"/>
  <c r="I271" i="29"/>
  <c r="I268" i="29" s="1"/>
  <c r="K271" i="29"/>
  <c r="O271" i="29"/>
  <c r="Q271" i="29"/>
  <c r="Q268" i="29" s="1"/>
  <c r="U271" i="29"/>
  <c r="G272" i="29"/>
  <c r="I272" i="29"/>
  <c r="K272" i="29"/>
  <c r="O272" i="29"/>
  <c r="Q272" i="29"/>
  <c r="U272" i="29"/>
  <c r="G273" i="29"/>
  <c r="I273" i="29"/>
  <c r="K273" i="29"/>
  <c r="M273" i="29"/>
  <c r="M272" i="29" s="1"/>
  <c r="O273" i="29"/>
  <c r="Q273" i="29"/>
  <c r="U273" i="29"/>
  <c r="O275" i="29"/>
  <c r="G276" i="29"/>
  <c r="M276" i="29" s="1"/>
  <c r="I276" i="29"/>
  <c r="K276" i="29"/>
  <c r="O276" i="29"/>
  <c r="Q276" i="29"/>
  <c r="U276" i="29"/>
  <c r="G279" i="29"/>
  <c r="M279" i="29" s="1"/>
  <c r="I279" i="29"/>
  <c r="K279" i="29"/>
  <c r="O279" i="29"/>
  <c r="Q279" i="29"/>
  <c r="U279" i="29"/>
  <c r="U275" i="29" s="1"/>
  <c r="G282" i="29"/>
  <c r="I282" i="29"/>
  <c r="K282" i="29"/>
  <c r="M282" i="29"/>
  <c r="O282" i="29"/>
  <c r="Q282" i="29"/>
  <c r="U282" i="29"/>
  <c r="G284" i="29"/>
  <c r="M284" i="29" s="1"/>
  <c r="I284" i="29"/>
  <c r="K284" i="29"/>
  <c r="O284" i="29"/>
  <c r="Q284" i="29"/>
  <c r="U284" i="29"/>
  <c r="G287" i="29"/>
  <c r="M287" i="29" s="1"/>
  <c r="I287" i="29"/>
  <c r="K287" i="29"/>
  <c r="O287" i="29"/>
  <c r="Q287" i="29"/>
  <c r="U287" i="29"/>
  <c r="G290" i="29"/>
  <c r="M290" i="29" s="1"/>
  <c r="I290" i="29"/>
  <c r="K290" i="29"/>
  <c r="O290" i="29"/>
  <c r="Q290" i="29"/>
  <c r="U290" i="29"/>
  <c r="G292" i="29"/>
  <c r="I292" i="29"/>
  <c r="K292" i="29"/>
  <c r="M292" i="29"/>
  <c r="O292" i="29"/>
  <c r="Q292" i="29"/>
  <c r="U292" i="29"/>
  <c r="G294" i="29"/>
  <c r="M294" i="29" s="1"/>
  <c r="I294" i="29"/>
  <c r="I293" i="29" s="1"/>
  <c r="K294" i="29"/>
  <c r="O294" i="29"/>
  <c r="Q294" i="29"/>
  <c r="U294" i="29"/>
  <c r="G297" i="29"/>
  <c r="M297" i="29" s="1"/>
  <c r="I297" i="29"/>
  <c r="K297" i="29"/>
  <c r="O297" i="29"/>
  <c r="Q297" i="29"/>
  <c r="U297" i="29"/>
  <c r="G300" i="29"/>
  <c r="I300" i="29"/>
  <c r="K300" i="29"/>
  <c r="M300" i="29"/>
  <c r="O300" i="29"/>
  <c r="Q300" i="29"/>
  <c r="U300" i="29"/>
  <c r="G303" i="29"/>
  <c r="M303" i="29" s="1"/>
  <c r="I303" i="29"/>
  <c r="K303" i="29"/>
  <c r="O303" i="29"/>
  <c r="O293" i="29" s="1"/>
  <c r="Q303" i="29"/>
  <c r="U303" i="29"/>
  <c r="G306" i="29"/>
  <c r="M306" i="29" s="1"/>
  <c r="I306" i="29"/>
  <c r="K306" i="29"/>
  <c r="O306" i="29"/>
  <c r="Q306" i="29"/>
  <c r="U306" i="29"/>
  <c r="G309" i="29"/>
  <c r="M309" i="29" s="1"/>
  <c r="I309" i="29"/>
  <c r="K309" i="29"/>
  <c r="O309" i="29"/>
  <c r="Q309" i="29"/>
  <c r="U309" i="29"/>
  <c r="G311" i="29"/>
  <c r="I311" i="29"/>
  <c r="K311" i="29"/>
  <c r="M311" i="29"/>
  <c r="O311" i="29"/>
  <c r="Q311" i="29"/>
  <c r="U311" i="29"/>
  <c r="G312" i="29"/>
  <c r="M312" i="29" s="1"/>
  <c r="I312" i="29"/>
  <c r="K312" i="29"/>
  <c r="O312" i="29"/>
  <c r="Q312" i="29"/>
  <c r="U312" i="29"/>
  <c r="G313" i="29"/>
  <c r="I313" i="29"/>
  <c r="O313" i="29"/>
  <c r="Q313" i="29"/>
  <c r="G314" i="29"/>
  <c r="M314" i="29" s="1"/>
  <c r="M313" i="29" s="1"/>
  <c r="I314" i="29"/>
  <c r="K314" i="29"/>
  <c r="K313" i="29" s="1"/>
  <c r="O314" i="29"/>
  <c r="Q314" i="29"/>
  <c r="U314" i="29"/>
  <c r="U313" i="29" s="1"/>
  <c r="G315" i="29"/>
  <c r="I315" i="29"/>
  <c r="K315" i="29"/>
  <c r="M315" i="29"/>
  <c r="O315" i="29"/>
  <c r="Q315" i="29"/>
  <c r="U315" i="29"/>
  <c r="G317" i="29"/>
  <c r="M317" i="29" s="1"/>
  <c r="I317" i="29"/>
  <c r="K317" i="29"/>
  <c r="O317" i="29"/>
  <c r="Q317" i="29"/>
  <c r="U317" i="29"/>
  <c r="G320" i="29"/>
  <c r="M320" i="29" s="1"/>
  <c r="I320" i="29"/>
  <c r="K320" i="29"/>
  <c r="O320" i="29"/>
  <c r="Q320" i="29"/>
  <c r="U320" i="29"/>
  <c r="G323" i="29"/>
  <c r="I323" i="29"/>
  <c r="K323" i="29"/>
  <c r="M323" i="29"/>
  <c r="O323" i="29"/>
  <c r="Q323" i="29"/>
  <c r="U323" i="29"/>
  <c r="G326" i="29"/>
  <c r="M326" i="29" s="1"/>
  <c r="I326" i="29"/>
  <c r="K326" i="29"/>
  <c r="O326" i="29"/>
  <c r="Q326" i="29"/>
  <c r="U326" i="29"/>
  <c r="G329" i="29"/>
  <c r="M329" i="29" s="1"/>
  <c r="I329" i="29"/>
  <c r="K329" i="29"/>
  <c r="O329" i="29"/>
  <c r="Q329" i="29"/>
  <c r="U329" i="29"/>
  <c r="G332" i="29"/>
  <c r="M332" i="29" s="1"/>
  <c r="I332" i="29"/>
  <c r="K332" i="29"/>
  <c r="O332" i="29"/>
  <c r="Q332" i="29"/>
  <c r="U332" i="29"/>
  <c r="G337" i="29"/>
  <c r="I337" i="29"/>
  <c r="K337" i="29"/>
  <c r="M337" i="29"/>
  <c r="O337" i="29"/>
  <c r="Q337" i="29"/>
  <c r="U337" i="29"/>
  <c r="G344" i="29"/>
  <c r="M344" i="29" s="1"/>
  <c r="I344" i="29"/>
  <c r="K344" i="29"/>
  <c r="O344" i="29"/>
  <c r="O316" i="29" s="1"/>
  <c r="Q344" i="29"/>
  <c r="U344" i="29"/>
  <c r="G349" i="29"/>
  <c r="M349" i="29" s="1"/>
  <c r="I349" i="29"/>
  <c r="K349" i="29"/>
  <c r="O349" i="29"/>
  <c r="Q349" i="29"/>
  <c r="U349" i="29"/>
  <c r="G354" i="29"/>
  <c r="M354" i="29" s="1"/>
  <c r="I354" i="29"/>
  <c r="K354" i="29"/>
  <c r="O354" i="29"/>
  <c r="Q354" i="29"/>
  <c r="U354" i="29"/>
  <c r="G357" i="29"/>
  <c r="I357" i="29"/>
  <c r="K357" i="29"/>
  <c r="M357" i="29"/>
  <c r="O357" i="29"/>
  <c r="Q357" i="29"/>
  <c r="U357" i="29"/>
  <c r="G360" i="29"/>
  <c r="M360" i="29" s="1"/>
  <c r="I360" i="29"/>
  <c r="K360" i="29"/>
  <c r="O360" i="29"/>
  <c r="Q360" i="29"/>
  <c r="U360" i="29"/>
  <c r="G362" i="29"/>
  <c r="M362" i="29" s="1"/>
  <c r="I362" i="29"/>
  <c r="K362" i="29"/>
  <c r="O362" i="29"/>
  <c r="Q362" i="29"/>
  <c r="U362" i="29"/>
  <c r="G365" i="29"/>
  <c r="M365" i="29" s="1"/>
  <c r="I365" i="29"/>
  <c r="K365" i="29"/>
  <c r="O365" i="29"/>
  <c r="Q365" i="29"/>
  <c r="U365" i="29"/>
  <c r="G376" i="29"/>
  <c r="I376" i="29"/>
  <c r="K376" i="29"/>
  <c r="M376" i="29"/>
  <c r="O376" i="29"/>
  <c r="Q376" i="29"/>
  <c r="U376" i="29"/>
  <c r="G379" i="29"/>
  <c r="M379" i="29" s="1"/>
  <c r="I379" i="29"/>
  <c r="K379" i="29"/>
  <c r="O379" i="29"/>
  <c r="Q379" i="29"/>
  <c r="U379" i="29"/>
  <c r="G384" i="29"/>
  <c r="M384" i="29" s="1"/>
  <c r="I384" i="29"/>
  <c r="K384" i="29"/>
  <c r="O384" i="29"/>
  <c r="Q384" i="29"/>
  <c r="U384" i="29"/>
  <c r="G403" i="29"/>
  <c r="M403" i="29" s="1"/>
  <c r="I403" i="29"/>
  <c r="K403" i="29"/>
  <c r="O403" i="29"/>
  <c r="Q403" i="29"/>
  <c r="U403" i="29"/>
  <c r="G405" i="29"/>
  <c r="I405" i="29"/>
  <c r="K405" i="29"/>
  <c r="O405" i="29"/>
  <c r="Q405" i="29"/>
  <c r="U405" i="29"/>
  <c r="G408" i="29"/>
  <c r="M408" i="29" s="1"/>
  <c r="I408" i="29"/>
  <c r="K408" i="29"/>
  <c r="O408" i="29"/>
  <c r="Q408" i="29"/>
  <c r="U408" i="29"/>
  <c r="G411" i="29"/>
  <c r="M411" i="29" s="1"/>
  <c r="I411" i="29"/>
  <c r="K411" i="29"/>
  <c r="O411" i="29"/>
  <c r="Q411" i="29"/>
  <c r="U411" i="29"/>
  <c r="U404" i="29" s="1"/>
  <c r="G414" i="29"/>
  <c r="I414" i="29"/>
  <c r="K414" i="29"/>
  <c r="M414" i="29"/>
  <c r="O414" i="29"/>
  <c r="Q414" i="29"/>
  <c r="U414" i="29"/>
  <c r="G417" i="29"/>
  <c r="M417" i="29" s="1"/>
  <c r="I417" i="29"/>
  <c r="K417" i="29"/>
  <c r="O417" i="29"/>
  <c r="Q417" i="29"/>
  <c r="U417" i="29"/>
  <c r="G419" i="29"/>
  <c r="M419" i="29" s="1"/>
  <c r="I419" i="29"/>
  <c r="K419" i="29"/>
  <c r="O419" i="29"/>
  <c r="Q419" i="29"/>
  <c r="U419" i="29"/>
  <c r="G421" i="29"/>
  <c r="M421" i="29" s="1"/>
  <c r="I421" i="29"/>
  <c r="K421" i="29"/>
  <c r="O421" i="29"/>
  <c r="Q421" i="29"/>
  <c r="U421" i="29"/>
  <c r="G423" i="29"/>
  <c r="I423" i="29"/>
  <c r="K423" i="29"/>
  <c r="M423" i="29"/>
  <c r="O423" i="29"/>
  <c r="Q423" i="29"/>
  <c r="U423" i="29"/>
  <c r="G425" i="29"/>
  <c r="M425" i="29" s="1"/>
  <c r="I425" i="29"/>
  <c r="K425" i="29"/>
  <c r="O425" i="29"/>
  <c r="Q425" i="29"/>
  <c r="U425" i="29"/>
  <c r="G427" i="29"/>
  <c r="M427" i="29" s="1"/>
  <c r="I427" i="29"/>
  <c r="K427" i="29"/>
  <c r="O427" i="29"/>
  <c r="Q427" i="29"/>
  <c r="U427" i="29"/>
  <c r="G429" i="29"/>
  <c r="M429" i="29" s="1"/>
  <c r="I429" i="29"/>
  <c r="K429" i="29"/>
  <c r="O429" i="29"/>
  <c r="Q429" i="29"/>
  <c r="U429" i="29"/>
  <c r="G431" i="29"/>
  <c r="G430" i="29" s="1"/>
  <c r="I64" i="28" s="1"/>
  <c r="I431" i="29"/>
  <c r="K431" i="29"/>
  <c r="O431" i="29"/>
  <c r="Q431" i="29"/>
  <c r="U431" i="29"/>
  <c r="G434" i="29"/>
  <c r="M434" i="29" s="1"/>
  <c r="I434" i="29"/>
  <c r="K434" i="29"/>
  <c r="O434" i="29"/>
  <c r="Q434" i="29"/>
  <c r="U434" i="29"/>
  <c r="G436" i="29"/>
  <c r="M436" i="29" s="1"/>
  <c r="I436" i="29"/>
  <c r="K436" i="29"/>
  <c r="K430" i="29" s="1"/>
  <c r="O436" i="29"/>
  <c r="Q436" i="29"/>
  <c r="U436" i="29"/>
  <c r="U430" i="29" s="1"/>
  <c r="G437" i="29"/>
  <c r="I437" i="29"/>
  <c r="K437" i="29"/>
  <c r="M437" i="29"/>
  <c r="O437" i="29"/>
  <c r="Q437" i="29"/>
  <c r="U437" i="29"/>
  <c r="G439" i="29"/>
  <c r="M439" i="29" s="1"/>
  <c r="I439" i="29"/>
  <c r="K439" i="29"/>
  <c r="O439" i="29"/>
  <c r="Q439" i="29"/>
  <c r="U439" i="29"/>
  <c r="G440" i="29"/>
  <c r="M440" i="29" s="1"/>
  <c r="I440" i="29"/>
  <c r="K440" i="29"/>
  <c r="O440" i="29"/>
  <c r="Q440" i="29"/>
  <c r="U440" i="29"/>
  <c r="G442" i="29"/>
  <c r="M442" i="29" s="1"/>
  <c r="I442" i="29"/>
  <c r="K442" i="29"/>
  <c r="O442" i="29"/>
  <c r="Q442" i="29"/>
  <c r="U442" i="29"/>
  <c r="G444" i="29"/>
  <c r="I444" i="29"/>
  <c r="K444" i="29"/>
  <c r="M444" i="29"/>
  <c r="O444" i="29"/>
  <c r="Q444" i="29"/>
  <c r="U444" i="29"/>
  <c r="G445" i="29"/>
  <c r="M445" i="29" s="1"/>
  <c r="I445" i="29"/>
  <c r="K445" i="29"/>
  <c r="O445" i="29"/>
  <c r="Q445" i="29"/>
  <c r="U445" i="29"/>
  <c r="G446" i="29"/>
  <c r="M446" i="29" s="1"/>
  <c r="I446" i="29"/>
  <c r="K446" i="29"/>
  <c r="O446" i="29"/>
  <c r="Q446" i="29"/>
  <c r="U446" i="29"/>
  <c r="G447" i="29"/>
  <c r="M447" i="29" s="1"/>
  <c r="I447" i="29"/>
  <c r="K447" i="29"/>
  <c r="O447" i="29"/>
  <c r="Q447" i="29"/>
  <c r="U447" i="29"/>
  <c r="G448" i="29"/>
  <c r="I448" i="29"/>
  <c r="K448" i="29"/>
  <c r="M448" i="29"/>
  <c r="O448" i="29"/>
  <c r="Q448" i="29"/>
  <c r="U448" i="29"/>
  <c r="G450" i="29"/>
  <c r="M450" i="29" s="1"/>
  <c r="I450" i="29"/>
  <c r="K450" i="29"/>
  <c r="O450" i="29"/>
  <c r="Q450" i="29"/>
  <c r="U450" i="29"/>
  <c r="G451" i="29"/>
  <c r="M451" i="29" s="1"/>
  <c r="I451" i="29"/>
  <c r="K451" i="29"/>
  <c r="O451" i="29"/>
  <c r="Q451" i="29"/>
  <c r="U451" i="29"/>
  <c r="G452" i="29"/>
  <c r="M452" i="29" s="1"/>
  <c r="I452" i="29"/>
  <c r="K452" i="29"/>
  <c r="O452" i="29"/>
  <c r="Q452" i="29"/>
  <c r="U452" i="29"/>
  <c r="G454" i="29"/>
  <c r="G453" i="29" s="1"/>
  <c r="I65" i="28" s="1"/>
  <c r="I454" i="29"/>
  <c r="K454" i="29"/>
  <c r="O454" i="29"/>
  <c r="Q454" i="29"/>
  <c r="U454" i="29"/>
  <c r="G455" i="29"/>
  <c r="M455" i="29" s="1"/>
  <c r="I455" i="29"/>
  <c r="K455" i="29"/>
  <c r="O455" i="29"/>
  <c r="Q455" i="29"/>
  <c r="U455" i="29"/>
  <c r="G456" i="29"/>
  <c r="M456" i="29" s="1"/>
  <c r="I456" i="29"/>
  <c r="K456" i="29"/>
  <c r="K453" i="29" s="1"/>
  <c r="O456" i="29"/>
  <c r="Q456" i="29"/>
  <c r="U456" i="29"/>
  <c r="U453" i="29" s="1"/>
  <c r="G457" i="29"/>
  <c r="I457" i="29"/>
  <c r="K457" i="29"/>
  <c r="M457" i="29"/>
  <c r="O457" i="29"/>
  <c r="Q457" i="29"/>
  <c r="U457" i="29"/>
  <c r="G458" i="29"/>
  <c r="M458" i="29" s="1"/>
  <c r="I458" i="29"/>
  <c r="K458" i="29"/>
  <c r="O458" i="29"/>
  <c r="Q458" i="29"/>
  <c r="U458" i="29"/>
  <c r="G459" i="29"/>
  <c r="M459" i="29" s="1"/>
  <c r="I459" i="29"/>
  <c r="K459" i="29"/>
  <c r="O459" i="29"/>
  <c r="Q459" i="29"/>
  <c r="U459" i="29"/>
  <c r="G460" i="29"/>
  <c r="M460" i="29" s="1"/>
  <c r="I460" i="29"/>
  <c r="K460" i="29"/>
  <c r="O460" i="29"/>
  <c r="Q460" i="29"/>
  <c r="U460" i="29"/>
  <c r="G461" i="29"/>
  <c r="I461" i="29"/>
  <c r="K461" i="29"/>
  <c r="M461" i="29"/>
  <c r="O461" i="29"/>
  <c r="Q461" i="29"/>
  <c r="U461" i="29"/>
  <c r="G462" i="29"/>
  <c r="M462" i="29" s="1"/>
  <c r="I462" i="29"/>
  <c r="K462" i="29"/>
  <c r="O462" i="29"/>
  <c r="Q462" i="29"/>
  <c r="U462" i="29"/>
  <c r="G465" i="29"/>
  <c r="I465" i="29"/>
  <c r="K465" i="29"/>
  <c r="M465" i="29"/>
  <c r="O465" i="29"/>
  <c r="Q465" i="29"/>
  <c r="U465" i="29"/>
  <c r="BA466" i="29"/>
  <c r="BA467" i="29"/>
  <c r="BA468" i="29"/>
  <c r="G469" i="29"/>
  <c r="I469" i="29"/>
  <c r="K469" i="29"/>
  <c r="M469" i="29"/>
  <c r="O469" i="29"/>
  <c r="Q469" i="29"/>
  <c r="U469" i="29"/>
  <c r="BA470" i="29"/>
  <c r="BA471" i="29"/>
  <c r="BA472" i="29"/>
  <c r="G473" i="29"/>
  <c r="I473" i="29"/>
  <c r="K473" i="29"/>
  <c r="M473" i="29"/>
  <c r="O473" i="29"/>
  <c r="Q473" i="29"/>
  <c r="U473" i="29"/>
  <c r="BA474" i="29"/>
  <c r="BA475" i="29"/>
  <c r="BA476" i="29"/>
  <c r="G477" i="29"/>
  <c r="I477" i="29"/>
  <c r="K477" i="29"/>
  <c r="M477" i="29"/>
  <c r="O477" i="29"/>
  <c r="Q477" i="29"/>
  <c r="U477" i="29"/>
  <c r="G480" i="29"/>
  <c r="M480" i="29" s="1"/>
  <c r="I480" i="29"/>
  <c r="K480" i="29"/>
  <c r="O480" i="29"/>
  <c r="Q480" i="29"/>
  <c r="U480" i="29"/>
  <c r="BA481" i="29"/>
  <c r="BA482" i="29"/>
  <c r="BA483" i="29"/>
  <c r="BA484" i="29"/>
  <c r="BA485" i="29"/>
  <c r="G486" i="29"/>
  <c r="M486" i="29" s="1"/>
  <c r="I486" i="29"/>
  <c r="K486" i="29"/>
  <c r="O486" i="29"/>
  <c r="Q486" i="29"/>
  <c r="U486" i="29"/>
  <c r="G489" i="29"/>
  <c r="M489" i="29" s="1"/>
  <c r="I489" i="29"/>
  <c r="K489" i="29"/>
  <c r="O489" i="29"/>
  <c r="Q489" i="29"/>
  <c r="U489" i="29"/>
  <c r="G494" i="29"/>
  <c r="M494" i="29" s="1"/>
  <c r="I494" i="29"/>
  <c r="K494" i="29"/>
  <c r="O494" i="29"/>
  <c r="Q494" i="29"/>
  <c r="U494" i="29"/>
  <c r="G498" i="29"/>
  <c r="I498" i="29"/>
  <c r="K498" i="29"/>
  <c r="M498" i="29"/>
  <c r="O498" i="29"/>
  <c r="Q498" i="29"/>
  <c r="U498" i="29"/>
  <c r="G500" i="29"/>
  <c r="M500" i="29" s="1"/>
  <c r="I500" i="29"/>
  <c r="K500" i="29"/>
  <c r="O500" i="29"/>
  <c r="Q500" i="29"/>
  <c r="U500" i="29"/>
  <c r="G504" i="29"/>
  <c r="M504" i="29" s="1"/>
  <c r="I504" i="29"/>
  <c r="K504" i="29"/>
  <c r="O504" i="29"/>
  <c r="Q504" i="29"/>
  <c r="U504" i="29"/>
  <c r="G508" i="29"/>
  <c r="M508" i="29" s="1"/>
  <c r="I508" i="29"/>
  <c r="K508" i="29"/>
  <c r="O508" i="29"/>
  <c r="Q508" i="29"/>
  <c r="U508" i="29"/>
  <c r="G510" i="29"/>
  <c r="I510" i="29"/>
  <c r="K510" i="29"/>
  <c r="M510" i="29"/>
  <c r="O510" i="29"/>
  <c r="Q510" i="29"/>
  <c r="U510" i="29"/>
  <c r="G518" i="29"/>
  <c r="M518" i="29" s="1"/>
  <c r="I518" i="29"/>
  <c r="K518" i="29"/>
  <c r="O518" i="29"/>
  <c r="Q518" i="29"/>
  <c r="U518" i="29"/>
  <c r="G524" i="29"/>
  <c r="I524" i="29"/>
  <c r="K524" i="29"/>
  <c r="M524" i="29"/>
  <c r="O524" i="29"/>
  <c r="Q524" i="29"/>
  <c r="U524" i="29"/>
  <c r="G526" i="29"/>
  <c r="M526" i="29" s="1"/>
  <c r="I526" i="29"/>
  <c r="K526" i="29"/>
  <c r="O526" i="29"/>
  <c r="Q526" i="29"/>
  <c r="U526" i="29"/>
  <c r="G528" i="29"/>
  <c r="I528" i="29"/>
  <c r="K528" i="29"/>
  <c r="M528" i="29"/>
  <c r="O528" i="29"/>
  <c r="Q528" i="29"/>
  <c r="U528" i="29"/>
  <c r="G530" i="29"/>
  <c r="G529" i="29" s="1"/>
  <c r="I66" i="28" s="1"/>
  <c r="I530" i="29"/>
  <c r="K530" i="29"/>
  <c r="O530" i="29"/>
  <c r="Q530" i="29"/>
  <c r="U530" i="29"/>
  <c r="G531" i="29"/>
  <c r="M531" i="29" s="1"/>
  <c r="I531" i="29"/>
  <c r="K531" i="29"/>
  <c r="K529" i="29" s="1"/>
  <c r="O531" i="29"/>
  <c r="O529" i="29" s="1"/>
  <c r="Q531" i="29"/>
  <c r="U531" i="29"/>
  <c r="U529" i="29" s="1"/>
  <c r="G532" i="29"/>
  <c r="I532" i="29"/>
  <c r="K532" i="29"/>
  <c r="M532" i="29"/>
  <c r="O532" i="29"/>
  <c r="Q532" i="29"/>
  <c r="U532" i="29"/>
  <c r="K533" i="29"/>
  <c r="U533" i="29"/>
  <c r="G534" i="29"/>
  <c r="I534" i="29"/>
  <c r="I533" i="29" s="1"/>
  <c r="K534" i="29"/>
  <c r="M534" i="29"/>
  <c r="O534" i="29"/>
  <c r="Q534" i="29"/>
  <c r="Q533" i="29" s="1"/>
  <c r="U534" i="29"/>
  <c r="G537" i="29"/>
  <c r="M537" i="29" s="1"/>
  <c r="I537" i="29"/>
  <c r="K537" i="29"/>
  <c r="O537" i="29"/>
  <c r="O533" i="29" s="1"/>
  <c r="Q537" i="29"/>
  <c r="U537" i="29"/>
  <c r="I538" i="29"/>
  <c r="Q538" i="29"/>
  <c r="G539" i="29"/>
  <c r="G538" i="29" s="1"/>
  <c r="I68" i="28" s="1"/>
  <c r="I539" i="29"/>
  <c r="K539" i="29"/>
  <c r="K538" i="29" s="1"/>
  <c r="O539" i="29"/>
  <c r="O538" i="29" s="1"/>
  <c r="Q539" i="29"/>
  <c r="U539" i="29"/>
  <c r="U538" i="29" s="1"/>
  <c r="G544" i="29"/>
  <c r="I544" i="29"/>
  <c r="K544" i="29"/>
  <c r="M544" i="29"/>
  <c r="O544" i="29"/>
  <c r="Q544" i="29"/>
  <c r="U544" i="29"/>
  <c r="G551" i="29"/>
  <c r="I69" i="28" s="1"/>
  <c r="O551" i="29"/>
  <c r="G552" i="29"/>
  <c r="I552" i="29"/>
  <c r="I551" i="29" s="1"/>
  <c r="K552" i="29"/>
  <c r="M552" i="29"/>
  <c r="O552" i="29"/>
  <c r="Q552" i="29"/>
  <c r="Q551" i="29" s="1"/>
  <c r="U552" i="29"/>
  <c r="G555" i="29"/>
  <c r="M555" i="29" s="1"/>
  <c r="I555" i="29"/>
  <c r="K555" i="29"/>
  <c r="K551" i="29" s="1"/>
  <c r="O555" i="29"/>
  <c r="Q555" i="29"/>
  <c r="U555" i="29"/>
  <c r="U551" i="29" s="1"/>
  <c r="I558" i="29"/>
  <c r="Q558" i="29"/>
  <c r="G559" i="29"/>
  <c r="M559" i="29" s="1"/>
  <c r="M558" i="29" s="1"/>
  <c r="I559" i="29"/>
  <c r="K559" i="29"/>
  <c r="K558" i="29" s="1"/>
  <c r="O559" i="29"/>
  <c r="O558" i="29" s="1"/>
  <c r="Q559" i="29"/>
  <c r="U559" i="29"/>
  <c r="U558" i="29" s="1"/>
  <c r="I560" i="29"/>
  <c r="O560" i="29"/>
  <c r="Q560" i="29"/>
  <c r="I561" i="29"/>
  <c r="K561" i="29"/>
  <c r="K560" i="29" s="1"/>
  <c r="O561" i="29"/>
  <c r="Q561" i="29"/>
  <c r="U561" i="29"/>
  <c r="U560" i="29" s="1"/>
  <c r="G563" i="29"/>
  <c r="M563" i="29" s="1"/>
  <c r="I563" i="29"/>
  <c r="K563" i="29"/>
  <c r="K562" i="29" s="1"/>
  <c r="O563" i="29"/>
  <c r="O562" i="29" s="1"/>
  <c r="Q563" i="29"/>
  <c r="U563" i="29"/>
  <c r="U562" i="29" s="1"/>
  <c r="G564" i="29"/>
  <c r="M564" i="29" s="1"/>
  <c r="I564" i="29"/>
  <c r="I562" i="29" s="1"/>
  <c r="K564" i="29"/>
  <c r="O564" i="29"/>
  <c r="Q564" i="29"/>
  <c r="Q562" i="29" s="1"/>
  <c r="U564" i="29"/>
  <c r="G565" i="29"/>
  <c r="M565" i="29" s="1"/>
  <c r="I565" i="29"/>
  <c r="K565" i="29"/>
  <c r="O565" i="29"/>
  <c r="Q565" i="29"/>
  <c r="U565" i="29"/>
  <c r="G566" i="29"/>
  <c r="I566" i="29"/>
  <c r="K566" i="29"/>
  <c r="M566" i="29"/>
  <c r="O566" i="29"/>
  <c r="Q566" i="29"/>
  <c r="U566" i="29"/>
  <c r="G567" i="29"/>
  <c r="M567" i="29" s="1"/>
  <c r="I567" i="29"/>
  <c r="K567" i="29"/>
  <c r="O567" i="29"/>
  <c r="Q567" i="29"/>
  <c r="U567" i="29"/>
  <c r="G568" i="29"/>
  <c r="I568" i="29"/>
  <c r="K568" i="29"/>
  <c r="M568" i="29"/>
  <c r="O568" i="29"/>
  <c r="Q568" i="29"/>
  <c r="U568" i="29"/>
  <c r="G569" i="29"/>
  <c r="M569" i="29" s="1"/>
  <c r="I569" i="29"/>
  <c r="K569" i="29"/>
  <c r="O569" i="29"/>
  <c r="Q569" i="29"/>
  <c r="U569" i="29"/>
  <c r="G570" i="29"/>
  <c r="I570" i="29"/>
  <c r="K570" i="29"/>
  <c r="M570" i="29"/>
  <c r="O570" i="29"/>
  <c r="Q570" i="29"/>
  <c r="U570" i="29"/>
  <c r="G571" i="29"/>
  <c r="M571" i="29" s="1"/>
  <c r="I571" i="29"/>
  <c r="K571" i="29"/>
  <c r="O571" i="29"/>
  <c r="Q571" i="29"/>
  <c r="U571" i="29"/>
  <c r="G572" i="29"/>
  <c r="I572" i="29"/>
  <c r="K572" i="29"/>
  <c r="M572" i="29"/>
  <c r="O572" i="29"/>
  <c r="Q572" i="29"/>
  <c r="U572" i="29"/>
  <c r="BA573" i="29"/>
  <c r="BA574" i="29"/>
  <c r="BA575" i="29"/>
  <c r="BA576" i="29"/>
  <c r="BA577" i="29"/>
  <c r="BA578" i="29"/>
  <c r="BA579" i="29"/>
  <c r="BA580" i="29"/>
  <c r="BA581" i="29"/>
  <c r="BA582" i="29"/>
  <c r="BA583" i="29"/>
  <c r="G585" i="29"/>
  <c r="M585" i="29" s="1"/>
  <c r="I585" i="29"/>
  <c r="K585" i="29"/>
  <c r="K584" i="29" s="1"/>
  <c r="O585" i="29"/>
  <c r="O584" i="29" s="1"/>
  <c r="Q585" i="29"/>
  <c r="U585" i="29"/>
  <c r="U584" i="29" s="1"/>
  <c r="G586" i="29"/>
  <c r="I586" i="29"/>
  <c r="I584" i="29" s="1"/>
  <c r="K586" i="29"/>
  <c r="M586" i="29"/>
  <c r="O586" i="29"/>
  <c r="Q586" i="29"/>
  <c r="Q584" i="29" s="1"/>
  <c r="U586" i="29"/>
  <c r="G587" i="29"/>
  <c r="M587" i="29" s="1"/>
  <c r="I587" i="29"/>
  <c r="K587" i="29"/>
  <c r="O587" i="29"/>
  <c r="Q587" i="29"/>
  <c r="U587" i="29"/>
  <c r="G588" i="29"/>
  <c r="I588" i="29"/>
  <c r="K588" i="29"/>
  <c r="M588" i="29"/>
  <c r="O588" i="29"/>
  <c r="Q588" i="29"/>
  <c r="U588" i="29"/>
  <c r="G589" i="29"/>
  <c r="M589" i="29" s="1"/>
  <c r="I589" i="29"/>
  <c r="K589" i="29"/>
  <c r="O589" i="29"/>
  <c r="Q589" i="29"/>
  <c r="U589" i="29"/>
  <c r="G590" i="29"/>
  <c r="I590" i="29"/>
  <c r="K590" i="29"/>
  <c r="M590" i="29"/>
  <c r="O590" i="29"/>
  <c r="Q590" i="29"/>
  <c r="U590" i="29"/>
  <c r="G591" i="29"/>
  <c r="M591" i="29" s="1"/>
  <c r="I591" i="29"/>
  <c r="K591" i="29"/>
  <c r="O591" i="29"/>
  <c r="Q591" i="29"/>
  <c r="U591" i="29"/>
  <c r="G592" i="29"/>
  <c r="I592" i="29"/>
  <c r="K592" i="29"/>
  <c r="M592" i="29"/>
  <c r="O592" i="29"/>
  <c r="Q592" i="29"/>
  <c r="U592" i="29"/>
  <c r="BA593" i="29"/>
  <c r="BA594" i="29"/>
  <c r="BA595" i="29"/>
  <c r="BA596" i="29"/>
  <c r="BA597" i="29"/>
  <c r="BA598" i="29"/>
  <c r="BA599" i="29"/>
  <c r="BA600" i="29"/>
  <c r="AC602" i="29"/>
  <c r="F39" i="28" s="1"/>
  <c r="J23" i="28"/>
  <c r="E24" i="28"/>
  <c r="J24" i="28"/>
  <c r="J25" i="28"/>
  <c r="E26" i="28"/>
  <c r="J26" i="28"/>
  <c r="G27" i="28"/>
  <c r="J27" i="28"/>
  <c r="J28" i="28"/>
  <c r="F38" i="28"/>
  <c r="G38" i="28"/>
  <c r="I50" i="28"/>
  <c r="I58" i="28"/>
  <c r="I61" i="28"/>
  <c r="M551" i="29" l="1"/>
  <c r="M562" i="29"/>
  <c r="M533" i="29"/>
  <c r="M584" i="29"/>
  <c r="I453" i="29"/>
  <c r="O453" i="29"/>
  <c r="I430" i="29"/>
  <c r="K316" i="29"/>
  <c r="G253" i="29"/>
  <c r="I56" i="28" s="1"/>
  <c r="M261" i="29"/>
  <c r="F40" i="28"/>
  <c r="G23" i="28" s="1"/>
  <c r="G24" i="28" s="1"/>
  <c r="G533" i="29"/>
  <c r="I67" i="28" s="1"/>
  <c r="I404" i="29"/>
  <c r="O404" i="29"/>
  <c r="G404" i="29"/>
  <c r="I63" i="28" s="1"/>
  <c r="G316" i="29"/>
  <c r="I62" i="28" s="1"/>
  <c r="U293" i="29"/>
  <c r="I275" i="29"/>
  <c r="M270" i="29"/>
  <c r="M268" i="29" s="1"/>
  <c r="G268" i="29"/>
  <c r="I57" i="28" s="1"/>
  <c r="G241" i="29"/>
  <c r="I55" i="28" s="1"/>
  <c r="M244" i="29"/>
  <c r="M241" i="29" s="1"/>
  <c r="U241" i="29"/>
  <c r="I220" i="29"/>
  <c r="K180" i="29"/>
  <c r="O154" i="29"/>
  <c r="I132" i="29"/>
  <c r="U124" i="29"/>
  <c r="G47" i="29"/>
  <c r="I48" i="28" s="1"/>
  <c r="M58" i="29"/>
  <c r="U47" i="29"/>
  <c r="G8" i="29"/>
  <c r="M14" i="29"/>
  <c r="U8" i="29"/>
  <c r="M316" i="29"/>
  <c r="G584" i="29"/>
  <c r="I73" i="28" s="1"/>
  <c r="I19" i="28" s="1"/>
  <c r="G562" i="29"/>
  <c r="I72" i="28" s="1"/>
  <c r="I20" i="28" s="1"/>
  <c r="G558" i="29"/>
  <c r="I70" i="28" s="1"/>
  <c r="M539" i="29"/>
  <c r="M538" i="29" s="1"/>
  <c r="M530" i="29"/>
  <c r="M529" i="29" s="1"/>
  <c r="K404" i="29"/>
  <c r="Q404" i="29"/>
  <c r="M405" i="29"/>
  <c r="M404" i="29" s="1"/>
  <c r="I316" i="29"/>
  <c r="G293" i="29"/>
  <c r="I60" i="28" s="1"/>
  <c r="K275" i="29"/>
  <c r="Q275" i="29"/>
  <c r="M275" i="29"/>
  <c r="K253" i="29"/>
  <c r="O241" i="29"/>
  <c r="M220" i="29"/>
  <c r="G180" i="29"/>
  <c r="I53" i="28" s="1"/>
  <c r="M188" i="29"/>
  <c r="M180" i="29" s="1"/>
  <c r="U180" i="29"/>
  <c r="M132" i="29"/>
  <c r="M90" i="29"/>
  <c r="M86" i="29" s="1"/>
  <c r="G86" i="29"/>
  <c r="I49" i="28" s="1"/>
  <c r="O47" i="29"/>
  <c r="M47" i="29"/>
  <c r="O8" i="29"/>
  <c r="M8" i="29"/>
  <c r="O430" i="29"/>
  <c r="Q316" i="29"/>
  <c r="Q529" i="29"/>
  <c r="I529" i="29"/>
  <c r="Q453" i="29"/>
  <c r="M454" i="29"/>
  <c r="M453" i="29" s="1"/>
  <c r="Q430" i="29"/>
  <c r="M431" i="29"/>
  <c r="M430" i="29" s="1"/>
  <c r="U316" i="29"/>
  <c r="K293" i="29"/>
  <c r="Q293" i="29"/>
  <c r="M293" i="29"/>
  <c r="G275" i="29"/>
  <c r="I59" i="28" s="1"/>
  <c r="O253" i="29"/>
  <c r="M253" i="29"/>
  <c r="K241" i="29"/>
  <c r="G220" i="29"/>
  <c r="I54" i="28" s="1"/>
  <c r="M155" i="29"/>
  <c r="M154" i="29" s="1"/>
  <c r="G154" i="29"/>
  <c r="I52" i="28" s="1"/>
  <c r="G132" i="29"/>
  <c r="I51" i="28" s="1"/>
  <c r="K124" i="29"/>
  <c r="Q124" i="29"/>
  <c r="M124" i="29"/>
  <c r="Q86" i="29"/>
  <c r="K47" i="29"/>
  <c r="K8" i="29"/>
  <c r="F7" i="26"/>
  <c r="J7" i="26"/>
  <c r="F8" i="26"/>
  <c r="J8" i="26"/>
  <c r="J16" i="26" s="1"/>
  <c r="F9" i="26"/>
  <c r="J9" i="26"/>
  <c r="F10" i="26"/>
  <c r="J10" i="26"/>
  <c r="F11" i="26"/>
  <c r="J11" i="26"/>
  <c r="F12" i="26"/>
  <c r="J12" i="26"/>
  <c r="F13" i="26"/>
  <c r="J13" i="26"/>
  <c r="F14" i="26"/>
  <c r="J14" i="26"/>
  <c r="F15" i="26"/>
  <c r="J15" i="26"/>
  <c r="A17" i="26"/>
  <c r="F21" i="26"/>
  <c r="J21" i="26"/>
  <c r="F22" i="26"/>
  <c r="J22" i="26"/>
  <c r="J32" i="26" s="1"/>
  <c r="F23" i="26"/>
  <c r="J23" i="26"/>
  <c r="F24" i="26"/>
  <c r="J24" i="26"/>
  <c r="F25" i="26"/>
  <c r="J25" i="26"/>
  <c r="F26" i="26"/>
  <c r="J26" i="26"/>
  <c r="F27" i="26"/>
  <c r="J27" i="26"/>
  <c r="F28" i="26"/>
  <c r="J28" i="26"/>
  <c r="F29" i="26"/>
  <c r="J29" i="26"/>
  <c r="F30" i="26"/>
  <c r="J30" i="26"/>
  <c r="A33" i="26"/>
  <c r="J36" i="25"/>
  <c r="J37" i="25"/>
  <c r="F41" i="25"/>
  <c r="J41" i="25"/>
  <c r="F42" i="25"/>
  <c r="J42" i="25"/>
  <c r="F43" i="25"/>
  <c r="J43" i="25"/>
  <c r="F44" i="25"/>
  <c r="J44" i="25"/>
  <c r="F45" i="25"/>
  <c r="J45" i="25"/>
  <c r="F47" i="25"/>
  <c r="J47" i="25"/>
  <c r="F48" i="25"/>
  <c r="J48" i="25"/>
  <c r="F50" i="25"/>
  <c r="J50" i="25"/>
  <c r="F52" i="25"/>
  <c r="J52" i="25"/>
  <c r="F53" i="25"/>
  <c r="J53" i="25"/>
  <c r="F54" i="25"/>
  <c r="J54" i="25"/>
  <c r="F55" i="25"/>
  <c r="J55" i="25"/>
  <c r="F56" i="25"/>
  <c r="J56" i="25"/>
  <c r="F57" i="25"/>
  <c r="J57" i="25"/>
  <c r="F59" i="25"/>
  <c r="J59" i="25"/>
  <c r="F60" i="25"/>
  <c r="J60" i="25"/>
  <c r="F61" i="25"/>
  <c r="J61" i="25"/>
  <c r="F62" i="25"/>
  <c r="J62" i="25"/>
  <c r="F63" i="25"/>
  <c r="J63" i="25"/>
  <c r="F64" i="25"/>
  <c r="J64" i="25"/>
  <c r="F65" i="25"/>
  <c r="J65" i="25"/>
  <c r="F66" i="25"/>
  <c r="J66" i="25"/>
  <c r="F67" i="25"/>
  <c r="J67" i="25"/>
  <c r="F68" i="25"/>
  <c r="J68" i="25"/>
  <c r="F69" i="25"/>
  <c r="J69" i="25"/>
  <c r="F70" i="25"/>
  <c r="J70" i="25"/>
  <c r="F71" i="25"/>
  <c r="J71" i="25"/>
  <c r="F72" i="25"/>
  <c r="J72" i="25"/>
  <c r="F73" i="25"/>
  <c r="J73" i="25"/>
  <c r="F75" i="25"/>
  <c r="J75" i="25"/>
  <c r="F76" i="25"/>
  <c r="J76" i="25"/>
  <c r="F77" i="25"/>
  <c r="J77" i="25"/>
  <c r="D78" i="25"/>
  <c r="F80" i="25"/>
  <c r="J80" i="25"/>
  <c r="F82" i="25"/>
  <c r="J82" i="25"/>
  <c r="F83" i="25"/>
  <c r="J83" i="25"/>
  <c r="F88" i="25"/>
  <c r="J88" i="25"/>
  <c r="F89" i="25"/>
  <c r="J89" i="25"/>
  <c r="F90" i="25"/>
  <c r="J90" i="25"/>
  <c r="F91" i="25"/>
  <c r="F4" i="25" s="1"/>
  <c r="J91" i="25"/>
  <c r="H4" i="25" s="1"/>
  <c r="F95" i="25"/>
  <c r="J95" i="25"/>
  <c r="F96" i="25"/>
  <c r="J96" i="25"/>
  <c r="F97" i="25"/>
  <c r="J97" i="25"/>
  <c r="F99" i="25"/>
  <c r="F5" i="25" s="1"/>
  <c r="J99" i="25"/>
  <c r="H5" i="25" s="1"/>
  <c r="F102" i="25"/>
  <c r="J102" i="25"/>
  <c r="F103" i="25"/>
  <c r="J103" i="25"/>
  <c r="J104" i="25" s="1"/>
  <c r="H21" i="25" s="1"/>
  <c r="N27" i="24" s="1"/>
  <c r="F107" i="25"/>
  <c r="J107" i="25"/>
  <c r="F108" i="25"/>
  <c r="J108" i="25"/>
  <c r="F109" i="25"/>
  <c r="J109" i="25"/>
  <c r="F110" i="25"/>
  <c r="J110" i="25"/>
  <c r="F111" i="25"/>
  <c r="J111" i="25"/>
  <c r="F112" i="25"/>
  <c r="J112" i="25"/>
  <c r="F113" i="25"/>
  <c r="J113" i="25"/>
  <c r="F114" i="25"/>
  <c r="J114" i="25"/>
  <c r="F115" i="25"/>
  <c r="J115" i="25"/>
  <c r="F116" i="25"/>
  <c r="F11" i="25" s="1"/>
  <c r="E22" i="24" s="1"/>
  <c r="F119" i="25"/>
  <c r="J119" i="25"/>
  <c r="F120" i="25"/>
  <c r="J120" i="25"/>
  <c r="F121" i="25"/>
  <c r="J121" i="25"/>
  <c r="D122" i="25"/>
  <c r="J122" i="25" s="1"/>
  <c r="F123" i="25"/>
  <c r="J123" i="25"/>
  <c r="F124" i="25"/>
  <c r="J124" i="25"/>
  <c r="F125" i="25"/>
  <c r="J125" i="25"/>
  <c r="F126" i="25"/>
  <c r="J126" i="25"/>
  <c r="F127" i="25"/>
  <c r="J127" i="25"/>
  <c r="F128" i="25"/>
  <c r="J128" i="25"/>
  <c r="F129" i="25"/>
  <c r="J129" i="25"/>
  <c r="F134" i="25"/>
  <c r="J134" i="25"/>
  <c r="F135" i="25"/>
  <c r="J135" i="25"/>
  <c r="J140" i="25" s="1"/>
  <c r="H19" i="25" s="1"/>
  <c r="E27" i="24" s="1"/>
  <c r="F136" i="25"/>
  <c r="J136" i="25"/>
  <c r="F137" i="25"/>
  <c r="J137" i="25"/>
  <c r="F138" i="25"/>
  <c r="J138" i="25"/>
  <c r="F139" i="25"/>
  <c r="J139" i="25"/>
  <c r="I26" i="24"/>
  <c r="N26" i="24"/>
  <c r="I27" i="24"/>
  <c r="N30" i="24"/>
  <c r="I17" i="28" l="1"/>
  <c r="I47" i="28"/>
  <c r="J85" i="25"/>
  <c r="H3" i="25" s="1"/>
  <c r="H6" i="25" s="1"/>
  <c r="E21" i="24" s="1"/>
  <c r="J116" i="25"/>
  <c r="H11" i="25" s="1"/>
  <c r="F84" i="25"/>
  <c r="F16" i="26"/>
  <c r="F17" i="26" s="1"/>
  <c r="E36" i="25" s="1"/>
  <c r="F36" i="25" s="1"/>
  <c r="F32" i="26"/>
  <c r="F33" i="26" s="1"/>
  <c r="E37" i="25" s="1"/>
  <c r="F37" i="25" s="1"/>
  <c r="F31" i="26"/>
  <c r="F85" i="25"/>
  <c r="F3" i="25" s="1"/>
  <c r="F6" i="25" s="1"/>
  <c r="J131" i="25"/>
  <c r="H10" i="25" s="1"/>
  <c r="H12" i="25" s="1"/>
  <c r="E23" i="24" s="1"/>
  <c r="F122" i="25"/>
  <c r="I16" i="28" l="1"/>
  <c r="H9" i="25"/>
  <c r="H13" i="25" s="1"/>
  <c r="F8" i="25"/>
  <c r="E20" i="24"/>
  <c r="F7" i="25"/>
  <c r="F140" i="25"/>
  <c r="F131" i="25"/>
  <c r="F10" i="25" s="1"/>
  <c r="E24" i="24" l="1"/>
  <c r="F13" i="25"/>
  <c r="H14" i="25" l="1"/>
  <c r="E25" i="24" s="1"/>
  <c r="E26" i="24" s="1"/>
  <c r="N29" i="24" s="1"/>
  <c r="F561" i="29" s="1"/>
  <c r="G561" i="29" s="1"/>
  <c r="H16" i="25"/>
  <c r="H15" i="25"/>
  <c r="G560" i="29" l="1"/>
  <c r="M561" i="29"/>
  <c r="M560" i="29" s="1"/>
  <c r="AD602" i="29"/>
  <c r="G39" i="28" s="1"/>
  <c r="L31" i="24"/>
  <c r="N31" i="24" s="1"/>
  <c r="N32" i="24" s="1"/>
  <c r="H17" i="25"/>
  <c r="H23" i="25" s="1"/>
  <c r="I71" i="28" l="1"/>
  <c r="G602" i="29"/>
  <c r="G40" i="28"/>
  <c r="H39" i="28"/>
  <c r="H40" i="28" s="1"/>
  <c r="I39" i="28"/>
  <c r="I40" i="28" s="1"/>
  <c r="J39" i="28" s="1"/>
  <c r="J40" i="28" s="1"/>
  <c r="G9" i="23"/>
  <c r="M9" i="23" s="1"/>
  <c r="I9" i="23"/>
  <c r="K9" i="23"/>
  <c r="O9" i="23"/>
  <c r="Q9" i="23"/>
  <c r="U9" i="23"/>
  <c r="G11" i="23"/>
  <c r="M11" i="23" s="1"/>
  <c r="I11" i="23"/>
  <c r="K11" i="23"/>
  <c r="O11" i="23"/>
  <c r="Q11" i="23"/>
  <c r="U11" i="23"/>
  <c r="G13" i="23"/>
  <c r="I13" i="23"/>
  <c r="K13" i="23"/>
  <c r="M13" i="23"/>
  <c r="O13" i="23"/>
  <c r="Q13" i="23"/>
  <c r="U13" i="23"/>
  <c r="G15" i="23"/>
  <c r="M15" i="23" s="1"/>
  <c r="I15" i="23"/>
  <c r="K15" i="23"/>
  <c r="O15" i="23"/>
  <c r="Q15" i="23"/>
  <c r="U15" i="23"/>
  <c r="G17" i="23"/>
  <c r="M17" i="23" s="1"/>
  <c r="I17" i="23"/>
  <c r="K17" i="23"/>
  <c r="O17" i="23"/>
  <c r="Q17" i="23"/>
  <c r="U17" i="23"/>
  <c r="G19" i="23"/>
  <c r="I19" i="23"/>
  <c r="K19" i="23"/>
  <c r="M19" i="23"/>
  <c r="O19" i="23"/>
  <c r="Q19" i="23"/>
  <c r="U19" i="23"/>
  <c r="G21" i="23"/>
  <c r="M21" i="23" s="1"/>
  <c r="I21" i="23"/>
  <c r="K21" i="23"/>
  <c r="O21" i="23"/>
  <c r="Q21" i="23"/>
  <c r="U21" i="23"/>
  <c r="G23" i="23"/>
  <c r="M23" i="23" s="1"/>
  <c r="I23" i="23"/>
  <c r="K23" i="23"/>
  <c r="O23" i="23"/>
  <c r="Q23" i="23"/>
  <c r="U23" i="23"/>
  <c r="G25" i="23"/>
  <c r="M25" i="23" s="1"/>
  <c r="I25" i="23"/>
  <c r="K25" i="23"/>
  <c r="O25" i="23"/>
  <c r="Q25" i="23"/>
  <c r="U25" i="23"/>
  <c r="G26" i="23"/>
  <c r="M26" i="23" s="1"/>
  <c r="I26" i="23"/>
  <c r="K26" i="23"/>
  <c r="O26" i="23"/>
  <c r="Q26" i="23"/>
  <c r="U26" i="23"/>
  <c r="G27" i="23"/>
  <c r="I27" i="23"/>
  <c r="K27" i="23"/>
  <c r="M27" i="23"/>
  <c r="O27" i="23"/>
  <c r="Q27" i="23"/>
  <c r="U27" i="23"/>
  <c r="G29" i="23"/>
  <c r="M29" i="23" s="1"/>
  <c r="I29" i="23"/>
  <c r="K29" i="23"/>
  <c r="O29" i="23"/>
  <c r="Q29" i="23"/>
  <c r="U29" i="23"/>
  <c r="G30" i="23"/>
  <c r="M30" i="23" s="1"/>
  <c r="I30" i="23"/>
  <c r="K30" i="23"/>
  <c r="O30" i="23"/>
  <c r="Q30" i="23"/>
  <c r="U30" i="23"/>
  <c r="G31" i="23"/>
  <c r="I31" i="23"/>
  <c r="K31" i="23"/>
  <c r="M31" i="23"/>
  <c r="O31" i="23"/>
  <c r="Q31" i="23"/>
  <c r="U31" i="23"/>
  <c r="G32" i="23"/>
  <c r="M32" i="23" s="1"/>
  <c r="I32" i="23"/>
  <c r="K32" i="23"/>
  <c r="O32" i="23"/>
  <c r="Q32" i="23"/>
  <c r="U32" i="23"/>
  <c r="G33" i="23"/>
  <c r="M33" i="23" s="1"/>
  <c r="I33" i="23"/>
  <c r="K33" i="23"/>
  <c r="O33" i="23"/>
  <c r="Q33" i="23"/>
  <c r="U33" i="23"/>
  <c r="G34" i="23"/>
  <c r="I34" i="23"/>
  <c r="K34" i="23"/>
  <c r="M34" i="23"/>
  <c r="O34" i="23"/>
  <c r="Q34" i="23"/>
  <c r="U34" i="23"/>
  <c r="G35" i="23"/>
  <c r="M35" i="23" s="1"/>
  <c r="I35" i="23"/>
  <c r="K35" i="23"/>
  <c r="O35" i="23"/>
  <c r="Q35" i="23"/>
  <c r="U35" i="23"/>
  <c r="G36" i="23"/>
  <c r="M36" i="23" s="1"/>
  <c r="I36" i="23"/>
  <c r="K36" i="23"/>
  <c r="O36" i="23"/>
  <c r="Q36" i="23"/>
  <c r="U36" i="23"/>
  <c r="G37" i="23"/>
  <c r="M37" i="23" s="1"/>
  <c r="I37" i="23"/>
  <c r="K37" i="23"/>
  <c r="O37" i="23"/>
  <c r="Q37" i="23"/>
  <c r="U37" i="23"/>
  <c r="G38" i="23"/>
  <c r="M38" i="23" s="1"/>
  <c r="I38" i="23"/>
  <c r="K38" i="23"/>
  <c r="O38" i="23"/>
  <c r="Q38" i="23"/>
  <c r="U38" i="23"/>
  <c r="G39" i="23"/>
  <c r="I39" i="23"/>
  <c r="K39" i="23"/>
  <c r="M39" i="23"/>
  <c r="O39" i="23"/>
  <c r="Q39" i="23"/>
  <c r="U39" i="23"/>
  <c r="G41" i="23"/>
  <c r="M41" i="23" s="1"/>
  <c r="M40" i="23" s="1"/>
  <c r="I41" i="23"/>
  <c r="I40" i="23" s="1"/>
  <c r="K41" i="23"/>
  <c r="K40" i="23" s="1"/>
  <c r="O41" i="23"/>
  <c r="O40" i="23" s="1"/>
  <c r="Q41" i="23"/>
  <c r="Q40" i="23" s="1"/>
  <c r="U41" i="23"/>
  <c r="U40" i="23" s="1"/>
  <c r="G44" i="23"/>
  <c r="G43" i="23" s="1"/>
  <c r="I50" i="22" s="1"/>
  <c r="I17" i="22" s="1"/>
  <c r="I44" i="23"/>
  <c r="K44" i="23"/>
  <c r="K43" i="23" s="1"/>
  <c r="O44" i="23"/>
  <c r="O43" i="23" s="1"/>
  <c r="Q44" i="23"/>
  <c r="U44" i="23"/>
  <c r="U43" i="23" s="1"/>
  <c r="G45" i="23"/>
  <c r="M45" i="23" s="1"/>
  <c r="I45" i="23"/>
  <c r="K45" i="23"/>
  <c r="O45" i="23"/>
  <c r="Q45" i="23"/>
  <c r="U45" i="23"/>
  <c r="AC47" i="23"/>
  <c r="F39" i="22" s="1"/>
  <c r="F40" i="22" s="1"/>
  <c r="G23" i="22" s="1"/>
  <c r="I18" i="22"/>
  <c r="I19" i="22"/>
  <c r="I20" i="22"/>
  <c r="J23" i="22"/>
  <c r="E24" i="22"/>
  <c r="J24" i="22"/>
  <c r="J25" i="22"/>
  <c r="E26" i="22"/>
  <c r="J26" i="22"/>
  <c r="G27" i="22"/>
  <c r="J27" i="22"/>
  <c r="J28" i="22"/>
  <c r="F38" i="22"/>
  <c r="G38" i="22"/>
  <c r="I18" i="28" l="1"/>
  <c r="I21" i="28" s="1"/>
  <c r="I74" i="28"/>
  <c r="G25" i="28"/>
  <c r="E20" i="6" s="1"/>
  <c r="G28" i="28"/>
  <c r="O28" i="23"/>
  <c r="O8" i="23"/>
  <c r="K28" i="23"/>
  <c r="K8" i="23"/>
  <c r="Q43" i="23"/>
  <c r="M44" i="23"/>
  <c r="U28" i="23"/>
  <c r="I28" i="23"/>
  <c r="U8" i="23"/>
  <c r="I8" i="23"/>
  <c r="I43" i="23"/>
  <c r="G40" i="23"/>
  <c r="I49" i="22" s="1"/>
  <c r="Q28" i="23"/>
  <c r="Q8" i="23"/>
  <c r="M28" i="23"/>
  <c r="M8" i="23"/>
  <c r="M43" i="23"/>
  <c r="G28" i="23"/>
  <c r="I48" i="22" s="1"/>
  <c r="G8" i="23"/>
  <c r="AD47" i="23"/>
  <c r="G39" i="22" s="1"/>
  <c r="H39" i="22" s="1"/>
  <c r="H40" i="22" s="1"/>
  <c r="G24" i="22"/>
  <c r="G26" i="28" l="1"/>
  <c r="G29" i="28"/>
  <c r="G40" i="22"/>
  <c r="G25" i="22" s="1"/>
  <c r="E24" i="6" s="1"/>
  <c r="I39" i="22"/>
  <c r="I40" i="22" s="1"/>
  <c r="J39" i="22" s="1"/>
  <c r="J40" i="22" s="1"/>
  <c r="G47" i="23"/>
  <c r="I47" i="22"/>
  <c r="G28" i="22"/>
  <c r="G26" i="22" l="1"/>
  <c r="G29" i="22" s="1"/>
  <c r="I51" i="22"/>
  <c r="I16" i="22"/>
  <c r="I21" i="22" s="1"/>
  <c r="G9" i="21"/>
  <c r="M9" i="21" s="1"/>
  <c r="I9" i="21"/>
  <c r="K9" i="21"/>
  <c r="O9" i="21"/>
  <c r="Q9" i="21"/>
  <c r="U9" i="21"/>
  <c r="G11" i="21"/>
  <c r="I11" i="21"/>
  <c r="K11" i="21"/>
  <c r="M11" i="21"/>
  <c r="O11" i="21"/>
  <c r="Q11" i="21"/>
  <c r="U11" i="21"/>
  <c r="G13" i="21"/>
  <c r="I13" i="21"/>
  <c r="K13" i="21"/>
  <c r="O13" i="21"/>
  <c r="Q13" i="21"/>
  <c r="U13" i="21"/>
  <c r="G15" i="21"/>
  <c r="M15" i="21" s="1"/>
  <c r="I15" i="21"/>
  <c r="K15" i="21"/>
  <c r="O15" i="21"/>
  <c r="Q15" i="21"/>
  <c r="U15" i="21"/>
  <c r="G17" i="21"/>
  <c r="M17" i="21" s="1"/>
  <c r="I17" i="21"/>
  <c r="K17" i="21"/>
  <c r="O17" i="21"/>
  <c r="Q17" i="21"/>
  <c r="U17" i="21"/>
  <c r="G19" i="21"/>
  <c r="M19" i="21" s="1"/>
  <c r="I19" i="21"/>
  <c r="K19" i="21"/>
  <c r="O19" i="21"/>
  <c r="Q19" i="21"/>
  <c r="U19" i="21"/>
  <c r="G21" i="21"/>
  <c r="M21" i="21" s="1"/>
  <c r="I21" i="21"/>
  <c r="K21" i="21"/>
  <c r="O21" i="21"/>
  <c r="Q21" i="21"/>
  <c r="U21" i="21"/>
  <c r="G23" i="21"/>
  <c r="M23" i="21" s="1"/>
  <c r="I23" i="21"/>
  <c r="K23" i="21"/>
  <c r="O23" i="21"/>
  <c r="Q23" i="21"/>
  <c r="U23" i="21"/>
  <c r="G25" i="21"/>
  <c r="M25" i="21" s="1"/>
  <c r="I25" i="21"/>
  <c r="K25" i="21"/>
  <c r="O25" i="21"/>
  <c r="Q25" i="21"/>
  <c r="U25" i="21"/>
  <c r="G26" i="21"/>
  <c r="I26" i="21"/>
  <c r="K26" i="21"/>
  <c r="M26" i="21"/>
  <c r="O26" i="21"/>
  <c r="Q26" i="21"/>
  <c r="U26" i="21"/>
  <c r="G27" i="21"/>
  <c r="M27" i="21" s="1"/>
  <c r="I27" i="21"/>
  <c r="K27" i="21"/>
  <c r="O27" i="21"/>
  <c r="Q27" i="21"/>
  <c r="U27" i="21"/>
  <c r="G29" i="21"/>
  <c r="M29" i="21" s="1"/>
  <c r="I29" i="21"/>
  <c r="K29" i="21"/>
  <c r="O29" i="21"/>
  <c r="Q29" i="21"/>
  <c r="U29" i="21"/>
  <c r="G30" i="21"/>
  <c r="I30" i="21"/>
  <c r="K30" i="21"/>
  <c r="M30" i="21"/>
  <c r="O30" i="21"/>
  <c r="Q30" i="21"/>
  <c r="U30" i="21"/>
  <c r="G31" i="21"/>
  <c r="M31" i="21" s="1"/>
  <c r="I31" i="21"/>
  <c r="K31" i="21"/>
  <c r="O31" i="21"/>
  <c r="Q31" i="21"/>
  <c r="U31" i="21"/>
  <c r="G32" i="21"/>
  <c r="M32" i="21" s="1"/>
  <c r="I32" i="21"/>
  <c r="K32" i="21"/>
  <c r="O32" i="21"/>
  <c r="Q32" i="21"/>
  <c r="U32" i="21"/>
  <c r="G33" i="21"/>
  <c r="M33" i="21" s="1"/>
  <c r="I33" i="21"/>
  <c r="K33" i="21"/>
  <c r="O33" i="21"/>
  <c r="Q33" i="21"/>
  <c r="U33" i="21"/>
  <c r="G34" i="21"/>
  <c r="M34" i="21" s="1"/>
  <c r="I34" i="21"/>
  <c r="K34" i="21"/>
  <c r="O34" i="21"/>
  <c r="Q34" i="21"/>
  <c r="U34" i="21"/>
  <c r="G35" i="21"/>
  <c r="I35" i="21"/>
  <c r="K35" i="21"/>
  <c r="M35" i="21"/>
  <c r="O35" i="21"/>
  <c r="Q35" i="21"/>
  <c r="U35" i="21"/>
  <c r="G36" i="21"/>
  <c r="M36" i="21" s="1"/>
  <c r="I36" i="21"/>
  <c r="K36" i="21"/>
  <c r="O36" i="21"/>
  <c r="Q36" i="21"/>
  <c r="U36" i="21"/>
  <c r="G37" i="21"/>
  <c r="M37" i="21" s="1"/>
  <c r="I37" i="21"/>
  <c r="K37" i="21"/>
  <c r="O37" i="21"/>
  <c r="Q37" i="21"/>
  <c r="U37" i="21"/>
  <c r="G38" i="21"/>
  <c r="I38" i="21"/>
  <c r="K38" i="21"/>
  <c r="M38" i="21"/>
  <c r="O38" i="21"/>
  <c r="Q38" i="21"/>
  <c r="U38" i="21"/>
  <c r="G39" i="21"/>
  <c r="M39" i="21" s="1"/>
  <c r="I39" i="21"/>
  <c r="K39" i="21"/>
  <c r="O39" i="21"/>
  <c r="Q39" i="21"/>
  <c r="U39" i="21"/>
  <c r="G40" i="21"/>
  <c r="M40" i="21" s="1"/>
  <c r="I40" i="21"/>
  <c r="K40" i="21"/>
  <c r="O40" i="21"/>
  <c r="Q40" i="21"/>
  <c r="U40" i="21"/>
  <c r="O41" i="21"/>
  <c r="Q41" i="21"/>
  <c r="G42" i="21"/>
  <c r="G41" i="21" s="1"/>
  <c r="I49" i="20" s="1"/>
  <c r="I42" i="21"/>
  <c r="I41" i="21" s="1"/>
  <c r="K42" i="21"/>
  <c r="K41" i="21" s="1"/>
  <c r="M42" i="21"/>
  <c r="M41" i="21" s="1"/>
  <c r="O42" i="21"/>
  <c r="Q42" i="21"/>
  <c r="U42" i="21"/>
  <c r="U41" i="21" s="1"/>
  <c r="AC45" i="21"/>
  <c r="F39" i="20" s="1"/>
  <c r="F40" i="20" s="1"/>
  <c r="G23" i="20" s="1"/>
  <c r="I17" i="20"/>
  <c r="I18" i="20"/>
  <c r="I19" i="20"/>
  <c r="I20" i="20"/>
  <c r="J23" i="20"/>
  <c r="E24" i="20"/>
  <c r="J24" i="20"/>
  <c r="J25" i="20"/>
  <c r="E26" i="20"/>
  <c r="J26" i="20"/>
  <c r="G27" i="20"/>
  <c r="J27" i="20"/>
  <c r="J28" i="20"/>
  <c r="F38" i="20"/>
  <c r="G38" i="20"/>
  <c r="U28" i="21" l="1"/>
  <c r="AD45" i="21"/>
  <c r="G39" i="20" s="1"/>
  <c r="H39" i="20" s="1"/>
  <c r="H40" i="20" s="1"/>
  <c r="U8" i="21"/>
  <c r="Q28" i="21"/>
  <c r="M13" i="21"/>
  <c r="Q8" i="21"/>
  <c r="O28" i="21"/>
  <c r="O8" i="21"/>
  <c r="I28" i="21"/>
  <c r="I8" i="21"/>
  <c r="K28" i="21"/>
  <c r="K8" i="21"/>
  <c r="M8" i="21"/>
  <c r="M28" i="21"/>
  <c r="G28" i="21"/>
  <c r="I48" i="20" s="1"/>
  <c r="G8" i="21"/>
  <c r="G24" i="20"/>
  <c r="G40" i="20"/>
  <c r="G25" i="20" s="1"/>
  <c r="I39" i="20" l="1"/>
  <c r="I40" i="20" s="1"/>
  <c r="J39" i="20" s="1"/>
  <c r="J40" i="20" s="1"/>
  <c r="G26" i="20"/>
  <c r="G29" i="20" s="1"/>
  <c r="E23" i="6"/>
  <c r="G28" i="20"/>
  <c r="I47" i="20"/>
  <c r="G45" i="21"/>
  <c r="I16" i="20" l="1"/>
  <c r="I21" i="20" s="1"/>
  <c r="I50" i="20"/>
  <c r="G9" i="19"/>
  <c r="M9" i="19" s="1"/>
  <c r="I9" i="19"/>
  <c r="K9" i="19"/>
  <c r="O9" i="19"/>
  <c r="Q9" i="19"/>
  <c r="U9" i="19"/>
  <c r="G11" i="19"/>
  <c r="I11" i="19"/>
  <c r="K11" i="19"/>
  <c r="M11" i="19"/>
  <c r="O11" i="19"/>
  <c r="Q11" i="19"/>
  <c r="U11" i="19"/>
  <c r="G13" i="19"/>
  <c r="I13" i="19"/>
  <c r="K13" i="19"/>
  <c r="M13" i="19"/>
  <c r="O13" i="19"/>
  <c r="Q13" i="19"/>
  <c r="U13" i="19"/>
  <c r="G15" i="19"/>
  <c r="M15" i="19" s="1"/>
  <c r="I15" i="19"/>
  <c r="K15" i="19"/>
  <c r="O15" i="19"/>
  <c r="Q15" i="19"/>
  <c r="U15" i="19"/>
  <c r="G17" i="19"/>
  <c r="M17" i="19" s="1"/>
  <c r="I17" i="19"/>
  <c r="K17" i="19"/>
  <c r="O17" i="19"/>
  <c r="Q17" i="19"/>
  <c r="U17" i="19"/>
  <c r="G19" i="19"/>
  <c r="M19" i="19" s="1"/>
  <c r="I19" i="19"/>
  <c r="K19" i="19"/>
  <c r="O19" i="19"/>
  <c r="Q19" i="19"/>
  <c r="U19" i="19"/>
  <c r="G21" i="19"/>
  <c r="M21" i="19" s="1"/>
  <c r="I21" i="19"/>
  <c r="K21" i="19"/>
  <c r="O21" i="19"/>
  <c r="Q21" i="19"/>
  <c r="U21" i="19"/>
  <c r="G23" i="19"/>
  <c r="M23" i="19" s="1"/>
  <c r="I23" i="19"/>
  <c r="K23" i="19"/>
  <c r="O23" i="19"/>
  <c r="Q23" i="19"/>
  <c r="U23" i="19"/>
  <c r="G24" i="19"/>
  <c r="M24" i="19" s="1"/>
  <c r="I24" i="19"/>
  <c r="K24" i="19"/>
  <c r="O24" i="19"/>
  <c r="Q24" i="19"/>
  <c r="U24" i="19"/>
  <c r="G25" i="19"/>
  <c r="I25" i="19"/>
  <c r="K25" i="19"/>
  <c r="M25" i="19"/>
  <c r="O25" i="19"/>
  <c r="Q25" i="19"/>
  <c r="U25" i="19"/>
  <c r="G28" i="19"/>
  <c r="M28" i="19" s="1"/>
  <c r="M27" i="19" s="1"/>
  <c r="I28" i="19"/>
  <c r="I27" i="19" s="1"/>
  <c r="K28" i="19"/>
  <c r="K27" i="19" s="1"/>
  <c r="O28" i="19"/>
  <c r="O27" i="19" s="1"/>
  <c r="Q28" i="19"/>
  <c r="Q27" i="19" s="1"/>
  <c r="U28" i="19"/>
  <c r="U27" i="19" s="1"/>
  <c r="O29" i="19"/>
  <c r="Q29" i="19"/>
  <c r="G30" i="19"/>
  <c r="G29" i="19" s="1"/>
  <c r="I49" i="18" s="1"/>
  <c r="I18" i="18" s="1"/>
  <c r="I30" i="19"/>
  <c r="I29" i="19" s="1"/>
  <c r="K30" i="19"/>
  <c r="K29" i="19" s="1"/>
  <c r="M30" i="19"/>
  <c r="M29" i="19" s="1"/>
  <c r="O30" i="19"/>
  <c r="Q30" i="19"/>
  <c r="U30" i="19"/>
  <c r="U29" i="19" s="1"/>
  <c r="AC32" i="19"/>
  <c r="F39" i="18" s="1"/>
  <c r="F40" i="18" s="1"/>
  <c r="G23" i="18" s="1"/>
  <c r="I17" i="18"/>
  <c r="I19" i="18"/>
  <c r="I20" i="18"/>
  <c r="J23" i="18"/>
  <c r="E24" i="18"/>
  <c r="J24" i="18"/>
  <c r="J25" i="18"/>
  <c r="E26" i="18"/>
  <c r="J26" i="18"/>
  <c r="G27" i="18"/>
  <c r="J27" i="18"/>
  <c r="J28" i="18"/>
  <c r="F38" i="18"/>
  <c r="G38" i="18"/>
  <c r="O8" i="19" l="1"/>
  <c r="K8" i="19"/>
  <c r="Q8" i="19"/>
  <c r="G8" i="19"/>
  <c r="G32" i="19" s="1"/>
  <c r="AD32" i="19"/>
  <c r="G39" i="18" s="1"/>
  <c r="G40" i="18" s="1"/>
  <c r="G25" i="18" s="1"/>
  <c r="U8" i="19"/>
  <c r="I8" i="19"/>
  <c r="H39" i="18"/>
  <c r="H40" i="18" s="1"/>
  <c r="M8" i="19"/>
  <c r="G27" i="19"/>
  <c r="I48" i="18" s="1"/>
  <c r="I47" i="18"/>
  <c r="G24" i="18"/>
  <c r="G26" i="18" l="1"/>
  <c r="G29" i="18" s="1"/>
  <c r="E22" i="6"/>
  <c r="I39" i="18"/>
  <c r="I40" i="18" s="1"/>
  <c r="J39" i="18" s="1"/>
  <c r="J40" i="18" s="1"/>
  <c r="I16" i="18"/>
  <c r="I21" i="18" s="1"/>
  <c r="I50" i="18"/>
  <c r="G28" i="18"/>
  <c r="F25" i="6" l="1"/>
  <c r="G20" i="6" l="1"/>
  <c r="G24" i="6"/>
  <c r="H24" i="6" s="1"/>
  <c r="G23" i="6" l="1"/>
  <c r="H23" i="6" s="1"/>
  <c r="H20" i="6"/>
  <c r="E25" i="6" l="1"/>
  <c r="I21" i="6" s="1"/>
  <c r="G22" i="6"/>
  <c r="H22" i="6" s="1"/>
  <c r="G21" i="6"/>
  <c r="I23" i="6" l="1"/>
  <c r="I20" i="6"/>
  <c r="I24" i="6"/>
  <c r="H21" i="6"/>
  <c r="H25" i="6" s="1"/>
  <c r="G25" i="6"/>
  <c r="I22" i="6"/>
  <c r="I25" i="6" l="1"/>
</calcChain>
</file>

<file path=xl/comments1.xml><?xml version="1.0" encoding="utf-8"?>
<comments xmlns="http://schemas.openxmlformats.org/spreadsheetml/2006/main">
  <authors>
    <author>Radim Štěpánek</author>
  </authors>
  <commentList>
    <comment ref="C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3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4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5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<sst xmlns="http://schemas.openxmlformats.org/spreadsheetml/2006/main" count="3248" uniqueCount="1412">
  <si>
    <t>DPH 15%</t>
  </si>
  <si>
    <t>Rekapitulace stavby</t>
  </si>
  <si>
    <t>Stavba:</t>
  </si>
  <si>
    <t>Objednatel:</t>
  </si>
  <si>
    <t>IČ:</t>
  </si>
  <si>
    <t>DIČ:</t>
  </si>
  <si>
    <t>Projektant:</t>
  </si>
  <si>
    <t>Zhotovitel:</t>
  </si>
  <si>
    <t>Vypracoval:</t>
  </si>
  <si>
    <t>Rekapitulace stavebních objektů</t>
  </si>
  <si>
    <t>Číslo</t>
  </si>
  <si>
    <t>Název</t>
  </si>
  <si>
    <t>Celkem cena</t>
  </si>
  <si>
    <t>DPH 21%</t>
  </si>
  <si>
    <t>Celkem s DPH</t>
  </si>
  <si>
    <t>%</t>
  </si>
  <si>
    <t>Cena celkem</t>
  </si>
  <si>
    <t>v</t>
  </si>
  <si>
    <t>dne</t>
  </si>
  <si>
    <t>Za zhotovitele</t>
  </si>
  <si>
    <t>Za objednatele</t>
  </si>
  <si>
    <t>Díl:</t>
  </si>
  <si>
    <t>cena / MJ</t>
  </si>
  <si>
    <t>množství</t>
  </si>
  <si>
    <t>MJ</t>
  </si>
  <si>
    <t>Název položky</t>
  </si>
  <si>
    <t>Číslo položky</t>
  </si>
  <si>
    <t>P.č.</t>
  </si>
  <si>
    <t>Petr Malý</t>
  </si>
  <si>
    <t>48435911</t>
  </si>
  <si>
    <t>Horská 1210/2</t>
  </si>
  <si>
    <t>CZ7207115762</t>
  </si>
  <si>
    <t>Jeseník</t>
  </si>
  <si>
    <t>Ing. Lukáš Pražák</t>
  </si>
  <si>
    <t>79001</t>
  </si>
  <si>
    <t>Bělá pod Pradědem-Domašov</t>
  </si>
  <si>
    <t>Obec Hradec-Nová Ves</t>
  </si>
  <si>
    <t>Hradec-Nová Ves 12</t>
  </si>
  <si>
    <t>79084</t>
  </si>
  <si>
    <t>Mikulovice</t>
  </si>
  <si>
    <t>00636011</t>
  </si>
  <si>
    <t>CZ00636011</t>
  </si>
  <si>
    <t>SO 01</t>
  </si>
  <si>
    <t>Novostavba zázemí - I.etapa</t>
  </si>
  <si>
    <t>SO 02</t>
  </si>
  <si>
    <t>Zpevněné plochy</t>
  </si>
  <si>
    <t>Venkovní domovní rozvod NN</t>
  </si>
  <si>
    <t>SO03a</t>
  </si>
  <si>
    <t>SO03b</t>
  </si>
  <si>
    <t>SO03c</t>
  </si>
  <si>
    <t>Nová vodovodní přípojka</t>
  </si>
  <si>
    <t>Nová přípojka splaškové kanalizace</t>
  </si>
  <si>
    <t>VN</t>
  </si>
  <si>
    <t>Vedlejší náklady</t>
  </si>
  <si>
    <t>ON</t>
  </si>
  <si>
    <t>Ostatní náklady</t>
  </si>
  <si>
    <t>MON</t>
  </si>
  <si>
    <t>PSV</t>
  </si>
  <si>
    <t>Vnitřní kanalizace</t>
  </si>
  <si>
    <t>721</t>
  </si>
  <si>
    <t>HSV</t>
  </si>
  <si>
    <t>Staveništní přesun hmot</t>
  </si>
  <si>
    <t>99</t>
  </si>
  <si>
    <t>Zemní práce</t>
  </si>
  <si>
    <t>1</t>
  </si>
  <si>
    <t>Celkem</t>
  </si>
  <si>
    <t>Typ dílu</t>
  </si>
  <si>
    <t>Rekapitulace dílů</t>
  </si>
  <si>
    <t>Celkem za stavbu</t>
  </si>
  <si>
    <t>DPH celkem</t>
  </si>
  <si>
    <t>#CASTI&gt;&gt;</t>
  </si>
  <si>
    <t>Rekapitulace dílčích částí</t>
  </si>
  <si>
    <t>CZK</t>
  </si>
  <si>
    <t>Cena celkem s DPH</t>
  </si>
  <si>
    <t>Cena celkem bez DPH</t>
  </si>
  <si>
    <t>Zaokrouhlení</t>
  </si>
  <si>
    <t xml:space="preserve">Základní DPH </t>
  </si>
  <si>
    <t>Základ pro základní DPH</t>
  </si>
  <si>
    <t xml:space="preserve">Snížená DPH </t>
  </si>
  <si>
    <t>Základ pro sníženou DPH</t>
  </si>
  <si>
    <t>Rekapitulace daní</t>
  </si>
  <si>
    <t>Rozpis ceny</t>
  </si>
  <si>
    <t>Hradec-Nová Ves</t>
  </si>
  <si>
    <t>12</t>
  </si>
  <si>
    <t>Rozpočet:</t>
  </si>
  <si>
    <t>Objekt:</t>
  </si>
  <si>
    <t>Zakázka:</t>
  </si>
  <si>
    <t>Položkový rozpočet</t>
  </si>
  <si>
    <t>#RTSROZP#</t>
  </si>
  <si>
    <t>END</t>
  </si>
  <si>
    <t/>
  </si>
  <si>
    <t>POL1_0</t>
  </si>
  <si>
    <t>DIL</t>
  </si>
  <si>
    <t>Revize</t>
  </si>
  <si>
    <t>M22</t>
  </si>
  <si>
    <t>POL3_0</t>
  </si>
  <si>
    <t>kus</t>
  </si>
  <si>
    <t>VV</t>
  </si>
  <si>
    <t>m2</t>
  </si>
  <si>
    <t>POL2_0</t>
  </si>
  <si>
    <t>t</t>
  </si>
  <si>
    <t>m</t>
  </si>
  <si>
    <t>m3</t>
  </si>
  <si>
    <t>km</t>
  </si>
  <si>
    <t>Terénní modelace</t>
  </si>
  <si>
    <t>181050010RA0</t>
  </si>
  <si>
    <t>Uložení sypaniny na skl.-sypanina na výšku přes 2m</t>
  </si>
  <si>
    <t>171201201R00</t>
  </si>
  <si>
    <t>Vodorovné přemístění výkopku z hor.1-4 do 5000 m</t>
  </si>
  <si>
    <t>162601102R00</t>
  </si>
  <si>
    <t>Zásyp jam, rýh, šachet se zhutněním</t>
  </si>
  <si>
    <t>174101101R00</t>
  </si>
  <si>
    <t>Obsyp potrubí bez prohození sypaniny, s dodáním štěrkopísku frakce 0 - 22 mm</t>
  </si>
  <si>
    <t>175101101RT2</t>
  </si>
  <si>
    <t>Příplatek za lepivost - hloubení rýh 200cm v hor.3</t>
  </si>
  <si>
    <t>132201219R00</t>
  </si>
  <si>
    <t>Příplatek za ztížené hloubení v blízkosti vedení</t>
  </si>
  <si>
    <t>130001101R00</t>
  </si>
  <si>
    <t>Nhod celk.</t>
  </si>
  <si>
    <t>Nhod / MJ</t>
  </si>
  <si>
    <t>Cen. soustava</t>
  </si>
  <si>
    <t>Ceník</t>
  </si>
  <si>
    <t>dem. hmotnost celk.(t)</t>
  </si>
  <si>
    <t>dem. hmotnost / MJ</t>
  </si>
  <si>
    <t>hmotnost celk.(t)</t>
  </si>
  <si>
    <t>hmotnost / MJ</t>
  </si>
  <si>
    <t>cena s DPH</t>
  </si>
  <si>
    <t>DPH</t>
  </si>
  <si>
    <t>Montáž celk.</t>
  </si>
  <si>
    <t>Montáž</t>
  </si>
  <si>
    <t>Dodávka celk.</t>
  </si>
  <si>
    <t>Dodávka</t>
  </si>
  <si>
    <t>CAS_STR</t>
  </si>
  <si>
    <t>C:</t>
  </si>
  <si>
    <t>ROZ</t>
  </si>
  <si>
    <t>R:</t>
  </si>
  <si>
    <t>OBJ</t>
  </si>
  <si>
    <t>O:</t>
  </si>
  <si>
    <t>STA</t>
  </si>
  <si>
    <t>S:</t>
  </si>
  <si>
    <t>#TypZaznamu#</t>
  </si>
  <si>
    <t xml:space="preserve">Položkový rozpočet </t>
  </si>
  <si>
    <t>Montáž sdělovací a zabezp.tech</t>
  </si>
  <si>
    <t>SO 03a - Venkovní domovní rozvod NN</t>
  </si>
  <si>
    <t>Trubka KOPOFLEX 63 na povrchu</t>
  </si>
  <si>
    <t>222260546R00</t>
  </si>
  <si>
    <t>Přesun hmot, trubní vedení plastová, otevř. výkop</t>
  </si>
  <si>
    <t>998276101R00</t>
  </si>
  <si>
    <t>40,0*0,5</t>
  </si>
  <si>
    <t>40,0*0,4*0,3</t>
  </si>
  <si>
    <t>Nakládání výkopku z hor.1-4 v množství do 100 m3</t>
  </si>
  <si>
    <t>167101101R00</t>
  </si>
  <si>
    <t>40,0*0,4*0,5</t>
  </si>
  <si>
    <t>40,0*0,4*0,2</t>
  </si>
  <si>
    <t>40,0*0,4*0,1</t>
  </si>
  <si>
    <t>Lože pod potrubí ze štěrkodrtě 0 - 63 mm</t>
  </si>
  <si>
    <t>451541111R00</t>
  </si>
  <si>
    <t>12,8*0,5</t>
  </si>
  <si>
    <t>Příplatek za lepivost - hloubení rýh 60 cm v hor.3</t>
  </si>
  <si>
    <t>132201119R00</t>
  </si>
  <si>
    <t>40,0*0,4*0,8</t>
  </si>
  <si>
    <t>Hloubení rýh š.do 60 cm v hor.3 do 100 m3, STROJNĚ</t>
  </si>
  <si>
    <t>132201111R00</t>
  </si>
  <si>
    <t>12,8*0,2</t>
  </si>
  <si>
    <t>Trubní vedení</t>
  </si>
  <si>
    <t>8</t>
  </si>
  <si>
    <t>SO 03b - Nová vodovodní přípojka</t>
  </si>
  <si>
    <t>4,08+0,02</t>
  </si>
  <si>
    <t>Vodič signalizační CYY 2,5 mm2</t>
  </si>
  <si>
    <t>899731112R00</t>
  </si>
  <si>
    <t>Fólie výstražná z PVC, šířka 30 cm</t>
  </si>
  <si>
    <t>899721112R00</t>
  </si>
  <si>
    <t>Orientační tabulky na zdivu</t>
  </si>
  <si>
    <t>899712111R00</t>
  </si>
  <si>
    <t>HAWLE souprava zemní teleskopická 9500 DN 100</t>
  </si>
  <si>
    <t>42291023R</t>
  </si>
  <si>
    <t>HAWLE poklop uliční šoupátkový 1750  - voda</t>
  </si>
  <si>
    <t>42200750R</t>
  </si>
  <si>
    <t>HAWLE šoupátko 2500 DN 1" pro dom.přípojky - voda</t>
  </si>
  <si>
    <t>42228100R</t>
  </si>
  <si>
    <t>HAWLE pas navrtávací 3500 DN 100 - 1" závitový</t>
  </si>
  <si>
    <t>42273320R</t>
  </si>
  <si>
    <t>Montáž navrtávacích pasů DN 100</t>
  </si>
  <si>
    <t>891269111R00</t>
  </si>
  <si>
    <t>Desinfekce vodovodního potrubí DN 70</t>
  </si>
  <si>
    <t>892233111R00</t>
  </si>
  <si>
    <t>Tlaková zkouška vodovodního potrubí DN 80</t>
  </si>
  <si>
    <t>892241111R00</t>
  </si>
  <si>
    <t>Trubka tlaková PE HD (PE100) d 32 x 3,0 mm PN 16</t>
  </si>
  <si>
    <t>28613780R</t>
  </si>
  <si>
    <t>Montáž trubek polyetylenových ve výkopu d 32 mm</t>
  </si>
  <si>
    <t>871161121R00</t>
  </si>
  <si>
    <t>10,0*0,6*0,4</t>
  </si>
  <si>
    <t>10,0*0,6*1,1</t>
  </si>
  <si>
    <t>10*0,6*0,3</t>
  </si>
  <si>
    <t>10,0*0,6*0,1</t>
  </si>
  <si>
    <t>9,0*0,5</t>
  </si>
  <si>
    <t>Svislé přemístění výkopku z hor.1-4 do 2,5 m</t>
  </si>
  <si>
    <t>161101101R00</t>
  </si>
  <si>
    <t>10,0*0,6*1,5</t>
  </si>
  <si>
    <t>Hloubení rýh š.do 200 cm hor.3 do 100 m3,STROJNĚ</t>
  </si>
  <si>
    <t>132201211R00</t>
  </si>
  <si>
    <t>9,0*0,2</t>
  </si>
  <si>
    <t>SO 03c - Přípojka kanalizace</t>
  </si>
  <si>
    <t>Přesun hmot pro vnitřní kanalizaci, výšky do 6 m</t>
  </si>
  <si>
    <t>998721101R00</t>
  </si>
  <si>
    <t>Oprava potrubí kamenin., vsazení odbočky DN 200</t>
  </si>
  <si>
    <t>721110908R00</t>
  </si>
  <si>
    <t>16,3+0,2</t>
  </si>
  <si>
    <t>899711122R00</t>
  </si>
  <si>
    <t>Šachta, D 315 mm, dl.šach.roury 2,0 m, přímá, dno PP KG D 160 mm, poklop litina 12,5 t</t>
  </si>
  <si>
    <t>894431121RBA</t>
  </si>
  <si>
    <t>úsek</t>
  </si>
  <si>
    <t>Zabezpečení konců kanal. potrubí DN do 200, vodou</t>
  </si>
  <si>
    <t>892573111R00</t>
  </si>
  <si>
    <t>Zkouška těsnosti kanalizace DN do 200, vodou</t>
  </si>
  <si>
    <t>892571111R00</t>
  </si>
  <si>
    <t>Koleno kanalizační KGB 160/ 45° PVC</t>
  </si>
  <si>
    <t>28651662.AR</t>
  </si>
  <si>
    <t>Montáž tvarovek jednoos. plast. gum.kroužek DN 150</t>
  </si>
  <si>
    <t>877313123R00</t>
  </si>
  <si>
    <t>Trubka kanalizační KGEM SN 8 PVC 160x4,7x5000</t>
  </si>
  <si>
    <t>28611262.AR</t>
  </si>
  <si>
    <t>Trubka kanalizační KGEM SN 8 PVC 160x4,7x1000</t>
  </si>
  <si>
    <t>28611260.AR</t>
  </si>
  <si>
    <t>Montáž trub z plastu, gumový kroužek, DN 150</t>
  </si>
  <si>
    <t>871313121R00</t>
  </si>
  <si>
    <t>30,0*0,8*0,4</t>
  </si>
  <si>
    <t>30,0*0,8*1,1</t>
  </si>
  <si>
    <t>30,0*0,8*0,3</t>
  </si>
  <si>
    <t>30,0*0,8*0,1</t>
  </si>
  <si>
    <t>36,0*0,5</t>
  </si>
  <si>
    <t>30,0*0,8*1,5</t>
  </si>
  <si>
    <t>36,0*0,2</t>
  </si>
  <si>
    <t>SUM</t>
  </si>
  <si>
    <t>Technické zázemí obce Hradec-Nová Ves - I.etapa</t>
  </si>
  <si>
    <t>Zvýhodnění + -</t>
  </si>
  <si>
    <t>Datum a podpis</t>
  </si>
  <si>
    <t>Klouzavá doložka</t>
  </si>
  <si>
    <t>Dodávky objednatele</t>
  </si>
  <si>
    <t>Razítko</t>
  </si>
  <si>
    <t>Zhotovitel</t>
  </si>
  <si>
    <t>Přípočty a odpočty</t>
  </si>
  <si>
    <t>E</t>
  </si>
  <si>
    <t>Cena s DPH (ř.23-25)</t>
  </si>
  <si>
    <t>21%</t>
  </si>
  <si>
    <t>Objednatel</t>
  </si>
  <si>
    <t>15%</t>
  </si>
  <si>
    <t>Součet 7,12,19-22</t>
  </si>
  <si>
    <t>Celkové náklady Kč</t>
  </si>
  <si>
    <t>D</t>
  </si>
  <si>
    <t>Projektant</t>
  </si>
  <si>
    <t>Kompl.činnost</t>
  </si>
  <si>
    <t>HZS-komp.zkoušky</t>
  </si>
  <si>
    <t>NUS (ř.13-18)</t>
  </si>
  <si>
    <t>DN (ř.8-11)</t>
  </si>
  <si>
    <t>ZRN (ř.1-6)</t>
  </si>
  <si>
    <t>NUS z rozpočtu</t>
  </si>
  <si>
    <t>Ostatní</t>
  </si>
  <si>
    <t>Dodávky</t>
  </si>
  <si>
    <t>OSTATNÍ</t>
  </si>
  <si>
    <t>Provozní vlivy</t>
  </si>
  <si>
    <t>Územní vlivy</t>
  </si>
  <si>
    <t>Kulturní památka</t>
  </si>
  <si>
    <t>ZEMNÍ PRÁCE</t>
  </si>
  <si>
    <t>Mimostav.doprava</t>
  </si>
  <si>
    <t>Bez pevné podlahy</t>
  </si>
  <si>
    <t>Zařízení staveniště</t>
  </si>
  <si>
    <t>Práce přesčas</t>
  </si>
  <si>
    <t>ELEKTRO</t>
  </si>
  <si>
    <t>Náklady na umístění stavby</t>
  </si>
  <si>
    <t>C</t>
  </si>
  <si>
    <t>Doplňkové náklady</t>
  </si>
  <si>
    <t>B</t>
  </si>
  <si>
    <t>Základní rozpočtové náklady</t>
  </si>
  <si>
    <t>A</t>
  </si>
  <si>
    <t xml:space="preserve">                                  Rozpočtové náklady v Kč</t>
  </si>
  <si>
    <t>Náklady/1m.j.</t>
  </si>
  <si>
    <t>Počet</t>
  </si>
  <si>
    <t xml:space="preserve">                                    Měrné a účelové jednotky</t>
  </si>
  <si>
    <t>dle ceníku ÚRS Praha 21-M, 46-M</t>
  </si>
  <si>
    <t>Dat. 15.03.2017</t>
  </si>
  <si>
    <t>Krynský</t>
  </si>
  <si>
    <t xml:space="preserve">Rozpočet 01-03/2017  </t>
  </si>
  <si>
    <t>Položek</t>
  </si>
  <si>
    <t>Dne</t>
  </si>
  <si>
    <t>Zpracoval</t>
  </si>
  <si>
    <t>Rozpočet číslo</t>
  </si>
  <si>
    <t>Mgr.M.Krynský, Tel: 721 450 535</t>
  </si>
  <si>
    <t>Objednávatel</t>
  </si>
  <si>
    <t>DRČ</t>
  </si>
  <si>
    <t>IČO</t>
  </si>
  <si>
    <t>Místo</t>
  </si>
  <si>
    <t>Silnoproudá elektrotechnika</t>
  </si>
  <si>
    <t>Název části</t>
  </si>
  <si>
    <t>EČO</t>
  </si>
  <si>
    <t>Technické zázemí obce Hradec-Nová Ves               - 1.  ETAPA</t>
  </si>
  <si>
    <t>Název objektu</t>
  </si>
  <si>
    <t>JKSO</t>
  </si>
  <si>
    <t>Technické zázemí obce Hradec-Nová Ves na parc.č. 44/1, k.ú. Nová Ves u Jeseníka</t>
  </si>
  <si>
    <t>Název stavby</t>
  </si>
  <si>
    <t>KRYCÍ  LIST  ROZPOČTU</t>
  </si>
  <si>
    <t>Celkem:</t>
  </si>
  <si>
    <t>Nespecifikované práce</t>
  </si>
  <si>
    <t>21028-0207</t>
  </si>
  <si>
    <t>hod</t>
  </si>
  <si>
    <t>práce bez materálu</t>
  </si>
  <si>
    <t>100-1006</t>
  </si>
  <si>
    <t>Příprava na komplexní zkoušky</t>
  </si>
  <si>
    <t>21028-0206</t>
  </si>
  <si>
    <t>100-1005</t>
  </si>
  <si>
    <t>Práce technika</t>
  </si>
  <si>
    <t>21028-0205</t>
  </si>
  <si>
    <t>100-1004</t>
  </si>
  <si>
    <t xml:space="preserve">Zaškolení obsluhy </t>
  </si>
  <si>
    <t>21028-0204</t>
  </si>
  <si>
    <t>100-1003</t>
  </si>
  <si>
    <t>Montáž a pronájem pracovního pojizného lešení</t>
  </si>
  <si>
    <t>21028-0203</t>
  </si>
  <si>
    <t>100-1002</t>
  </si>
  <si>
    <t>Demontážní práce</t>
  </si>
  <si>
    <t>21028-0202</t>
  </si>
  <si>
    <t>100-1001</t>
  </si>
  <si>
    <t>HZS - hodinové zúčtovací sazby</t>
  </si>
  <si>
    <t>omítnutí rýh - dodávka stavby</t>
  </si>
  <si>
    <t>100-0930</t>
  </si>
  <si>
    <t>Odvoz suti do 1km</t>
  </si>
  <si>
    <t>46060-0061</t>
  </si>
  <si>
    <t>100-0826</t>
  </si>
  <si>
    <t>Vysekání rýh v cihelných zdech,hl.do 7cm,š.do 15cm</t>
  </si>
  <si>
    <t>46068-0605</t>
  </si>
  <si>
    <t>100-0918</t>
  </si>
  <si>
    <t>Vysekání rýh v cihelných zdech,hl.do 5cm,š.do 5cm</t>
  </si>
  <si>
    <t>46068-0592</t>
  </si>
  <si>
    <t>100-0912</t>
  </si>
  <si>
    <t>Vysekání rýh v cihelných zdech,hl.do 3cm,š.do 7cm</t>
  </si>
  <si>
    <t>46068-0583</t>
  </si>
  <si>
    <t>100-0909</t>
  </si>
  <si>
    <t>Vysekání rýh v cihelných zdech,hl.do 3cm,š.do 5cm</t>
  </si>
  <si>
    <t>46068-0582</t>
  </si>
  <si>
    <t>100-0908</t>
  </si>
  <si>
    <t>Vysekání rýh v cihelných zdech,hl.do 3cm,š.do 3cm</t>
  </si>
  <si>
    <t>46068-0581</t>
  </si>
  <si>
    <t>100-0907</t>
  </si>
  <si>
    <t>Vysekání kapes plochy přes 0,25m2,jakékoliv hloubky</t>
  </si>
  <si>
    <t>46068-0485</t>
  </si>
  <si>
    <t>100-0903</t>
  </si>
  <si>
    <t>Vysekání kapes cihel.15x15x10cm</t>
  </si>
  <si>
    <t>46068-0453</t>
  </si>
  <si>
    <t>ks</t>
  </si>
  <si>
    <t>100-0902</t>
  </si>
  <si>
    <t>Vybourání otvoru ve zdivu plochy do 0,09m2 do 75cm</t>
  </si>
  <si>
    <t>46068-0175</t>
  </si>
  <si>
    <t>100-0888</t>
  </si>
  <si>
    <t>Vybourání otvoru ve zdivu plochy do 0,09m2 do 30cm</t>
  </si>
  <si>
    <t>46068-0172</t>
  </si>
  <si>
    <t>100-0885</t>
  </si>
  <si>
    <t>Vybourání otvoru ve zdivu plochy do 0,09m2 do 15cm</t>
  </si>
  <si>
    <t>46068-0171</t>
  </si>
  <si>
    <t>100-0884</t>
  </si>
  <si>
    <t>Pomocné bourací a zednické práce</t>
  </si>
  <si>
    <t>Materiál k pomocným zednickým prácem</t>
  </si>
  <si>
    <t>Celkem zemní práce:</t>
  </si>
  <si>
    <t>Celkem materiál k zemním prácem:</t>
  </si>
  <si>
    <t>Vyhloubení jámy pro pilíř v.60xš.30cm, osazení pilíře, zahrnutí a zhutnění, úprava okolního terénu</t>
  </si>
  <si>
    <t>46027-0111</t>
  </si>
  <si>
    <t>100-0825</t>
  </si>
  <si>
    <t>Odvoz horniny do 1000m</t>
  </si>
  <si>
    <t>46060-0023</t>
  </si>
  <si>
    <t>100-0824</t>
  </si>
  <si>
    <t>Úprava terénu,zatravnění na rovině</t>
  </si>
  <si>
    <t>46062-0007</t>
  </si>
  <si>
    <t>Osivo travní směs</t>
  </si>
  <si>
    <t>100-0823</t>
  </si>
  <si>
    <t>Zásyp rýh ručně šířky 40cm,hl.80cm,třídy 5</t>
  </si>
  <si>
    <t>46056-0065</t>
  </si>
  <si>
    <t>100-0822</t>
  </si>
  <si>
    <t>Kabelové lože tloušťky 5cm nad kabel,zakryté plast.fólií do 25cm</t>
  </si>
  <si>
    <t>46042-1081</t>
  </si>
  <si>
    <t xml:space="preserve">Písek praný (0,025m3)   </t>
  </si>
  <si>
    <t>100-0821</t>
  </si>
  <si>
    <t>Hloub.kabel.rýh ručně,šíř.40cm,hl.80cm,třídy 5</t>
  </si>
  <si>
    <t>46020-0065</t>
  </si>
  <si>
    <t>100-0820</t>
  </si>
  <si>
    <t>Sejmutí drnu jakékoliv tloušťky</t>
  </si>
  <si>
    <t>46003-0011</t>
  </si>
  <si>
    <t>100-0819</t>
  </si>
  <si>
    <t>Vytyčení trasy inžen.sítí  v zastav.prostoru</t>
  </si>
  <si>
    <t>46001-0025</t>
  </si>
  <si>
    <t>100-0818</t>
  </si>
  <si>
    <t>Pomocné výkopové práce</t>
  </si>
  <si>
    <t>Materiál k výkopovým prácem</t>
  </si>
  <si>
    <t>Celkem revize a zkoušky:</t>
  </si>
  <si>
    <t>Zkoušky rozvaděčů nn silových do 200kg</t>
  </si>
  <si>
    <t>21028-0101</t>
  </si>
  <si>
    <t>100-0816</t>
  </si>
  <si>
    <t>Revize do 100tisíc Kč</t>
  </si>
  <si>
    <t>21028-0001</t>
  </si>
  <si>
    <t>100-0812</t>
  </si>
  <si>
    <t>Celkem práce bleskosvody:</t>
  </si>
  <si>
    <t>Celkem materiál bleskosvody:</t>
  </si>
  <si>
    <t>Montáž  svorek se 3 a více šrouby</t>
  </si>
  <si>
    <t>21022-0302</t>
  </si>
  <si>
    <t>Svorka pozinkovaná  SP1 připojovací                   (2+1 šroubová)</t>
  </si>
  <si>
    <t>100-0793</t>
  </si>
  <si>
    <t>Montáž  svorek se 2 šrouby</t>
  </si>
  <si>
    <t>21022-0301</t>
  </si>
  <si>
    <t>Svorka (litinová) pozinkovaná  SR03 zemnící                         (2 šroubová)</t>
  </si>
  <si>
    <t>100-0790</t>
  </si>
  <si>
    <t>Uzemňovací vedení v zemi drátem v městské zástavbě</t>
  </si>
  <si>
    <t>21022-0022</t>
  </si>
  <si>
    <t>Zemnící drát FeZn prům. 10mm  (0,62kg/m)</t>
  </si>
  <si>
    <t>100-0751</t>
  </si>
  <si>
    <t>Bleskosvody-nejsou předmětem projektu</t>
  </si>
  <si>
    <t>Pozn.</t>
  </si>
  <si>
    <t>Montáž bleskosvodů a uzemnění</t>
  </si>
  <si>
    <t>Bleskosvody a uzemnění</t>
  </si>
  <si>
    <t>Celkem montáž svítidel:</t>
  </si>
  <si>
    <t>Celkem svítidla:</t>
  </si>
  <si>
    <t>Svítidla zářivkové přisazené 1 zdroj kompaktní</t>
  </si>
  <si>
    <t>21020-1056</t>
  </si>
  <si>
    <t>N - Svítidlo nouzové  LED s akumulátorem 3W/1hod, 230V,  IP65, autotest, piktogram</t>
  </si>
  <si>
    <t>100-0708</t>
  </si>
  <si>
    <t>Svítidla žárovkové průmyslové 1 zdroj s košem</t>
  </si>
  <si>
    <t>21020-0093</t>
  </si>
  <si>
    <t>G - Svítidlo venkovní LED , 230V, IP44, nástěnné</t>
  </si>
  <si>
    <t>100-0706</t>
  </si>
  <si>
    <t xml:space="preserve">Svítidla zářivkové průmyslové 2 zdroje s krytem </t>
  </si>
  <si>
    <t>21020-1073</t>
  </si>
  <si>
    <t>A1 - Svítidlo  zářivkové průmyslové 2x58W/T8, PC-kryt, EP, přisazené, IP65</t>
  </si>
  <si>
    <t>100-0699</t>
  </si>
  <si>
    <t>Montáž svítidel</t>
  </si>
  <si>
    <t>Svítidla vč. sv.zdroje a příslušenství (sv.zdroje jednotně v rozsahu barev.tónu bílá až teplá bílá )</t>
  </si>
  <si>
    <t>CELKEM  ELEKTROMONTÁŽNÍ  PRÁCE</t>
  </si>
  <si>
    <t xml:space="preserve">CELKEM  ELEKTROMONTÁŽNÍ  MATERIÁL </t>
  </si>
  <si>
    <t>Drobný materiál (2% z rozvodného materiálu a přístrojů): popisovací štítky, koncovky, pásky, návlečky, úchyty, vruty, šroubky atd.</t>
  </si>
  <si>
    <t>100-0651</t>
  </si>
  <si>
    <t>Zásuvky průmyslové nástěnné IP67, 3P+N+PE   32A</t>
  </si>
  <si>
    <t>21011-1117</t>
  </si>
  <si>
    <t>Zásuvka průmyslová nástěnná IP 67, 3P+N+PE   32A, 400V</t>
  </si>
  <si>
    <t>100-0502</t>
  </si>
  <si>
    <t>Zásuvky průmyslové nástěnné IP67, 3P+N+PE   16A</t>
  </si>
  <si>
    <t>21011-1116</t>
  </si>
  <si>
    <t>Zásuvka průmyslová nástěnná IP 67, 3P+N+PE   16A, 400V</t>
  </si>
  <si>
    <t>100-0501</t>
  </si>
  <si>
    <t>Montáž zásuvek průmyslových</t>
  </si>
  <si>
    <t>Zásuvky průmyslové  400V</t>
  </si>
  <si>
    <t>2P+PE dvojí zapoj.</t>
  </si>
  <si>
    <t>21011-1032</t>
  </si>
  <si>
    <t>Zásuvka 2P+PE s víčkem,  5518-2969B, 16A, 250V, IP44, jednonásobná nástěnná, průběžná</t>
  </si>
  <si>
    <t>100-0498</t>
  </si>
  <si>
    <t>Montáž zásuvek nástěnných</t>
  </si>
  <si>
    <t>Zásuvky nástěnné IP44, IP54</t>
  </si>
  <si>
    <t>7-křížové</t>
  </si>
  <si>
    <t>21011-0005</t>
  </si>
  <si>
    <t>Spínač.č. 7, IP44, nástěnný</t>
  </si>
  <si>
    <t>100-0421</t>
  </si>
  <si>
    <t>6-střídavé</t>
  </si>
  <si>
    <t>21011-0004</t>
  </si>
  <si>
    <t>Spínač.č. 6, IP44, nástěnný</t>
  </si>
  <si>
    <t>100-0420</t>
  </si>
  <si>
    <t>Nástěnné vypínače -  jednopólové</t>
  </si>
  <si>
    <t>21011-0001</t>
  </si>
  <si>
    <t>Spínač č. 1, IP44, nástěnný</t>
  </si>
  <si>
    <t>100-0417</t>
  </si>
  <si>
    <t>Montáž spínačů pro prostředí vlhké</t>
  </si>
  <si>
    <t>Spínače  IP44</t>
  </si>
  <si>
    <t>Ukončení vodičů smršťovací záklopkou do 25 mm2</t>
  </si>
  <si>
    <t>21010-0281</t>
  </si>
  <si>
    <t>Smršťovací kabelova koncovka pro vodiče  do 25mm2</t>
  </si>
  <si>
    <t>100-0164</t>
  </si>
  <si>
    <t>Ukončení vodičů na svorkovnici do 10</t>
  </si>
  <si>
    <t>21010-0099</t>
  </si>
  <si>
    <t>práce bez materiálu</t>
  </si>
  <si>
    <t>100-0163</t>
  </si>
  <si>
    <t>Ukončení vodičů na svorkovnici do 6</t>
  </si>
  <si>
    <t>21010-0098</t>
  </si>
  <si>
    <t>100-0162</t>
  </si>
  <si>
    <t>Ukončení vodičů na svorkovn. do 2,5</t>
  </si>
  <si>
    <t>21010-0096</t>
  </si>
  <si>
    <t>100-0161</t>
  </si>
  <si>
    <t>Kabel pevně CY 10</t>
  </si>
  <si>
    <t>21080-0548</t>
  </si>
  <si>
    <t>Vodič CY 10 zž  (H07V-U)</t>
  </si>
  <si>
    <t>100-0160</t>
  </si>
  <si>
    <t>Kabel pevně CY 6</t>
  </si>
  <si>
    <t>21080-0547</t>
  </si>
  <si>
    <t>Vodič CY 6 zž  (H07V-U)</t>
  </si>
  <si>
    <t>100-0159</t>
  </si>
  <si>
    <t>Kabel volně CYKY 5x10</t>
  </si>
  <si>
    <t>21081-0013</t>
  </si>
  <si>
    <t>Kabel CYKY-J 5x10 (C)</t>
  </si>
  <si>
    <t>100-0158</t>
  </si>
  <si>
    <t>Kabel pod omítku ve stěně CYKY 5x10</t>
  </si>
  <si>
    <t>21080-0119</t>
  </si>
  <si>
    <t>100-0157</t>
  </si>
  <si>
    <t>Kabel pod omítku ve stěně CYKY 5x4</t>
  </si>
  <si>
    <t>21080-0117</t>
  </si>
  <si>
    <t>Kabel CYKY-J 5x4 (C)</t>
  </si>
  <si>
    <t>100-0156</t>
  </si>
  <si>
    <t>Kabel pod omítku ve stěně CYKY 5x2,5</t>
  </si>
  <si>
    <t>21080-0116</t>
  </si>
  <si>
    <t>Kabel CYKY-J 5x2,5 (C)</t>
  </si>
  <si>
    <t>100-0155</t>
  </si>
  <si>
    <t>Kabel pod omítku ve stěně CYKY 5x1,5</t>
  </si>
  <si>
    <t>21080-0115</t>
  </si>
  <si>
    <t>Kabel CYKY-J 5x1,5 (C)</t>
  </si>
  <si>
    <t>100-0154</t>
  </si>
  <si>
    <t>Kabel pod omítku ve stěně CYKY 3x2,5</t>
  </si>
  <si>
    <t>21080-0106</t>
  </si>
  <si>
    <t>Kabel CYKY-J 3x2,5 (C)</t>
  </si>
  <si>
    <t>100-0153</t>
  </si>
  <si>
    <t>Kabel pod omítku ve stěně CYKY 3x1,5</t>
  </si>
  <si>
    <t>21080-0105</t>
  </si>
  <si>
    <t>Kabel CYKY-J 3x1,5 (C)</t>
  </si>
  <si>
    <t>100-0152</t>
  </si>
  <si>
    <t>Kabel CYKY-O 3x1,5 (A)</t>
  </si>
  <si>
    <t>100-0151</t>
  </si>
  <si>
    <t>Kabel pod omítku ve stěně CYKY 2x1,5</t>
  </si>
  <si>
    <t>21080-0101</t>
  </si>
  <si>
    <t>Kabel CYKY-O 2x1,5 (A)</t>
  </si>
  <si>
    <t>100-0150</t>
  </si>
  <si>
    <t>Montáž kabelů a vodičů</t>
  </si>
  <si>
    <t>Rozvodný materiál: Kabely, vodiče</t>
  </si>
  <si>
    <t>Krabice ACIDUR pro vodiče do 6mm2</t>
  </si>
  <si>
    <t>21001-0352</t>
  </si>
  <si>
    <t>Krabice ACIDUR (velká) 6455-26P vč.průchodek, IP67</t>
  </si>
  <si>
    <t>100-0110</t>
  </si>
  <si>
    <t>Krabice ACIDUR pro vodiče do 4mm2</t>
  </si>
  <si>
    <t>21001-0351</t>
  </si>
  <si>
    <t>Krabice ACIDUR (malá) 6455-11P vč. průchodek, IP67</t>
  </si>
  <si>
    <t>100-0109</t>
  </si>
  <si>
    <t>Krabice elektroinst.nástěnná 160x160mm</t>
  </si>
  <si>
    <t>21001-0317</t>
  </si>
  <si>
    <t>Krabice elektroinst.nástěnná KSK125, 125x125mm,  IP66</t>
  </si>
  <si>
    <t>100-0107</t>
  </si>
  <si>
    <t>Krabice elektroinst.nástěnná 100x100mm</t>
  </si>
  <si>
    <t>21001-0316</t>
  </si>
  <si>
    <t>Krabice elektroinst.nástěnná KSK100, 100x100mm,  IP66</t>
  </si>
  <si>
    <t>100-0106</t>
  </si>
  <si>
    <t>Krabice elektroinst.nástěnná 250x250mm</t>
  </si>
  <si>
    <t>21001-0318</t>
  </si>
  <si>
    <t>Krabice elektroinst.nástěnná KT250x110 s víkem</t>
  </si>
  <si>
    <t>100-0105</t>
  </si>
  <si>
    <t>Krabice elektroinst.protah., zapušťěná KO 100, 125</t>
  </si>
  <si>
    <t>21001-0313</t>
  </si>
  <si>
    <t>Krabice elektroinst.protah., zapušťěná KO125 čtyřhranná s víčkem</t>
  </si>
  <si>
    <t>100-0104</t>
  </si>
  <si>
    <t>Montáž krabic elektroinstalačních</t>
  </si>
  <si>
    <t>Rozvodný materiál: Krabice elektroinstalační</t>
  </si>
  <si>
    <t>Trubka ochranná ohebná plastová, volně do 50mm</t>
  </si>
  <si>
    <t>21001-0253</t>
  </si>
  <si>
    <t>Trubka ochranná ohebná plastová KOPOFLEX chránička KF09050,  50mm</t>
  </si>
  <si>
    <t>100-0072</t>
  </si>
  <si>
    <t>Montáž nebo uložení kabelových chrániček</t>
  </si>
  <si>
    <t>Rozvodný materiál: Kabelové chráničky</t>
  </si>
  <si>
    <t>Lišty vkládací s víčkem,šířky do 40mm</t>
  </si>
  <si>
    <t>21001-0108</t>
  </si>
  <si>
    <t>Lišty vkládací s víčkem, LV 24x22mm, bílé</t>
  </si>
  <si>
    <t>100-0031</t>
  </si>
  <si>
    <t>Lišty vkládací s víčkem,šířky do 20mm</t>
  </si>
  <si>
    <t>21001-0107</t>
  </si>
  <si>
    <t>Lišty vkládací s víčkem, LV 18x13mm, bílé</t>
  </si>
  <si>
    <t>100-0030</t>
  </si>
  <si>
    <t xml:space="preserve">Montáž plastových LV lišt a plastových kanálku </t>
  </si>
  <si>
    <t>Rozvodný materiál: LV lišty a plastové kanálky</t>
  </si>
  <si>
    <t>Trubka volně plastová ohebná 48mm</t>
  </si>
  <si>
    <t>21001-0019</t>
  </si>
  <si>
    <t>Trubka PVC ohebná MONOFLEX 48mm</t>
  </si>
  <si>
    <t>100-0010</t>
  </si>
  <si>
    <t>Trubka volně plastová ohebná 36mm</t>
  </si>
  <si>
    <t>21001-0018</t>
  </si>
  <si>
    <t>Trubka PVC ohebná MONOFLEX 36mm</t>
  </si>
  <si>
    <t>100-0009</t>
  </si>
  <si>
    <t>Trubka pod omítkou plastová ohebná 48mm</t>
  </si>
  <si>
    <t>21001-0006</t>
  </si>
  <si>
    <t>100-0005</t>
  </si>
  <si>
    <t>Trubka pod omítkou plastová ohebná 36mm</t>
  </si>
  <si>
    <t>21001-0005</t>
  </si>
  <si>
    <t>100-0004</t>
  </si>
  <si>
    <t>Trubka pod omítkou plastová ohebná 23mm</t>
  </si>
  <si>
    <t>21001-0003</t>
  </si>
  <si>
    <t>Trubka PVC ohebná MONOFLEX 23mm</t>
  </si>
  <si>
    <t>100-0002</t>
  </si>
  <si>
    <t>Montáž trubky plastové  elektroinstalační</t>
  </si>
  <si>
    <t>Rozvodný materiál: Trubky</t>
  </si>
  <si>
    <t>Rozvodnice do 100kg</t>
  </si>
  <si>
    <t>21019-0003</t>
  </si>
  <si>
    <t>Rozvodná skříň RP-1 (specifikace viz.příloha)</t>
  </si>
  <si>
    <t>Montáž skříně v pilíři  ER</t>
  </si>
  <si>
    <t>21019-1514</t>
  </si>
  <si>
    <t>Elektroměrový pilíř (specifikace viz. příloha)</t>
  </si>
  <si>
    <t>Specifikovaná dodávka rozvodných skříní:</t>
  </si>
  <si>
    <t>ELEKTROMONTÁŽNÍ MATERIÁL:</t>
  </si>
  <si>
    <t>Montáž celkem</t>
  </si>
  <si>
    <t>Montáž / Mj</t>
  </si>
  <si>
    <t>Název montáže</t>
  </si>
  <si>
    <t>Položka</t>
  </si>
  <si>
    <t>Materiál celkem</t>
  </si>
  <si>
    <t>Materiál/Mj</t>
  </si>
  <si>
    <t>Množství</t>
  </si>
  <si>
    <t>Mj</t>
  </si>
  <si>
    <t>Název materiálu</t>
  </si>
  <si>
    <t>Naceněno dle URS 21-M, 46-M</t>
  </si>
  <si>
    <t>Ceníkové položky</t>
  </si>
  <si>
    <t>Náklady celkem Kč bez DPH</t>
  </si>
  <si>
    <t>Revize elektrických zařízení</t>
  </si>
  <si>
    <t>Kompletační činnost</t>
  </si>
  <si>
    <t>Hodinové zúčtovací sazby (HZS)</t>
  </si>
  <si>
    <t>Vedlejší rozpočtové náklady (VRN)</t>
  </si>
  <si>
    <t>Základní rozpočtové náklady (ZRN) celkem</t>
  </si>
  <si>
    <t xml:space="preserve">Opravy v záruce </t>
  </si>
  <si>
    <t xml:space="preserve">Rizika a pojištění </t>
  </si>
  <si>
    <t>Dodavka projektové dokumentace skutečného stavu z mezisoučtu 2</t>
  </si>
  <si>
    <t>Mezisoučet 2</t>
  </si>
  <si>
    <t>Podíl přidružených výkonů (PPV) z pomocných a zemních prací</t>
  </si>
  <si>
    <t>Pomocné stavební a bourací práce</t>
  </si>
  <si>
    <t>Podíl přidružených výkonů (PPV) z montáží</t>
  </si>
  <si>
    <t xml:space="preserve">Přesuny hmot dodávek </t>
  </si>
  <si>
    <t>Mimostaveništní doprava dodávek</t>
  </si>
  <si>
    <t>Mezisoučet 1</t>
  </si>
  <si>
    <t>Svítidla</t>
  </si>
  <si>
    <t>Elektromontážní materiál</t>
  </si>
  <si>
    <t>Podíl</t>
  </si>
  <si>
    <t>Základní náklady</t>
  </si>
  <si>
    <t>Rekapitulace:</t>
  </si>
  <si>
    <t>Celkem dodávka rozvaděče (výbava+výroba):</t>
  </si>
  <si>
    <t>Celkem práce vč. výroby:</t>
  </si>
  <si>
    <t>Celkem materiálová výbava</t>
  </si>
  <si>
    <t>Drobný materiál (5%): popisovací štítky, koncovky, vodiče, svorky, pásky, úchyty, nulové můstky atd.</t>
  </si>
  <si>
    <t>102-0011</t>
  </si>
  <si>
    <t>Stykač jednopól.do 25A</t>
  </si>
  <si>
    <t>21013-0102</t>
  </si>
  <si>
    <t>Stykač RSI-20-20-A230,   20A, 230V,          2xzap.k.</t>
  </si>
  <si>
    <t>102-0010</t>
  </si>
  <si>
    <t>Jistič jednopólový do 25A ve skříni</t>
  </si>
  <si>
    <t>21012-1412</t>
  </si>
  <si>
    <t>Jistič LPN -2B -1     Icn10kA</t>
  </si>
  <si>
    <t>102-0009</t>
  </si>
  <si>
    <t>Jistič LPN -10B -1     Icn10kA</t>
  </si>
  <si>
    <t>102-0008</t>
  </si>
  <si>
    <t>Jistič LPN -16B -1     Icn10kA</t>
  </si>
  <si>
    <t>102-0007</t>
  </si>
  <si>
    <t>Jistič třípólový nn do 25A ve skříni</t>
  </si>
  <si>
    <t>21012-0453</t>
  </si>
  <si>
    <t>Jistič LPN -16B -3     Icn10kA</t>
  </si>
  <si>
    <t>102-0006</t>
  </si>
  <si>
    <t>Jistič LPN -20B -3     Icn10kA</t>
  </si>
  <si>
    <t>102-0005</t>
  </si>
  <si>
    <t>Proudový chránič čtyřpól.nn do 25A ve skříni</t>
  </si>
  <si>
    <t>21012-1113</t>
  </si>
  <si>
    <t>Proudový chránič  čtyřpólový standartní         OFI - 25 - 4 - 030AC   Icn10kA</t>
  </si>
  <si>
    <t>102-0004</t>
  </si>
  <si>
    <t>Proudový chránič čtyřpól.nn do 80A ve skříni</t>
  </si>
  <si>
    <t>21012-1123</t>
  </si>
  <si>
    <t>Proudový chránič  čtyřpólový standartní         OFI - 40 - 4 - 030AC   Icn10kA</t>
  </si>
  <si>
    <t>102-0003</t>
  </si>
  <si>
    <t>Jistič třípólový nn do 125A ve skříni</t>
  </si>
  <si>
    <t>21012-0473</t>
  </si>
  <si>
    <t>Výkonový spínač APN-32-3N</t>
  </si>
  <si>
    <t>102-0002</t>
  </si>
  <si>
    <t>Kompletace výrobku</t>
  </si>
  <si>
    <t>Skříň  BF-O-3/72 vč. základní výbavy, zvýšit krytí na IP44</t>
  </si>
  <si>
    <t>102-0001</t>
  </si>
  <si>
    <t>Rozvodná skříň RP-1</t>
  </si>
  <si>
    <t>koncovka 10 lisovací</t>
  </si>
  <si>
    <t>101-0009</t>
  </si>
  <si>
    <t>koncovka 2,5 lisovací</t>
  </si>
  <si>
    <t>101-0008</t>
  </si>
  <si>
    <t>Vodič pevně CYA 10</t>
  </si>
  <si>
    <t>21080-0647</t>
  </si>
  <si>
    <t>Vodič CYA 10 zž (H07V-K)</t>
  </si>
  <si>
    <t>101-0007</t>
  </si>
  <si>
    <t>Vodič pevně CYA 2,5</t>
  </si>
  <si>
    <t>21080-0644</t>
  </si>
  <si>
    <t>Vodič CYA 2,5 zž (H07V-K)</t>
  </si>
  <si>
    <t>101-0006</t>
  </si>
  <si>
    <t>Svorkovnice řadové do 25</t>
  </si>
  <si>
    <t>21019-2575</t>
  </si>
  <si>
    <t>Svorka řadová RSA 16 bílá</t>
  </si>
  <si>
    <t>101-0005</t>
  </si>
  <si>
    <t>Svorkovnice řadové do 2,5mm2</t>
  </si>
  <si>
    <t>21019-2571</t>
  </si>
  <si>
    <t>Svorka řadová RSA 2,5 bílá</t>
  </si>
  <si>
    <t>101-0004</t>
  </si>
  <si>
    <t>101-0003</t>
  </si>
  <si>
    <t>Jistič LPN -25B -3     Icn10kA</t>
  </si>
  <si>
    <t>101-0002</t>
  </si>
  <si>
    <t>Elektroměrový pilíř ER212/PKP7P plastový, venkovní IP44 vč. výbavy a základové konstrukce</t>
  </si>
  <si>
    <t>101-0001</t>
  </si>
  <si>
    <t xml:space="preserve">Elektroměrový pilíř RE </t>
  </si>
  <si>
    <t>Práce celkem</t>
  </si>
  <si>
    <t>Práce / Mj</t>
  </si>
  <si>
    <t>Specifikace dodávky - práce vč. výroby</t>
  </si>
  <si>
    <t>Název dodávky - materiálová výbava</t>
  </si>
  <si>
    <t>Příloha:</t>
  </si>
  <si>
    <t>Ve všech listech tohoto souboru můžete měnit pouze buňky s modrým pozadím. Jedná se o tyto údaje : 
- údaje o firmě
- jednotkové ceny položek zadané na maximálně dvě desetinná místa</t>
  </si>
  <si>
    <t>Pokyny pro vyplnění</t>
  </si>
  <si>
    <t>Elektromontáže</t>
  </si>
  <si>
    <t>M21</t>
  </si>
  <si>
    <t>Vnitřní vybavení</t>
  </si>
  <si>
    <t>790</t>
  </si>
  <si>
    <t>Malby</t>
  </si>
  <si>
    <t>784</t>
  </si>
  <si>
    <t>Nátěry</t>
  </si>
  <si>
    <t>783</t>
  </si>
  <si>
    <t>Podlahy ze syntetických hmot</t>
  </si>
  <si>
    <t>777</t>
  </si>
  <si>
    <t>Konstrukce zámečnické</t>
  </si>
  <si>
    <t>767</t>
  </si>
  <si>
    <t>Konstrukce truhlářské</t>
  </si>
  <si>
    <t>766</t>
  </si>
  <si>
    <t>Krytiny tvrdé</t>
  </si>
  <si>
    <t>765</t>
  </si>
  <si>
    <t>Konstrukce klempířské</t>
  </si>
  <si>
    <t>764</t>
  </si>
  <si>
    <t>Konstrukce tesařské</t>
  </si>
  <si>
    <t>762</t>
  </si>
  <si>
    <t>Izolace tepelné</t>
  </si>
  <si>
    <t>713</t>
  </si>
  <si>
    <t>Izolace proti vodě</t>
  </si>
  <si>
    <t>711</t>
  </si>
  <si>
    <t>Dokončovací kce na pozem.stav.</t>
  </si>
  <si>
    <t>95</t>
  </si>
  <si>
    <t>Lešení a stavební výtahy</t>
  </si>
  <si>
    <t>94</t>
  </si>
  <si>
    <t>Výplně otvorů</t>
  </si>
  <si>
    <t>64</t>
  </si>
  <si>
    <t>Podlahy a podlahové konstrukce</t>
  </si>
  <si>
    <t>63</t>
  </si>
  <si>
    <t>Upravy povrchů vnější</t>
  </si>
  <si>
    <t>62</t>
  </si>
  <si>
    <t>Upravy povrchů vnitřní</t>
  </si>
  <si>
    <t>61</t>
  </si>
  <si>
    <t>Vodorovné konstrukce</t>
  </si>
  <si>
    <t>4</t>
  </si>
  <si>
    <t>Zdi podpěrné a volné</t>
  </si>
  <si>
    <t>31</t>
  </si>
  <si>
    <t>Svislé a kompletní konstrukce</t>
  </si>
  <si>
    <t>3</t>
  </si>
  <si>
    <t>Základy,zvláštní zakládání</t>
  </si>
  <si>
    <t>2</t>
  </si>
  <si>
    <t>SO 01 Novostavba zázemí - I.etapa</t>
  </si>
  <si>
    <t>POP</t>
  </si>
  <si>
    <t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t>
  </si>
  <si>
    <t>Odstranění zařízení staveniště:</t>
  </si>
  <si>
    <t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</si>
  <si>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Provoz zařízení staveniště:</t>
  </si>
  <si>
    <t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t>
  </si>
  <si>
    <t>Vybudování zařízení staveniště:</t>
  </si>
  <si>
    <t>VRN</t>
  </si>
  <si>
    <t>Soupis Vedlejších nákladů</t>
  </si>
  <si>
    <t>Soubor</t>
  </si>
  <si>
    <t>Extrémní místo provádění</t>
  </si>
  <si>
    <t>005123010R</t>
  </si>
  <si>
    <t xml:space="preserve">Provoz objednatele </t>
  </si>
  <si>
    <t>005122010R</t>
  </si>
  <si>
    <t xml:space="preserve">Průzkumné práce </t>
  </si>
  <si>
    <t>004111010R</t>
  </si>
  <si>
    <t>Vytyčení stavby</t>
  </si>
  <si>
    <t>005111020R</t>
  </si>
  <si>
    <t>Vytyčení inženýrských sítí</t>
  </si>
  <si>
    <t>005111021R</t>
  </si>
  <si>
    <t>Odstranění zařízení staveniště</t>
  </si>
  <si>
    <t>005121030R</t>
  </si>
  <si>
    <t xml:space="preserve">Provoz zařízení staveniště </t>
  </si>
  <si>
    <t>005121020R</t>
  </si>
  <si>
    <t>Vybudování zařízení staveniště</t>
  </si>
  <si>
    <t>005121010R</t>
  </si>
  <si>
    <t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t>
  </si>
  <si>
    <t>Náklady spojené se zabezpečením a poskytnutím zajišťovacích bankovních záruk v rozsahu dle SoD.</t>
  </si>
  <si>
    <t>Povinnosti vyplývající v souvislosti s předáním a převzetím díla nebo jeho části dle SOD.</t>
  </si>
  <si>
    <t>Fotodokumentace celkového průběhu výstavby, včetně zajištění fotodokumentace veškerých konstrukcí, které budou v průběhu výstavby skryty nebo zakryty.</t>
  </si>
  <si>
    <t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t>
  </si>
  <si>
    <t>Evidence likvidace odpadů ve stanoveném rozsahu dle zákona č. 185/2001 Sb., o odpadech, v platném znění</t>
  </si>
  <si>
    <t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t>
  </si>
  <si>
    <t>Náklady na vypracování potřebné dokumentace pro provoz staveniště z hlediska požární ochrany (požární řád a poplachová směrnice) a z hlediska provozu staveniště (provozně dopravní řád).</t>
  </si>
  <si>
    <t>Vyhotovení dokumentace skutečného provedení stavby, návodu k užívání a dalších dokladů k předání dokončeného díla v požadované formě a množství dle SoD.</t>
  </si>
  <si>
    <t>ORN</t>
  </si>
  <si>
    <t>Soupis Ostatních nákladů</t>
  </si>
  <si>
    <t>005231010R</t>
  </si>
  <si>
    <t>Provozní řády</t>
  </si>
  <si>
    <t>005231040R</t>
  </si>
  <si>
    <t>Pojištění dodavatele a pojištění díla</t>
  </si>
  <si>
    <t>005261010R</t>
  </si>
  <si>
    <t>Ochrana stávajících inženýrských sítí na staveništ</t>
  </si>
  <si>
    <t>005211020R</t>
  </si>
  <si>
    <t xml:space="preserve">Užívání veřejných ploch a prostranství  </t>
  </si>
  <si>
    <t>005211040R</t>
  </si>
  <si>
    <t xml:space="preserve">Dočasná dopravní opatření </t>
  </si>
  <si>
    <t>005211030R</t>
  </si>
  <si>
    <t xml:space="preserve">Geodetické zaměření skutečného provedení  </t>
  </si>
  <si>
    <t>005241020R</t>
  </si>
  <si>
    <t xml:space="preserve">Dokumentace skutečného provedení </t>
  </si>
  <si>
    <t>005241010R</t>
  </si>
  <si>
    <t xml:space="preserve">Bezpečnostní a hygienická opatření na staveništi </t>
  </si>
  <si>
    <t>005211080R</t>
  </si>
  <si>
    <t>Předání a převzetí staveniště</t>
  </si>
  <si>
    <t>005211010R</t>
  </si>
  <si>
    <t>soubor</t>
  </si>
  <si>
    <t>Elektroinstalace - samostatný rozpočet</t>
  </si>
  <si>
    <t>Přístroj hasicí práškový NEURUPPIN PG 6 PDC</t>
  </si>
  <si>
    <t>44984124R</t>
  </si>
  <si>
    <t>96,18</t>
  </si>
  <si>
    <t>SDK:</t>
  </si>
  <si>
    <t>Malba akrylátová interiérová, výška do 3,8 m, pro SDK 2 x nátěr, 1 x penetrace</t>
  </si>
  <si>
    <t>784442021RT2</t>
  </si>
  <si>
    <t>201,6</t>
  </si>
  <si>
    <t>stěny:</t>
  </si>
  <si>
    <t>Malba disperzní interiérová, výška do 3,8 m, 1barevná, 2x nátěr,1 x penetrace</t>
  </si>
  <si>
    <t>784442011RT2</t>
  </si>
  <si>
    <t>46*0,56+6*0,6</t>
  </si>
  <si>
    <t>krokve, pozednice:</t>
  </si>
  <si>
    <t>(93,975+16,29)*1,2</t>
  </si>
  <si>
    <t>obložení:</t>
  </si>
  <si>
    <t>73,1*1,2</t>
  </si>
  <si>
    <t>podbití:</t>
  </si>
  <si>
    <t>Nátěr truhlářských výrobků lazurovacím lakem, trojnásobný Luxolem</t>
  </si>
  <si>
    <t>783620020RAC</t>
  </si>
  <si>
    <t>Nátěr truhlářských výrobků lazurovacím lakem, dvojnásobný Luxolem</t>
  </si>
  <si>
    <t>783620020RAB</t>
  </si>
  <si>
    <t>Přesun hmot pro podlahy syntetické, výšky do 12 m</t>
  </si>
  <si>
    <t>998777102R00</t>
  </si>
  <si>
    <t>(30,66+65,52)</t>
  </si>
  <si>
    <t>1.07,1.08:</t>
  </si>
  <si>
    <t>Podlahy lité epoxidové Epostyl 521-01 tl. 3 mm, Epostyl 521-01 šedý</t>
  </si>
  <si>
    <t>777116041RT1</t>
  </si>
  <si>
    <t>Přesun hmot pro zámečnické konstr., výšky do 12 m</t>
  </si>
  <si>
    <t>998767102R00</t>
  </si>
  <si>
    <t>Sekční průmyslová vrata TRIDO 3500x3000mm, Dodávka a montáž</t>
  </si>
  <si>
    <t>R -.</t>
  </si>
  <si>
    <t>Sekční průmyslová vrata TRIDO 3500x3500mm, Dodávka a montáž</t>
  </si>
  <si>
    <t>Přesun hmot pro truhlářské konstr., výšky do 6 m</t>
  </si>
  <si>
    <t>998766101R00</t>
  </si>
  <si>
    <t>74,2*1,3</t>
  </si>
  <si>
    <t>Lišta obkládací borovice  44x4 mm, dl. 2 m</t>
  </si>
  <si>
    <t>61413738R</t>
  </si>
  <si>
    <t>136,7*1,3</t>
  </si>
  <si>
    <t>Lišta rohová borovice  43 x 43 mm, dl. 1 m, tl. 5 mm</t>
  </si>
  <si>
    <t>61413720R</t>
  </si>
  <si>
    <t>4*4,0</t>
  </si>
  <si>
    <t>rohy objektu:</t>
  </si>
  <si>
    <t>((3,0+2*3,5)+2*(3,5+2*3,5))</t>
  </si>
  <si>
    <t>(4*(1,5+2*1,25)+2*(1,0+2*2,3))</t>
  </si>
  <si>
    <t>ostění:</t>
  </si>
  <si>
    <t>Překrytí spár lištou z měkkého dřeva, rohové</t>
  </si>
  <si>
    <t>766699722R00</t>
  </si>
  <si>
    <t>2*(20,65+2*5,3)</t>
  </si>
  <si>
    <t>Překrytí spár lištou z měkkého dřeva, ploché</t>
  </si>
  <si>
    <t>766699721R00</t>
  </si>
  <si>
    <t>Palubka obkladová SM tloušťka 19 šíře 116 mm A/B</t>
  </si>
  <si>
    <t>61191684R</t>
  </si>
  <si>
    <t>((3,0+2*3,5)+2*(3,5+2*3,5))*0,35</t>
  </si>
  <si>
    <t>(4*(1,5+2*1,25)+2*(1,0+2*2,3))*0,2</t>
  </si>
  <si>
    <t>obložená část:</t>
  </si>
  <si>
    <t>Montáž obložení ostění</t>
  </si>
  <si>
    <t>766492100R00</t>
  </si>
  <si>
    <t>-(4*1,5*1,25+2*1,0*2,3+3,0*3,5+2*3,5*3,5)</t>
  </si>
  <si>
    <t>(2*12,1+9,15)*15*0,25+9,15*3,5/2</t>
  </si>
  <si>
    <t>Obložení stěn nad 1 m2 palubkami SM, š. do 10 cm</t>
  </si>
  <si>
    <t>766412113R00</t>
  </si>
  <si>
    <t>486,5*0,04*0,06*1,2</t>
  </si>
  <si>
    <t>Lať střešní 40x60 mm</t>
  </si>
  <si>
    <t>60517111R</t>
  </si>
  <si>
    <t>2*(4*(1,5+2*1,25)+2*(1,0+2*2,3)+(3,0+2*3,5)+2*(3,5+2*3,5))</t>
  </si>
  <si>
    <t>(2*12,1+9,15)*10+9,15*8/2</t>
  </si>
  <si>
    <t>Podkladový rošt pod obložení stěn</t>
  </si>
  <si>
    <t>766417111R00</t>
  </si>
  <si>
    <t>3*(1,0+2*2,3)</t>
  </si>
  <si>
    <t>dveře:</t>
  </si>
  <si>
    <t>(7*(1,5+2*1,25)+3*(0,8+2*0,5))</t>
  </si>
  <si>
    <t>okna:</t>
  </si>
  <si>
    <t>Těsnění okenní spáry, ostění, PT fólie+ PP páska</t>
  </si>
  <si>
    <t>766601211R00</t>
  </si>
  <si>
    <t>7*1,5+3*0,8</t>
  </si>
  <si>
    <t>Těsnění oken.spáry,parapet,PT folie+PP folie+páska</t>
  </si>
  <si>
    <t>766601229R00</t>
  </si>
  <si>
    <t>bezpeč.zámková vložka a bezpeč.kování klika-klika (madlo),</t>
  </si>
  <si>
    <t>samozavírač s aretací,</t>
  </si>
  <si>
    <t>třídílné panty s bezpeč.úpravou,</t>
  </si>
  <si>
    <t>staveb.hloubka rámu min.70mm, křídla min.80mm,</t>
  </si>
  <si>
    <t>5-ti komorový profil z prvoplastu,</t>
  </si>
  <si>
    <t>Dveře plastové vstupní 1kř. 1000x2300, barva hnědá, plné, dvojsklo, Ud=1,2W.m2.K</t>
  </si>
  <si>
    <t>611-43570.AR</t>
  </si>
  <si>
    <t>3*2*(1,0+2,3)</t>
  </si>
  <si>
    <t>Montáž vstupních dveří s vypěněním</t>
  </si>
  <si>
    <t>766711021R00</t>
  </si>
  <si>
    <t>kování s mikroventilací</t>
  </si>
  <si>
    <t>5-ti komorový systém z prvoplastu,</t>
  </si>
  <si>
    <t>Okno plastové 2kř. 1500x1500 O/OS, barva hnědá dvojsklo, Uw=1,2W.m2.K</t>
  </si>
  <si>
    <t>611-43568.AR</t>
  </si>
  <si>
    <t>Okno plastové 1kř. 1250x1250 OS, barva hnědá, čiré dvojsklo, Uw=1,2W.m2.K</t>
  </si>
  <si>
    <t>611-43567.AR</t>
  </si>
  <si>
    <t>Okno plastové 1kř. 800x500 S, barva hnědá, čiré dvojsklo, Uw=1,2W.m2.K</t>
  </si>
  <si>
    <t>611-43566.AR</t>
  </si>
  <si>
    <t>2*(7*(1,5+1,25)+3*(0,8+0,5)+1*(1,25+1,25))</t>
  </si>
  <si>
    <t>Montáž oken a balkonových dveří s vypěněním</t>
  </si>
  <si>
    <t>766711001R00</t>
  </si>
  <si>
    <t>Zavírače GEZE TS 2000 rameno se zarážkou hnědá</t>
  </si>
  <si>
    <t>74910904R</t>
  </si>
  <si>
    <t>Dokování samozavírače na ocelovou zárubeň</t>
  </si>
  <si>
    <t>766669117R00</t>
  </si>
  <si>
    <t>Dveřní kování, pro otevíravé dveře uzamykatelné</t>
  </si>
  <si>
    <t>54914620R</t>
  </si>
  <si>
    <t>Montáž kliky a štítku</t>
  </si>
  <si>
    <t>766670021R00</t>
  </si>
  <si>
    <t>Dveře protipožární EI30 plné 90x197 cm CPL 0,2</t>
  </si>
  <si>
    <t>61165612R</t>
  </si>
  <si>
    <t>Montáž dveří protipožárních 1kříd. nad 80 cm</t>
  </si>
  <si>
    <t>766661422R00</t>
  </si>
  <si>
    <t>Dveře vnitřní CPL 0,2 plné 1kř. 80x197 cm, 16 dekorů</t>
  </si>
  <si>
    <t>611601203R</t>
  </si>
  <si>
    <t>Montáž dveří do zárubně,otevíravých 1kř.do 0,8 m</t>
  </si>
  <si>
    <t>766661112R00</t>
  </si>
  <si>
    <t>Přesun hmot pro krytiny tvrdé, výšky do 12 m</t>
  </si>
  <si>
    <t>998765102R00</t>
  </si>
  <si>
    <t>Revizní žebřík ke komínu, dodávka a montáž</t>
  </si>
  <si>
    <t>R</t>
  </si>
  <si>
    <t>Montáž fólie na bednění přibitím, podstřešní difúzní fólie 160g/m2</t>
  </si>
  <si>
    <t>765799312RK8</t>
  </si>
  <si>
    <t>260,19*1,2</t>
  </si>
  <si>
    <t>Pás asfaltovaný A 500 H nepískovaný</t>
  </si>
  <si>
    <t>62811150R</t>
  </si>
  <si>
    <t>Montáž podstřešní fólie</t>
  </si>
  <si>
    <t>765901001R00</t>
  </si>
  <si>
    <t>Stoupací plošina 800 x 250 mm s taškou, Cembrit</t>
  </si>
  <si>
    <t>765322712R00</t>
  </si>
  <si>
    <t>Stoupací taška, Cembrit</t>
  </si>
  <si>
    <t>765322710R00</t>
  </si>
  <si>
    <t>Ventilační hlavice SL, Cembrit, plast</t>
  </si>
  <si>
    <t>765322703R00</t>
  </si>
  <si>
    <t>260,19*1,5</t>
  </si>
  <si>
    <t>Protisněhová zábrana A 400, všech barev</t>
  </si>
  <si>
    <t>765322701R00</t>
  </si>
  <si>
    <t>2*(2*6,3+20,65)</t>
  </si>
  <si>
    <t>Přiřezání a uchyc.čtverců,šablon a obdélníků rovné</t>
  </si>
  <si>
    <t>765329911R00</t>
  </si>
  <si>
    <t>Příplatek za sklon od 30°do 45°</t>
  </si>
  <si>
    <t>765329331R00</t>
  </si>
  <si>
    <t>3663,4752/300</t>
  </si>
  <si>
    <t>kg</t>
  </si>
  <si>
    <t>Hřebíky 2,8 x 40 mm hřebíky pozink konvexní</t>
  </si>
  <si>
    <t>62811153R</t>
  </si>
  <si>
    <t>Vichrová spona měděná 25x27mm</t>
  </si>
  <si>
    <t>62811152R</t>
  </si>
  <si>
    <t>260,19*12,8*1,1</t>
  </si>
  <si>
    <t>Plastová střešní krytina, šablona 345x345mm 12,8 kus/m2</t>
  </si>
  <si>
    <t>62811151R</t>
  </si>
  <si>
    <t>2*6,3*20,65</t>
  </si>
  <si>
    <t>střecha:</t>
  </si>
  <si>
    <t>M.střech jedn.vláknocem.čtver.40x40cm,krytí jednod</t>
  </si>
  <si>
    <t>765329311R00</t>
  </si>
  <si>
    <t>Přesun hmot pro klempířské konstr., výšky do 12 m</t>
  </si>
  <si>
    <t>998764102R00</t>
  </si>
  <si>
    <t>2*21/3</t>
  </si>
  <si>
    <t>sada</t>
  </si>
  <si>
    <t>Zábrana sněhová,vč. příslušenství d = 3,0m</t>
  </si>
  <si>
    <t>764892328R00</t>
  </si>
  <si>
    <t>(41,3+2,4+25,2+20,65)*0,33*1,3</t>
  </si>
  <si>
    <t>Tabule plechová FOP/PO tl.0,6mm 1230x2000</t>
  </si>
  <si>
    <t>13851063R</t>
  </si>
  <si>
    <t>20,65</t>
  </si>
  <si>
    <t>Z+M hřebene střechy z ocel. popl. plechu rš 330 mm</t>
  </si>
  <si>
    <t>764918932R00</t>
  </si>
  <si>
    <t>2*2*6,3</t>
  </si>
  <si>
    <t>Z+M závětrné lišty z ocel.popl.plechu  rš 330 mm</t>
  </si>
  <si>
    <t>764918911R00</t>
  </si>
  <si>
    <t>4*0,6</t>
  </si>
  <si>
    <t>Z+M lemování na stř.s tvrd.krytinou rš 330 mm</t>
  </si>
  <si>
    <t>764918312R00</t>
  </si>
  <si>
    <t>2*20,65</t>
  </si>
  <si>
    <t>Z+M.oplech.okapů poplast.pl.na šikmé střeše rš 330</t>
  </si>
  <si>
    <t>764918222R00</t>
  </si>
  <si>
    <t>5*1,0+4*1,2+2*1,25+6*1,5</t>
  </si>
  <si>
    <t>Oplechování parapetů, rš 330 mm, plech FOP/PO tl.0,6 mm</t>
  </si>
  <si>
    <t>764908303RT3</t>
  </si>
  <si>
    <t>4*2*1,0</t>
  </si>
  <si>
    <t>vikýře:</t>
  </si>
  <si>
    <t>Odpadní trouby kruhové SROR, D 100 mm, v ostatních barvách</t>
  </si>
  <si>
    <t>764908109RT2</t>
  </si>
  <si>
    <t>4*2*1,5</t>
  </si>
  <si>
    <t>Žlab podokapní půlkruhový R,velikost 150 mm, v ostatních barvách</t>
  </si>
  <si>
    <t>764908105RT2</t>
  </si>
  <si>
    <t>4*2</t>
  </si>
  <si>
    <t>Kotlík žlabový kónický SOK,vel.žlabu 150 mm, v ostatních barvách</t>
  </si>
  <si>
    <t>764908102RT2</t>
  </si>
  <si>
    <t>Přesun hmot pro tesařské konstrukce, výšky do 12 m</t>
  </si>
  <si>
    <t>998762102R00</t>
  </si>
  <si>
    <t>2*21,0*0,6*1,2</t>
  </si>
  <si>
    <t>pozednice krov:</t>
  </si>
  <si>
    <t>2*23*6,5*0,56*1,2</t>
  </si>
  <si>
    <t>krokve krov:</t>
  </si>
  <si>
    <t>21*(2*3,0+3,5)*0,4*1,2</t>
  </si>
  <si>
    <t>vzpěry, stojky:</t>
  </si>
  <si>
    <t>21*2*9,5*0,5*1,2</t>
  </si>
  <si>
    <t>kleštiny strop:</t>
  </si>
  <si>
    <t>21*2*4,5*0,4*1,2</t>
  </si>
  <si>
    <t>kleštiny krov:</t>
  </si>
  <si>
    <t>73,1*2*1,2</t>
  </si>
  <si>
    <t>2*19*5,3*2*0,1*1,2</t>
  </si>
  <si>
    <t>vyrovnání výšek krokví:</t>
  </si>
  <si>
    <t>2*20,65*6,3*0,2*1,2</t>
  </si>
  <si>
    <t>kontralatě:</t>
  </si>
  <si>
    <t>2*20,65*6,3*2*1,2</t>
  </si>
  <si>
    <t>bednění:</t>
  </si>
  <si>
    <t>Impregnace řeziva máčením Bochemit QB</t>
  </si>
  <si>
    <t>762911111R00</t>
  </si>
  <si>
    <t>2*19*5,3*0,1*1,2</t>
  </si>
  <si>
    <t>2*20,65*6,3*0,04*0,06*1,2</t>
  </si>
  <si>
    <t>2*21,0*0,14*0,16*1,2</t>
  </si>
  <si>
    <t>2*23*6,5*0,1*0,18*1,2</t>
  </si>
  <si>
    <t>21*(2*3,0+3,5)*0,1*0,1*1,2</t>
  </si>
  <si>
    <t>21*2*9,5*0,05*0,2*1,2</t>
  </si>
  <si>
    <t>21*2*4,5*0,04*0,16*1,2</t>
  </si>
  <si>
    <t>Řezivo - fošny, hranoly</t>
  </si>
  <si>
    <t>60596002R</t>
  </si>
  <si>
    <t>2*20,65*6,3*0,024*1,2</t>
  </si>
  <si>
    <t>Řezivo - prkna</t>
  </si>
  <si>
    <t>60596001R</t>
  </si>
  <si>
    <t>7,4935+16,2209+0,7493+111,888*0,019</t>
  </si>
  <si>
    <t>Spojovací a ochranné prostředky pro střechy</t>
  </si>
  <si>
    <t>762395000R00</t>
  </si>
  <si>
    <t>2*20,65*1,0+2*2*5,3*1,5</t>
  </si>
  <si>
    <t>palubky:</t>
  </si>
  <si>
    <t>M. bedn.střech rovn. z aglomer.desek šroubováním</t>
  </si>
  <si>
    <t>762341220R00</t>
  </si>
  <si>
    <t>20,65*2*6,3</t>
  </si>
  <si>
    <t>Montáž bednění střech rovných, prkna hrubá na sraz</t>
  </si>
  <si>
    <t>762341210R00</t>
  </si>
  <si>
    <t>2*20,65*6,3</t>
  </si>
  <si>
    <t>2*17,65*5,3</t>
  </si>
  <si>
    <t>Montáž kontralatí přibitím</t>
  </si>
  <si>
    <t>762342204R00</t>
  </si>
  <si>
    <t>2*21,0</t>
  </si>
  <si>
    <t>2*23*6,5</t>
  </si>
  <si>
    <t>Montáž vázaných krovů pravidelných do 224 cm2</t>
  </si>
  <si>
    <t>762332120R00</t>
  </si>
  <si>
    <t>21*(2*3,0+3,5)</t>
  </si>
  <si>
    <t>21*2*9,5</t>
  </si>
  <si>
    <t>21*2*4,5</t>
  </si>
  <si>
    <t>Montáž vázaných krovů pravidelných do 120 cm2</t>
  </si>
  <si>
    <t>762332110R00</t>
  </si>
  <si>
    <t>42*0,5</t>
  </si>
  <si>
    <t>kotvy pozednice, vaznice:</t>
  </si>
  <si>
    <t>46*0,5</t>
  </si>
  <si>
    <t>svorníky:</t>
  </si>
  <si>
    <t>Atypické ocelové konstrukce, do 5 kg/kus</t>
  </si>
  <si>
    <t>767990010RAA</t>
  </si>
  <si>
    <t>2*23</t>
  </si>
  <si>
    <t>Montáž svorníků, šroubů délky 300 mm</t>
  </si>
  <si>
    <t>762313112R00</t>
  </si>
  <si>
    <t>2*21</t>
  </si>
  <si>
    <t>Montáž kotevních želez, příložek, patek, táhel</t>
  </si>
  <si>
    <t>762311103R00</t>
  </si>
  <si>
    <t>2*23*1,0</t>
  </si>
  <si>
    <t>krokve:</t>
  </si>
  <si>
    <t>Hoblování viditelných částí krovu třístranné</t>
  </si>
  <si>
    <t>762085130R00</t>
  </si>
  <si>
    <t>4*1,5</t>
  </si>
  <si>
    <t>Hoblování viditelných částí krovu čtyřstranné</t>
  </si>
  <si>
    <t>762085140R00</t>
  </si>
  <si>
    <t>konce krokví:</t>
  </si>
  <si>
    <t>Profilování zhlaví trámů do 320 cm2</t>
  </si>
  <si>
    <t>762083130R00</t>
  </si>
  <si>
    <t>Potrubí KG svodné (ležaté) v zemi D 125 x 3,2 mm</t>
  </si>
  <si>
    <t>721176223R00</t>
  </si>
  <si>
    <t>Potrubí KG svodné (ležaté) v zemi D 110 x 3,2 mm</t>
  </si>
  <si>
    <t>721176222R00</t>
  </si>
  <si>
    <t>Přesun hmot pro izolace tepelné, výšky do 12 m</t>
  </si>
  <si>
    <t>998713102R00</t>
  </si>
  <si>
    <t>Položení separační fólie, včetně dodávky fólie</t>
  </si>
  <si>
    <t>713191100RT9</t>
  </si>
  <si>
    <t>96,18*0,06*1,05</t>
  </si>
  <si>
    <t>Polystyren extrudovaný XPS 600 x 1250 mm, 0,033 W/mK</t>
  </si>
  <si>
    <t>283754601R</t>
  </si>
  <si>
    <t>Izolace tepelná podlah na sucho, jednovrstvá</t>
  </si>
  <si>
    <t>713121111R00</t>
  </si>
  <si>
    <t>2*(2*8,4+3,65+7,8)</t>
  </si>
  <si>
    <t>Utěsnění styku s jinou konstr. pěn.páskou a lištou</t>
  </si>
  <si>
    <t>713111273R00</t>
  </si>
  <si>
    <t>30,66+65,52</t>
  </si>
  <si>
    <t>Montáž parozábrany, zavěšené podhl., přelep. spojů, N 140 standard</t>
  </si>
  <si>
    <t>713111221RO5</t>
  </si>
  <si>
    <t>110,2575*1,05</t>
  </si>
  <si>
    <t>vodorovné:</t>
  </si>
  <si>
    <t>Deska z minerální plsti tl. 200 mm, 0,035 W/mK</t>
  </si>
  <si>
    <t>63151414.AR</t>
  </si>
  <si>
    <t>12,05*9,15</t>
  </si>
  <si>
    <t>na podhled 1.07,1.08:</t>
  </si>
  <si>
    <t>Izolace tepelné stropů vrchem kladené volně</t>
  </si>
  <si>
    <t>713111111R00</t>
  </si>
  <si>
    <t>Přesun hmot pro izolace proti vodě, výšky do 12 m</t>
  </si>
  <si>
    <t>998711102R00</t>
  </si>
  <si>
    <t>179,7975*1,15+69,12*1,2</t>
  </si>
  <si>
    <t>Pás modifikovaný asfalt special mineral</t>
  </si>
  <si>
    <t>62852265R</t>
  </si>
  <si>
    <t>2*(19,65+9,15)*1,2</t>
  </si>
  <si>
    <t>soklu a podkladní desky svislá:</t>
  </si>
  <si>
    <t>Izolace proti vlhkosti svislá pásy přitavením</t>
  </si>
  <si>
    <t>711142559R00</t>
  </si>
  <si>
    <t>19,65*9,15</t>
  </si>
  <si>
    <t>na podkladní beton:</t>
  </si>
  <si>
    <t>Izolace proti vlhk. vodorovná pásy přitavením</t>
  </si>
  <si>
    <t>711141559R00</t>
  </si>
  <si>
    <t>179,7975*0,33+69,12*0,35</t>
  </si>
  <si>
    <t xml:space="preserve">Nátěr asfaltový penetrační </t>
  </si>
  <si>
    <t>11163230R</t>
  </si>
  <si>
    <t>Izolace proti vlhkosti svis. nátěr ALP, za studena</t>
  </si>
  <si>
    <t>711112001R00</t>
  </si>
  <si>
    <t>Izolace proti vlhkosti vodor. nátěr ALP za studena</t>
  </si>
  <si>
    <t>711111001R00</t>
  </si>
  <si>
    <t>3,4+116,9+45+1,2+12,0+2,3+1,6+98+0,8+5,9</t>
  </si>
  <si>
    <t>Přesun hmot pro budovy zděné výšky do 12 m</t>
  </si>
  <si>
    <t>998011002R00</t>
  </si>
  <si>
    <t>Mřížka větrací PS kulatá 180/140mm se síťkou hnědá, RR 140 S</t>
  </si>
  <si>
    <t>28349069R</t>
  </si>
  <si>
    <t>Trubka kanalizační KGEM SN 4 PVC 160x4,0x 500</t>
  </si>
  <si>
    <t>28611150.AR</t>
  </si>
  <si>
    <t xml:space="preserve">Osazení ventilačních mřížek </t>
  </si>
  <si>
    <t>953946111R00</t>
  </si>
  <si>
    <t>296,25*100</t>
  </si>
  <si>
    <t>Doprava 1 m2 fasádního lešení (dovoz a odvoz)</t>
  </si>
  <si>
    <t>941941501R00</t>
  </si>
  <si>
    <t>Demontáž ochranné sítě z umělých vláken</t>
  </si>
  <si>
    <t>944944081R00</t>
  </si>
  <si>
    <t>Příplatek za každý měsíc použití sítí k pol. 4011</t>
  </si>
  <si>
    <t>944944031R00</t>
  </si>
  <si>
    <t>Montáž ochranné sítě z umělých vláken</t>
  </si>
  <si>
    <t>944944011R00</t>
  </si>
  <si>
    <t>Demontáž lešení leh.řad.s podlahami,š.1,2 m,H 10 m</t>
  </si>
  <si>
    <t>941941841R00</t>
  </si>
  <si>
    <t>Příplatek za každý měsíc použití lešení k pol.1041</t>
  </si>
  <si>
    <t>941941291R00</t>
  </si>
  <si>
    <t>2*9,15*3,0/2</t>
  </si>
  <si>
    <t>2*(19,65+9,15+4*1,2)*4,0</t>
  </si>
  <si>
    <t>hlavní objekt:</t>
  </si>
  <si>
    <t>Montáž lešení leh.řad.s podlahami,š.1,2 m, H 10 m</t>
  </si>
  <si>
    <t>941941041R00</t>
  </si>
  <si>
    <t>Lešení lehké pomocné, výška podlahy do 1,2 m</t>
  </si>
  <si>
    <t>941955001R00</t>
  </si>
  <si>
    <t>7+3+2</t>
  </si>
  <si>
    <t>Krytka oboustranná plastová pro parapet 600 mm</t>
  </si>
  <si>
    <t>60775453R</t>
  </si>
  <si>
    <t>15,4*1,2</t>
  </si>
  <si>
    <t xml:space="preserve">Parapet interiér šíře 250 mm tyč dl. 4,05 m </t>
  </si>
  <si>
    <t>60775432R</t>
  </si>
  <si>
    <t>7*1,5+3*0,8+2*1,25</t>
  </si>
  <si>
    <t>Osazení parapet.desek plast. a lamin. š.nad 20cm</t>
  </si>
  <si>
    <t>648991113R00</t>
  </si>
  <si>
    <t>Zárubeň ocelová YHtm 100/1970/900 L, P, EI, EW 30, pro pórobetonové tvárnice, s těsněním, se šroubovanými závěsy</t>
  </si>
  <si>
    <t>5533301136R</t>
  </si>
  <si>
    <t>Osazení zárubní ocel. požár.1křídl., pl. do 2,5 m2</t>
  </si>
  <si>
    <t>642945111R00</t>
  </si>
  <si>
    <t>Zárubeň ocelová YH100   800x1970x100 L, pro přesné zdění, bez drážky, pevně přivařené závěsy</t>
  </si>
  <si>
    <t>55330382R</t>
  </si>
  <si>
    <t>Osazení zárubní dveřních ocelových, pl. do 2,5 m2</t>
  </si>
  <si>
    <t>642942111R00</t>
  </si>
  <si>
    <t>(7*1,5+3*0,8)*0,3</t>
  </si>
  <si>
    <t>pod vnitřní parapet:</t>
  </si>
  <si>
    <t>Vyrovnávací potěr MC 15, v pásu, tl. 30 mm</t>
  </si>
  <si>
    <t>632451022R00</t>
  </si>
  <si>
    <t>(30,66+65,52)*2,02*1,2/1000</t>
  </si>
  <si>
    <t>vrchní betonová mazanina 1.07,1.08:</t>
  </si>
  <si>
    <t>19,65*9,15*3,03*1,2/1000</t>
  </si>
  <si>
    <t>podkladní betonová mazanina:</t>
  </si>
  <si>
    <t>Výztuž mazanin svařovanou sítí</t>
  </si>
  <si>
    <t>631361921R00</t>
  </si>
  <si>
    <t>Bednění stěn, rýh a otvorů v podlahách -odstranění</t>
  </si>
  <si>
    <t>631351102R00</t>
  </si>
  <si>
    <t>2*(19,65+9,15)*0,25</t>
  </si>
  <si>
    <t>Bednění stěn, rýh a otvorů v podlahách - zřízení</t>
  </si>
  <si>
    <t>631351101R00</t>
  </si>
  <si>
    <t>Příplatek za stržení povrchu mazaniny tl. 24 cm</t>
  </si>
  <si>
    <t>631319175R00</t>
  </si>
  <si>
    <t>19,65*9,15*0,15</t>
  </si>
  <si>
    <t>Mazanina betonová tl. 12 - 24 cm C 20/25</t>
  </si>
  <si>
    <t>631315621R00</t>
  </si>
  <si>
    <t>Příplatek za stržení povrchu mazaniny tl. 12 cm</t>
  </si>
  <si>
    <t>631319173R00</t>
  </si>
  <si>
    <t>(30,66+65,52)*0,12</t>
  </si>
  <si>
    <t xml:space="preserve">Mazanina betonová tl. 8 - 12 cm C 25/30 </t>
  </si>
  <si>
    <t>631313711R00</t>
  </si>
  <si>
    <t>2*(19,65+9,15)*0,4</t>
  </si>
  <si>
    <t>sokl:</t>
  </si>
  <si>
    <t>Omítka stěn dekorativní střednězrnná, spotřeba 6,0 kg/m2</t>
  </si>
  <si>
    <t>622432112R00</t>
  </si>
  <si>
    <t>Podkladní nátěr stěn pod tenkovrstvé omítky</t>
  </si>
  <si>
    <t>602015191R00</t>
  </si>
  <si>
    <t>-(3*1,5*1,25+3*0,8*0,5+1,0*2,3)</t>
  </si>
  <si>
    <t>(2*7,6+9,15)*4,0+9,15*3,5/2</t>
  </si>
  <si>
    <t>zázemí:</t>
  </si>
  <si>
    <t>Omítka vnější stěn vyztužená lehčená na porobeton, vrchní vrstva silikonová tl. 2,0 mm, barevná</t>
  </si>
  <si>
    <t>622475311RW4</t>
  </si>
  <si>
    <t>104,2875</t>
  </si>
  <si>
    <t>Podkladní penetrační nátěr stěn</t>
  </si>
  <si>
    <t>602015193R00</t>
  </si>
  <si>
    <t>(7*1,5+3*0,8)*0,2</t>
  </si>
  <si>
    <t>pod parapetem:</t>
  </si>
  <si>
    <t>Zateplovací systém, parapet, EPS P tl. 40 mm</t>
  </si>
  <si>
    <t>622319164R00</t>
  </si>
  <si>
    <t>((3,0+2*3,5)+2*(3,5+2*3,5))*0,3</t>
  </si>
  <si>
    <t>ostění vrat:</t>
  </si>
  <si>
    <t>(3*(1,0+2*2,3))*0,2</t>
  </si>
  <si>
    <t>ostění dveří:</t>
  </si>
  <si>
    <t>(7*(1,5+2*1,25)+3*(0,8+2*0,5))*0,2</t>
  </si>
  <si>
    <t>ostění oken:</t>
  </si>
  <si>
    <t>Zateplovací systém třídy A, ostění, EPS F 40 mm, zakončený stěrkou s výztužnou tkaninou</t>
  </si>
  <si>
    <t>622319154RV1</t>
  </si>
  <si>
    <t>základ:</t>
  </si>
  <si>
    <t>Zateplovací systém třídy A, sokl, XPS tl. 80 mm, zakončený stěrkou s výztužnou tkaninou</t>
  </si>
  <si>
    <t>622319521RV1</t>
  </si>
  <si>
    <t>ŽB věnec pozednicový:</t>
  </si>
  <si>
    <t>Položky izolace suterénu obsahují: nanesení lepicího tmelu na izolační desky, nalepení desek a zajištění talířovými hmoždinkami (6 ks/m2).</t>
  </si>
  <si>
    <t>Položky zateplení parapetů obsahují: nanesení lepicího tmelu na izolační desky, nalepení desek, natažení stěrky, vtlačení výztužné tkaniny (1,15 m2/m2) a přehlazení stěrky. Položky obsahují 5,0 m parapetních lišt na m2.</t>
  </si>
  <si>
    <t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t>
  </si>
  <si>
    <t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t>
  </si>
  <si>
    <t>Zateplovací systém třídy A, fasáda, EPS F 80 mm, zakončený stěrkou s výztužnou tkaninou</t>
  </si>
  <si>
    <t>622319131RV1</t>
  </si>
  <si>
    <t>14,4+69,12+19,34+2,58</t>
  </si>
  <si>
    <t>(2*1,0*2,3+3,0*3,5+2*3,5*3,5)</t>
  </si>
  <si>
    <t>dveře, vrata:</t>
  </si>
  <si>
    <t>(7*(1,5*1,25)+3*(0,8*0,5)+(1,25*1,25))</t>
  </si>
  <si>
    <t>Zakrývání výplní vnějších otvorů z lešení</t>
  </si>
  <si>
    <t>620991121R00</t>
  </si>
  <si>
    <t>(4*(1,5+2*1,25)+(1,25+2*1,25)+(0,9+2*2,0))</t>
  </si>
  <si>
    <t>ostění oken,dveří:</t>
  </si>
  <si>
    <t>Začišťovací okenní lišta pro omítku</t>
  </si>
  <si>
    <t>610991004R00</t>
  </si>
  <si>
    <t>(4*(1,5+2*1,25)+(1,25+2*1,25)+3*(0,9+2*2,0)+2*(0,8+2*2,0)+(3,0+2*3,5)+2*(3,5+2*3,5))</t>
  </si>
  <si>
    <t>ostění oken,dveří, vrat:</t>
  </si>
  <si>
    <t>Rohová lišta pro omítku</t>
  </si>
  <si>
    <t>610991001R00</t>
  </si>
  <si>
    <t>Úprava vnitřních stěn aktivovaným štukem s přísad.</t>
  </si>
  <si>
    <t>612471413R00</t>
  </si>
  <si>
    <t>(4*(1,5+2*1,25)+(1,25+2*1,25)+3*(0,9+2*2,0)+2*(0,8+2*2,0)+(3,0+2*3,5)+2*(3,5+2*3,5))*0,25</t>
  </si>
  <si>
    <t>-(4*1,5*1,25+1,25*1,25+4*0,9*2,0+2*0,8*2,0+3,0*3,5+2*3,5*3,5)</t>
  </si>
  <si>
    <t>2*(2*8,4+3,65+7,8)*4,2</t>
  </si>
  <si>
    <t xml:space="preserve">Montáž výztužné sítě (perlinky) do stěrky-stěny, včetně výztužné sítě a stěrkového tmelu </t>
  </si>
  <si>
    <t>612481211RU1</t>
  </si>
  <si>
    <t>(1,0*2,3)</t>
  </si>
  <si>
    <t>(3*(1,5*1,25)+3*(0,8*0,5)+(1,25*1,25))</t>
  </si>
  <si>
    <t>1.01-1.06:</t>
  </si>
  <si>
    <t>(1,0*2,3+3,0*3,5+2*3,5*3,5)</t>
  </si>
  <si>
    <t>(4*(1,5*1,25)+(1,25*1,25))</t>
  </si>
  <si>
    <t>Zakrývání výplní vnitřních otvorů</t>
  </si>
  <si>
    <t>610991111R00</t>
  </si>
  <si>
    <t>obezdění pozednice:</t>
  </si>
  <si>
    <t>Přizdívky z desek Ytong tl. 125 mm</t>
  </si>
  <si>
    <t>346275114R00</t>
  </si>
  <si>
    <t>2*8,2*4*0,89*1,2/1000</t>
  </si>
  <si>
    <t>ŽB věnec vnitřní:</t>
  </si>
  <si>
    <t>2*(19,65+9,15)*4*0,89*1,2/1000</t>
  </si>
  <si>
    <t>ŽB věnec venkovní:</t>
  </si>
  <si>
    <t>Výztuž ztužujících pásů a věnců z oceli 10505(R)</t>
  </si>
  <si>
    <t>417361821R00</t>
  </si>
  <si>
    <t>(2*8,2)*5*2*(0,2+0,2)*0,222*1,2/1000</t>
  </si>
  <si>
    <t>(2*(19,65+9,15)*5*2*(0,25+0,25))*0,222*1,2/1000</t>
  </si>
  <si>
    <t>Výztuž ztužujících pásů a věnců z oceli 10216(E)</t>
  </si>
  <si>
    <t>417361221R00</t>
  </si>
  <si>
    <t>ŽB věnec:2*8,2</t>
  </si>
  <si>
    <t>Věnec z tvarovek U Ytong, výplň betonem C 16/20, U profil na šířku zdi 24 cm</t>
  </si>
  <si>
    <t>417121031RT1</t>
  </si>
  <si>
    <t>2*(19,65+9,15)</t>
  </si>
  <si>
    <t>ŽB věnec:</t>
  </si>
  <si>
    <t>Věnec z tvarovek U Ytong, výplň betonem C 16/20, U profil na šířku zdi 30 cm</t>
  </si>
  <si>
    <t>417121031RT2</t>
  </si>
  <si>
    <t>Podhledy SDK,ocel.dvouúrov.křížový rošt,1x RB 12,5</t>
  </si>
  <si>
    <t>416022121R00</t>
  </si>
  <si>
    <t>Komín CIKO - sada výztuže hlavy KOMFORT</t>
  </si>
  <si>
    <t>314265911R00</t>
  </si>
  <si>
    <t>Komín CIKO komínový klobouk, DN 160 mm</t>
  </si>
  <si>
    <t>314265723R00</t>
  </si>
  <si>
    <t>Komín CIKO 3V UN., jednoprůd., krakorcová deska</t>
  </si>
  <si>
    <t>314265514R00</t>
  </si>
  <si>
    <t>Komín CIKO 3V UN. jednoprůd., krycí deska základní</t>
  </si>
  <si>
    <t>314265511R00</t>
  </si>
  <si>
    <t>Komín.hlava CIKO KOMFORT pro 3V UNIVER., DN 160 mm</t>
  </si>
  <si>
    <t>314265313R00</t>
  </si>
  <si>
    <t>Komín CIKO 3V UNIVERSAL jednoprůd.střed, DN 160 mm</t>
  </si>
  <si>
    <t>314265213R00</t>
  </si>
  <si>
    <t>Komín CIKO 3V UNIVERSAL jednoprůd., pata,DN 160 mm</t>
  </si>
  <si>
    <t>314265113R00</t>
  </si>
  <si>
    <t>Bednění překladů - odstranění</t>
  </si>
  <si>
    <t>317351108R00</t>
  </si>
  <si>
    <t>3,3*0,8</t>
  </si>
  <si>
    <t>2*3,8*0,8</t>
  </si>
  <si>
    <t>překlady IPE:</t>
  </si>
  <si>
    <t>Bednění překladů - zřízení</t>
  </si>
  <si>
    <t>317351107R00</t>
  </si>
  <si>
    <t>3,3*0,3*0,25</t>
  </si>
  <si>
    <t>2*3,8*0,3*0,25</t>
  </si>
  <si>
    <t xml:space="preserve">Beton překladů železový C 20/25 </t>
  </si>
  <si>
    <t>317321321R00</t>
  </si>
  <si>
    <t>2*3,3*19,3/1000*1,2</t>
  </si>
  <si>
    <t>Tyč průřezu IPE 180, hrubé, jakost oceli S235, 11375</t>
  </si>
  <si>
    <t>13482710R</t>
  </si>
  <si>
    <t>4*3,8*16,2/1000*1,2</t>
  </si>
  <si>
    <t>Tyč průřezu IPE 160, střední, jakost oceli S235, 11375</t>
  </si>
  <si>
    <t>13383430R</t>
  </si>
  <si>
    <t>2*3,3*19,3/1000</t>
  </si>
  <si>
    <t>4*3,8*16,2/1000</t>
  </si>
  <si>
    <t>Osazení ocelových válcovaných nosníků  č.14-22</t>
  </si>
  <si>
    <t>317941123R00</t>
  </si>
  <si>
    <t>Překlad nosný porobeton, světlost otv. do 180 cm, překlad nosný NOP IV / 3 / 20 174 x 24,9 x 25 cm</t>
  </si>
  <si>
    <t>317121044RT2</t>
  </si>
  <si>
    <t>Překlad nosný porobeton, světlost otv. do 180 cm, překlad nosný NOP III / 3 / 22 149 x 24,9 x 25 cm</t>
  </si>
  <si>
    <t>317121044RT1</t>
  </si>
  <si>
    <t>Překlad nosný porobeton, světlost otv. do 105 cm, překlad nosný NOP II / 3 / 23 129 x 24,9 x 25 cm</t>
  </si>
  <si>
    <t>317121043RT1</t>
  </si>
  <si>
    <t>Překlad nosný porobeton, světlost otv. do 180 cm, překlad nosný NOP V / 4 / 20 199 x 24,9 x 30 cm</t>
  </si>
  <si>
    <t>317121044RU3</t>
  </si>
  <si>
    <t>Překlad nosný porobeton, světlost otv. do 180 cm, překlad nosný NOP III / 4 / 22 149 x 24,9 x 30 cm</t>
  </si>
  <si>
    <t>317121044RU1</t>
  </si>
  <si>
    <t>Překlad nosný porobeton, světlost otv. do 180 cm, překlad nosný NOP V / 5 / 23 199 x 24,9 x 37,5 cm</t>
  </si>
  <si>
    <t>317121044RT6</t>
  </si>
  <si>
    <t>Překlad nosný porobeton, světlost otv. do 180 cm, překlad nosný NOP III / 5 / 22 149 x 24,9 x 37,5cm</t>
  </si>
  <si>
    <t>317121044RT4</t>
  </si>
  <si>
    <t>Překlad nosný porobeton, světlost otv. do 105 cm, překlad nosný NOP II / 5 / 23 129 x 24,9 x 37,5 cm</t>
  </si>
  <si>
    <t>317121043RT2</t>
  </si>
  <si>
    <t>(2*7,6+9,15)*0,25</t>
  </si>
  <si>
    <t>první řada u 375mm:</t>
  </si>
  <si>
    <t>Zdivo z tvárnic porobetonových PD tl. 30 cm, tvárnice P 2 - 400, 599 x 249 x 300 mm</t>
  </si>
  <si>
    <t>311271187RT4</t>
  </si>
  <si>
    <t>-(1,25*1,25+0,9*2,0+2*0,8*2,0)</t>
  </si>
  <si>
    <t>2*8,4*4,5</t>
  </si>
  <si>
    <t>Zdivo z tvárnic porobetonových PD tl. 25 cm, tvárnice P 2 - 500, 599 x 249 x 250 mm</t>
  </si>
  <si>
    <t>311271186RT1</t>
  </si>
  <si>
    <t>(2*7,6+9,15)*15*0,25+9,15*3,5/2</t>
  </si>
  <si>
    <t>Zdivo z tvárnic porobetonových PD tl. 375 mm, 499 x 249 x 375 mm, U=0,229 W/m2.K</t>
  </si>
  <si>
    <t>311271183R00</t>
  </si>
  <si>
    <t>Trubka kanalizační KGEM SN 4 PVC 315x7,7x1000</t>
  </si>
  <si>
    <t>28611163.AR</t>
  </si>
  <si>
    <t>Trubka kanalizační KGEM SN 4 PVC 200x4,9x1000</t>
  </si>
  <si>
    <t>28611156.AR</t>
  </si>
  <si>
    <t>Trubka kanalizační KGEM SN 4 PVC 110x3,2x1000</t>
  </si>
  <si>
    <t>28611141.AR</t>
  </si>
  <si>
    <t>kanalizace, voda, elektro:</t>
  </si>
  <si>
    <t>Bednění prostupu základem do 0,02 m2, dl. 0,5 m</t>
  </si>
  <si>
    <t>274354022R00</t>
  </si>
  <si>
    <t>(2*8,2+3*0,5)*1,2*0,617/1000</t>
  </si>
  <si>
    <t>základy ztracené bednění vnitřní:</t>
  </si>
  <si>
    <t>2*(19,65+9,15)*1,2*0,617/1000</t>
  </si>
  <si>
    <t>základy ztracené bednění vnější:</t>
  </si>
  <si>
    <t>Výztuž základ. pasů z betonářské oceli 10505 (R)</t>
  </si>
  <si>
    <t>274361821R00</t>
  </si>
  <si>
    <t>2*(19,65+9,15)*0,75</t>
  </si>
  <si>
    <t>pro základy ztracené bednění vnější:</t>
  </si>
  <si>
    <t>Zdivo základové z bednicích tvárnic, tl. 40 cm, výplň tvárnic betonem C 16/20</t>
  </si>
  <si>
    <t>274272150RT3</t>
  </si>
  <si>
    <t>(2*8,2+3*0,5)*0,75</t>
  </si>
  <si>
    <t>pro základy ztracené bednění vnitřní:</t>
  </si>
  <si>
    <t>Zdivo základové z bednicích tvárnic, tl. 25 cm, výplň tvárnic betonem C 16/20</t>
  </si>
  <si>
    <t>274272130RT3</t>
  </si>
  <si>
    <t>Bednění stěn základových pasů - odstranění</t>
  </si>
  <si>
    <t>274351216R00</t>
  </si>
  <si>
    <t>2*8,2*2*0,2+2*0,6*0,2</t>
  </si>
  <si>
    <t>základy monolitické vnitřní:</t>
  </si>
  <si>
    <t>2*(19,65+9,15)*2*0,2</t>
  </si>
  <si>
    <t>základy monolitické vnější:</t>
  </si>
  <si>
    <t>Bednění stěn základových pasů - zřízení</t>
  </si>
  <si>
    <t>274351215R00</t>
  </si>
  <si>
    <t>(2*8,2*0,3+0,6*0,6)*0,2</t>
  </si>
  <si>
    <t>2*(19,65+9,15)*0,5*0,2</t>
  </si>
  <si>
    <t xml:space="preserve">Beton základových pasů prostý C 20/25 </t>
  </si>
  <si>
    <t>274313621R00</t>
  </si>
  <si>
    <t>-(2*8,2*0,25+0,5*0,5)*0,15</t>
  </si>
  <si>
    <t>vnitřní základy:</t>
  </si>
  <si>
    <t>18,9*8,2*0,15</t>
  </si>
  <si>
    <t>pod podkladní mazaninu podlahy:</t>
  </si>
  <si>
    <t>Polštář základu z kameniva hr. drceného 32-63 mm</t>
  </si>
  <si>
    <t>271531112R00</t>
  </si>
  <si>
    <t>(2*8,2*0,5+0,6*0,6)*0,1</t>
  </si>
  <si>
    <t>pod základové pasy vnitřní:</t>
  </si>
  <si>
    <t>2*(19,65+9,15)*0,7*0,1</t>
  </si>
  <si>
    <t>pod základové pasy vnější:</t>
  </si>
  <si>
    <t>Polštář základu z kameniva hr. drceného 16-32 mm</t>
  </si>
  <si>
    <t>271531113R00</t>
  </si>
  <si>
    <t>2*(19,65+9,15)*0,5</t>
  </si>
  <si>
    <t>-59,432</t>
  </si>
  <si>
    <t>104,7987+28,746+2,0</t>
  </si>
  <si>
    <t>nakládka přebytku pro odvoz na obecní pozemek:</t>
  </si>
  <si>
    <t>Nakládání výkopku z hor.1-4 v množství nad 100 m3</t>
  </si>
  <si>
    <t>167101102R00</t>
  </si>
  <si>
    <t>20,65*10,15</t>
  </si>
  <si>
    <t>objekt:</t>
  </si>
  <si>
    <t>Úprava pláně v zářezech v hor. 1-4, se zhutněním</t>
  </si>
  <si>
    <t>181101102R00</t>
  </si>
  <si>
    <t>-(19,65+9,15)*0,5*0,9-19,65*9,15*0,5</t>
  </si>
  <si>
    <t>104,7987+57,492</t>
  </si>
  <si>
    <t>kolem základů:</t>
  </si>
  <si>
    <t>vnitřní kanalizace:</t>
  </si>
  <si>
    <t>Ruční výkop jam, rýh a šachet v hornině tř. 3</t>
  </si>
  <si>
    <t>139601102R00</t>
  </si>
  <si>
    <t>2,25*0,5</t>
  </si>
  <si>
    <t>Příplatek za lepivost - hloubení šachet v hor.3</t>
  </si>
  <si>
    <t>133201109R00</t>
  </si>
  <si>
    <t>9*0,5*0,5*1,0</t>
  </si>
  <si>
    <t>patky přístřešku:</t>
  </si>
  <si>
    <t>Hloubení šachet v hor.3 nad 100 m3</t>
  </si>
  <si>
    <t>133201102R00</t>
  </si>
  <si>
    <t>57,492*0,5</t>
  </si>
  <si>
    <t>(2*8,2+0,8)*(0,5+0,9)/2*0,9</t>
  </si>
  <si>
    <t>2*(19,65+9,15)*(0,7+1,1)/2*0,9</t>
  </si>
  <si>
    <t>Hloubení rýh š.do 200 cm hor.3 do 1000m3,STROJNĚ</t>
  </si>
  <si>
    <t>132201212R00</t>
  </si>
  <si>
    <t>104,7987*0,5</t>
  </si>
  <si>
    <t>Příplatek za lepivost - hloubení nezap.jam v hor.3</t>
  </si>
  <si>
    <t>131201119R00</t>
  </si>
  <si>
    <t>20,65*10,15*0,5</t>
  </si>
  <si>
    <t>Hloubení nezapaž. jam hor.3 do 1000 m3, STROJNĚ</t>
  </si>
  <si>
    <t>131201112R00</t>
  </si>
  <si>
    <t>(104,7987+28,746+2,0)*0,1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</si>
</sst>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 ;\-#,##0.0\ "/>
    <numFmt numFmtId="165" formatCode="#,##0\ &quot;Kč&quot;"/>
    <numFmt numFmtId="166" formatCode="#,##0.00000"/>
    <numFmt numFmtId="167" formatCode="0.0%"/>
    <numFmt numFmtId="168" formatCode="#,##0.0"/>
  </numFmts>
  <fonts count="4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sz val="7"/>
      <name val="Arial CE"/>
      <charset val="238"/>
    </font>
    <font>
      <b/>
      <sz val="10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6"/>
      <name val="Times New Roman CE"/>
      <family val="1"/>
      <charset val="238"/>
    </font>
    <font>
      <sz val="10"/>
      <name val="Times New Roman CE"/>
      <family val="1"/>
      <charset val="238"/>
    </font>
    <font>
      <sz val="8"/>
      <color indexed="8"/>
      <name val="Calibri"/>
      <family val="2"/>
      <charset val="238"/>
    </font>
    <font>
      <b/>
      <sz val="8"/>
      <color indexed="8"/>
      <name val="Tahoma"/>
      <family val="2"/>
    </font>
    <font>
      <sz val="8"/>
      <color indexed="8"/>
      <name val="Tahoma"/>
      <family val="2"/>
      <charset val="238"/>
    </font>
    <font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8"/>
      <name val="Calibri"/>
      <family val="2"/>
      <charset val="238"/>
    </font>
    <font>
      <b/>
      <sz val="9"/>
      <color indexed="8"/>
      <name val="Tahoma"/>
      <family val="2"/>
    </font>
    <font>
      <sz val="9"/>
      <color indexed="8"/>
      <name val="Calibri"/>
      <family val="2"/>
      <charset val="238"/>
    </font>
    <font>
      <sz val="9"/>
      <color indexed="8"/>
      <name val="Tahoma"/>
      <family val="2"/>
      <charset val="238"/>
    </font>
    <font>
      <sz val="8"/>
      <color indexed="8"/>
      <name val="Tahoma"/>
      <family val="2"/>
    </font>
    <font>
      <b/>
      <sz val="12"/>
      <color indexed="8"/>
      <name val="Calibri"/>
      <family val="2"/>
      <charset val="238"/>
    </font>
    <font>
      <b/>
      <sz val="10"/>
      <color indexed="8"/>
      <name val="Tahoma"/>
      <family val="2"/>
    </font>
    <font>
      <b/>
      <sz val="9"/>
      <color indexed="8"/>
      <name val="Tahoma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Tahoma"/>
      <family val="2"/>
    </font>
    <font>
      <sz val="8"/>
      <color indexed="9"/>
      <name val="Arial CE"/>
      <family val="2"/>
      <charset val="238"/>
    </font>
    <font>
      <sz val="8"/>
      <color indexed="17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uble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double">
        <color indexed="22"/>
      </top>
      <bottom style="thin">
        <color indexed="22"/>
      </bottom>
      <diagonal/>
    </border>
    <border>
      <left style="thin">
        <color indexed="22"/>
      </left>
      <right/>
      <top style="double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22"/>
      </left>
      <right/>
      <top style="thin">
        <color indexed="22"/>
      </top>
      <bottom style="double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1" fillId="0" borderId="0"/>
    <xf numFmtId="0" fontId="12" fillId="0" borderId="0"/>
    <xf numFmtId="0" fontId="2" fillId="0" borderId="0"/>
    <xf numFmtId="0" fontId="1" fillId="0" borderId="0"/>
    <xf numFmtId="0" fontId="2" fillId="0" borderId="0"/>
  </cellStyleXfs>
  <cellXfs count="599">
    <xf numFmtId="0" fontId="0" fillId="0" borderId="0" xfId="0"/>
    <xf numFmtId="0" fontId="4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0" fontId="6" fillId="2" borderId="2" xfId="0" applyFont="1" applyFill="1" applyBorder="1" applyAlignment="1"/>
    <xf numFmtId="0" fontId="0" fillId="0" borderId="1" xfId="0" applyFont="1" applyFill="1" applyBorder="1" applyAlignment="1">
      <alignment horizontal="left" vertical="center" indent="1"/>
    </xf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0" fillId="0" borderId="0" xfId="0" applyFill="1"/>
    <xf numFmtId="0" fontId="0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/>
    <xf numFmtId="49" fontId="6" fillId="0" borderId="4" xfId="0" applyNumberFormat="1" applyFont="1" applyFill="1" applyBorder="1" applyAlignment="1">
      <alignment horizontal="left" vertical="center"/>
    </xf>
    <xf numFmtId="0" fontId="6" fillId="0" borderId="4" xfId="0" applyFont="1" applyFill="1" applyBorder="1"/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2" xfId="0" applyBorder="1" applyAlignment="1"/>
    <xf numFmtId="0" fontId="6" fillId="0" borderId="1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49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Border="1" applyAlignment="1"/>
    <xf numFmtId="0" fontId="0" fillId="0" borderId="4" xfId="0" applyFont="1" applyBorder="1" applyAlignment="1">
      <alignment horizontal="right" vertical="center"/>
    </xf>
    <xf numFmtId="0" fontId="0" fillId="0" borderId="6" xfId="0" applyFont="1" applyBorder="1" applyAlignment="1">
      <alignment horizontal="left" vertical="top" indent="1"/>
    </xf>
    <xf numFmtId="0" fontId="0" fillId="0" borderId="7" xfId="0" applyBorder="1" applyAlignment="1">
      <alignment vertical="top"/>
    </xf>
    <xf numFmtId="0" fontId="0" fillId="0" borderId="8" xfId="0" applyBorder="1" applyAlignment="1"/>
    <xf numFmtId="0" fontId="0" fillId="0" borderId="1" xfId="0" applyBorder="1"/>
    <xf numFmtId="0" fontId="0" fillId="0" borderId="0" xfId="0" applyBorder="1" applyAlignment="1"/>
    <xf numFmtId="0" fontId="5" fillId="0" borderId="1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49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10" fontId="8" fillId="0" borderId="9" xfId="0" applyNumberFormat="1" applyFont="1" applyBorder="1" applyAlignment="1">
      <alignment vertical="center"/>
    </xf>
    <xf numFmtId="165" fontId="8" fillId="3" borderId="9" xfId="0" applyNumberFormat="1" applyFont="1" applyFill="1" applyBorder="1" applyAlignment="1"/>
    <xf numFmtId="10" fontId="8" fillId="3" borderId="9" xfId="0" applyNumberFormat="1" applyFont="1" applyFill="1" applyBorder="1" applyAlignment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14" fontId="6" fillId="0" borderId="4" xfId="0" applyNumberFormat="1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4" xfId="0" applyFont="1" applyBorder="1" applyAlignment="1"/>
    <xf numFmtId="0" fontId="6" fillId="0" borderId="2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0" fillId="0" borderId="0" xfId="0" applyAlignment="1"/>
    <xf numFmtId="0" fontId="0" fillId="0" borderId="1" xfId="0" applyFont="1" applyBorder="1" applyAlignment="1">
      <alignment horizontal="left" vertical="top" indent="1"/>
    </xf>
    <xf numFmtId="0" fontId="0" fillId="0" borderId="0" xfId="0" applyBorder="1" applyAlignment="1">
      <alignment vertical="top"/>
    </xf>
    <xf numFmtId="0" fontId="6" fillId="0" borderId="7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left" vertical="top" indent="1"/>
    </xf>
    <xf numFmtId="0" fontId="6" fillId="0" borderId="4" xfId="0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" fontId="0" fillId="0" borderId="0" xfId="0" applyNumberFormat="1" applyAlignment="1"/>
    <xf numFmtId="4" fontId="0" fillId="0" borderId="0" xfId="0" applyNumberFormat="1"/>
    <xf numFmtId="4" fontId="8" fillId="3" borderId="15" xfId="0" applyNumberFormat="1" applyFont="1" applyFill="1" applyBorder="1" applyAlignment="1"/>
    <xf numFmtId="4" fontId="8" fillId="3" borderId="15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8" fillId="3" borderId="3" xfId="0" applyFont="1" applyFill="1" applyBorder="1"/>
    <xf numFmtId="0" fontId="8" fillId="0" borderId="1" xfId="0" applyFont="1" applyBorder="1"/>
    <xf numFmtId="4" fontId="8" fillId="0" borderId="15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3" fontId="0" fillId="3" borderId="15" xfId="0" applyNumberFormat="1" applyFill="1" applyBorder="1" applyAlignment="1"/>
    <xf numFmtId="3" fontId="0" fillId="3" borderId="15" xfId="0" applyNumberFormat="1" applyFill="1" applyBorder="1" applyAlignment="1">
      <alignment shrinkToFit="1"/>
    </xf>
    <xf numFmtId="3" fontId="0" fillId="3" borderId="15" xfId="0" applyNumberFormat="1" applyFill="1" applyBorder="1" applyAlignment="1">
      <alignment wrapText="1" shrinkToFit="1"/>
    </xf>
    <xf numFmtId="3" fontId="0" fillId="0" borderId="1" xfId="0" applyNumberFormat="1" applyBorder="1"/>
    <xf numFmtId="3" fontId="0" fillId="0" borderId="9" xfId="0" applyNumberFormat="1" applyBorder="1" applyAlignment="1"/>
    <xf numFmtId="3" fontId="0" fillId="0" borderId="9" xfId="0" applyNumberFormat="1" applyBorder="1" applyAlignment="1">
      <alignment shrinkToFit="1"/>
    </xf>
    <xf numFmtId="3" fontId="8" fillId="0" borderId="9" xfId="0" applyNumberFormat="1" applyFont="1" applyBorder="1" applyAlignment="1">
      <alignment horizontal="right" shrinkToFit="1"/>
    </xf>
    <xf numFmtId="3" fontId="8" fillId="0" borderId="9" xfId="0" applyNumberFormat="1" applyFont="1" applyBorder="1" applyAlignment="1">
      <alignment horizontal="right" wrapText="1" shrinkToFit="1"/>
    </xf>
    <xf numFmtId="3" fontId="0" fillId="0" borderId="10" xfId="0" applyNumberFormat="1" applyBorder="1" applyAlignment="1"/>
    <xf numFmtId="3" fontId="14" fillId="2" borderId="13" xfId="0" applyNumberFormat="1" applyFont="1" applyFill="1" applyBorder="1" applyAlignment="1">
      <alignment horizontal="center" vertical="center" wrapText="1"/>
    </xf>
    <xf numFmtId="3" fontId="14" fillId="2" borderId="13" xfId="0" applyNumberFormat="1" applyFont="1" applyFill="1" applyBorder="1" applyAlignment="1">
      <alignment horizontal="center" vertical="center" wrapText="1" shrinkToFit="1"/>
    </xf>
    <xf numFmtId="3" fontId="15" fillId="2" borderId="13" xfId="0" applyNumberFormat="1" applyFont="1" applyFill="1" applyBorder="1" applyAlignment="1">
      <alignment horizontal="center" vertical="center" wrapText="1" shrinkToFit="1"/>
    </xf>
    <xf numFmtId="3" fontId="14" fillId="2" borderId="7" xfId="0" applyNumberFormat="1" applyFont="1" applyFill="1" applyBorder="1" applyAlignment="1">
      <alignment vertical="center" wrapText="1"/>
    </xf>
    <xf numFmtId="3" fontId="14" fillId="2" borderId="7" xfId="0" applyNumberFormat="1" applyFont="1" applyFill="1" applyBorder="1" applyAlignment="1">
      <alignment vertical="center"/>
    </xf>
    <xf numFmtId="3" fontId="14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0" fillId="0" borderId="16" xfId="0" applyBorder="1" applyAlignment="1">
      <alignment horizontal="right"/>
    </xf>
    <xf numFmtId="0" fontId="0" fillId="0" borderId="17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16" fillId="0" borderId="0" xfId="0" applyFont="1"/>
    <xf numFmtId="0" fontId="16" fillId="0" borderId="19" xfId="0" applyFont="1" applyBorder="1" applyAlignment="1">
      <alignment horizontal="right"/>
    </xf>
    <xf numFmtId="0" fontId="16" fillId="0" borderId="4" xfId="0" applyFont="1" applyBorder="1" applyAlignment="1"/>
    <xf numFmtId="0" fontId="16" fillId="0" borderId="4" xfId="0" applyFont="1" applyBorder="1"/>
    <xf numFmtId="0" fontId="16" fillId="0" borderId="0" xfId="0" applyFont="1" applyBorder="1"/>
    <xf numFmtId="0" fontId="16" fillId="0" borderId="20" xfId="0" applyFont="1" applyBorder="1"/>
    <xf numFmtId="0" fontId="16" fillId="0" borderId="4" xfId="0" applyFont="1" applyBorder="1" applyAlignment="1">
      <alignment vertical="top"/>
    </xf>
    <xf numFmtId="14" fontId="16" fillId="0" borderId="4" xfId="0" applyNumberFormat="1" applyFont="1" applyBorder="1" applyAlignment="1">
      <alignment horizontal="center" vertical="top"/>
    </xf>
    <xf numFmtId="0" fontId="0" fillId="0" borderId="20" xfId="0" applyBorder="1" applyAlignment="1">
      <alignment horizontal="right"/>
    </xf>
    <xf numFmtId="49" fontId="16" fillId="2" borderId="21" xfId="0" applyNumberFormat="1" applyFont="1" applyFill="1" applyBorder="1" applyAlignment="1">
      <alignment horizontal="left" vertical="center"/>
    </xf>
    <xf numFmtId="0" fontId="0" fillId="2" borderId="22" xfId="0" applyFill="1" applyBorder="1"/>
    <xf numFmtId="0" fontId="5" fillId="2" borderId="23" xfId="0" applyFont="1" applyFill="1" applyBorder="1" applyAlignment="1">
      <alignment horizontal="left" vertical="center" indent="1"/>
    </xf>
    <xf numFmtId="49" fontId="0" fillId="2" borderId="21" xfId="0" applyNumberFormat="1" applyFill="1" applyBorder="1" applyAlignment="1">
      <alignment horizontal="left" vertical="center"/>
    </xf>
    <xf numFmtId="4" fontId="5" fillId="2" borderId="22" xfId="0" applyNumberFormat="1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49" fontId="0" fillId="0" borderId="2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 indent="1"/>
    </xf>
    <xf numFmtId="1" fontId="16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25" xfId="0" applyBorder="1" applyAlignment="1">
      <alignment horizontal="left" vertical="center" indent="1"/>
    </xf>
    <xf numFmtId="49" fontId="0" fillId="0" borderId="26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1" fontId="16" fillId="0" borderId="10" xfId="0" applyNumberFormat="1" applyFont="1" applyBorder="1" applyAlignment="1">
      <alignment horizontal="right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left" vertical="center" indent="1"/>
    </xf>
    <xf numFmtId="0" fontId="16" fillId="0" borderId="11" xfId="0" applyFont="1" applyBorder="1" applyAlignment="1">
      <alignment vertical="center"/>
    </xf>
    <xf numFmtId="1" fontId="16" fillId="0" borderId="11" xfId="0" applyNumberFormat="1" applyFont="1" applyBorder="1" applyAlignment="1">
      <alignment horizontal="right" vertical="center"/>
    </xf>
    <xf numFmtId="0" fontId="0" fillId="0" borderId="27" xfId="0" applyBorder="1" applyAlignment="1">
      <alignment horizontal="left" indent="1"/>
    </xf>
    <xf numFmtId="0" fontId="16" fillId="0" borderId="11" xfId="0" applyFont="1" applyBorder="1"/>
    <xf numFmtId="0" fontId="16" fillId="0" borderId="11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 indent="1"/>
    </xf>
    <xf numFmtId="49" fontId="0" fillId="0" borderId="27" xfId="0" applyNumberFormat="1" applyBorder="1" applyAlignment="1">
      <alignment horizontal="left" vertical="center" indent="1"/>
    </xf>
    <xf numFmtId="49" fontId="0" fillId="0" borderId="20" xfId="0" applyNumberFormat="1" applyBorder="1"/>
    <xf numFmtId="0" fontId="0" fillId="0" borderId="4" xfId="0" applyBorder="1" applyAlignment="1">
      <alignment horizontal="left"/>
    </xf>
    <xf numFmtId="0" fontId="0" fillId="0" borderId="25" xfId="0" applyBorder="1" applyAlignment="1">
      <alignment horizontal="left" indent="1"/>
    </xf>
    <xf numFmtId="0" fontId="0" fillId="0" borderId="28" xfId="0" applyBorder="1" applyAlignment="1"/>
    <xf numFmtId="0" fontId="16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top"/>
    </xf>
    <xf numFmtId="0" fontId="0" fillId="0" borderId="29" xfId="0" applyFont="1" applyBorder="1" applyAlignment="1">
      <alignment horizontal="left" vertical="top" indent="1"/>
    </xf>
    <xf numFmtId="0" fontId="0" fillId="0" borderId="24" xfId="0" applyBorder="1" applyAlignment="1"/>
    <xf numFmtId="0" fontId="16" fillId="0" borderId="4" xfId="0" applyFont="1" applyBorder="1" applyAlignment="1">
      <alignment vertical="center"/>
    </xf>
    <xf numFmtId="49" fontId="16" fillId="0" borderId="4" xfId="0" applyNumberFormat="1" applyFont="1" applyBorder="1" applyAlignment="1">
      <alignment horizontal="right" vertical="center"/>
    </xf>
    <xf numFmtId="0" fontId="16" fillId="0" borderId="25" xfId="0" applyFont="1" applyBorder="1" applyAlignment="1">
      <alignment horizontal="left" vertical="center" indent="1"/>
    </xf>
    <xf numFmtId="0" fontId="0" fillId="0" borderId="19" xfId="0" applyBorder="1" applyAlignment="1"/>
    <xf numFmtId="49" fontId="16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20" xfId="0" applyFont="1" applyBorder="1" applyAlignment="1">
      <alignment horizontal="left" vertical="center" indent="1"/>
    </xf>
    <xf numFmtId="0" fontId="0" fillId="0" borderId="20" xfId="0" applyFont="1" applyBorder="1" applyAlignment="1">
      <alignment horizontal="left" vertical="center" indent="1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9" fontId="16" fillId="0" borderId="4" xfId="0" applyNumberFormat="1" applyFont="1" applyBorder="1" applyAlignment="1">
      <alignment horizontal="left" vertical="center"/>
    </xf>
    <xf numFmtId="0" fontId="16" fillId="2" borderId="24" xfId="0" applyFont="1" applyFill="1" applyBorder="1" applyAlignment="1"/>
    <xf numFmtId="0" fontId="16" fillId="2" borderId="4" xfId="0" applyFont="1" applyFill="1" applyBorder="1" applyAlignment="1"/>
    <xf numFmtId="0" fontId="16" fillId="2" borderId="4" xfId="0" applyFont="1" applyFill="1" applyBorder="1"/>
    <xf numFmtId="49" fontId="16" fillId="2" borderId="4" xfId="0" applyNumberFormat="1" applyFont="1" applyFill="1" applyBorder="1" applyAlignment="1">
      <alignment horizontal="left" vertical="center"/>
    </xf>
    <xf numFmtId="0" fontId="0" fillId="2" borderId="4" xfId="0" applyFont="1" applyFill="1" applyBorder="1"/>
    <xf numFmtId="0" fontId="0" fillId="2" borderId="25" xfId="0" applyFont="1" applyFill="1" applyBorder="1" applyAlignment="1">
      <alignment horizontal="left" vertical="center" indent="1"/>
    </xf>
    <xf numFmtId="0" fontId="16" fillId="2" borderId="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indent="1"/>
    </xf>
    <xf numFmtId="14" fontId="8" fillId="0" borderId="0" xfId="0" applyNumberFormat="1" applyFont="1" applyAlignment="1">
      <alignment horizontal="left"/>
    </xf>
    <xf numFmtId="49" fontId="20" fillId="2" borderId="0" xfId="0" applyNumberFormat="1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 indent="1"/>
    </xf>
    <xf numFmtId="0" fontId="0" fillId="0" borderId="33" xfId="0" applyBorder="1"/>
    <xf numFmtId="49" fontId="0" fillId="0" borderId="0" xfId="0" applyNumberFormat="1"/>
    <xf numFmtId="49" fontId="0" fillId="0" borderId="0" xfId="0" applyNumberFormat="1" applyAlignment="1">
      <alignment horizontal="left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/>
    </xf>
    <xf numFmtId="0" fontId="22" fillId="0" borderId="0" xfId="0" applyFont="1"/>
    <xf numFmtId="0" fontId="22" fillId="0" borderId="15" xfId="0" applyFont="1" applyBorder="1" applyAlignment="1">
      <alignment vertical="top" shrinkToFit="1"/>
    </xf>
    <xf numFmtId="0" fontId="22" fillId="0" borderId="3" xfId="0" applyFont="1" applyBorder="1" applyAlignment="1">
      <alignment vertical="top" shrinkToFit="1"/>
    </xf>
    <xf numFmtId="4" fontId="22" fillId="0" borderId="15" xfId="0" applyNumberFormat="1" applyFont="1" applyBorder="1" applyAlignment="1">
      <alignment vertical="top" shrinkToFit="1"/>
    </xf>
    <xf numFmtId="0" fontId="22" fillId="0" borderId="3" xfId="0" applyNumberFormat="1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22" fillId="0" borderId="14" xfId="0" applyFont="1" applyBorder="1" applyAlignment="1">
      <alignment vertical="top" shrinkToFit="1"/>
    </xf>
    <xf numFmtId="0" fontId="22" fillId="0" borderId="1" xfId="0" applyFont="1" applyBorder="1" applyAlignment="1">
      <alignment vertical="top" shrinkToFit="1"/>
    </xf>
    <xf numFmtId="4" fontId="22" fillId="0" borderId="14" xfId="0" applyNumberFormat="1" applyFont="1" applyBorder="1" applyAlignment="1">
      <alignment vertical="top" shrinkToFit="1"/>
    </xf>
    <xf numFmtId="0" fontId="22" fillId="0" borderId="1" xfId="0" applyNumberFormat="1" applyFont="1" applyBorder="1" applyAlignment="1">
      <alignment vertical="top"/>
    </xf>
    <xf numFmtId="0" fontId="22" fillId="0" borderId="1" xfId="0" applyFont="1" applyBorder="1" applyAlignment="1">
      <alignment vertical="top"/>
    </xf>
    <xf numFmtId="166" fontId="22" fillId="0" borderId="14" xfId="0" applyNumberFormat="1" applyFont="1" applyBorder="1" applyAlignment="1">
      <alignment vertical="top" shrinkToFit="1"/>
    </xf>
    <xf numFmtId="0" fontId="22" fillId="0" borderId="14" xfId="0" applyNumberFormat="1" applyFont="1" applyBorder="1" applyAlignment="1">
      <alignment horizontal="left" vertical="top" wrapText="1"/>
    </xf>
    <xf numFmtId="0" fontId="0" fillId="2" borderId="15" xfId="0" applyFill="1" applyBorder="1" applyAlignment="1">
      <alignment vertical="top" shrinkToFit="1"/>
    </xf>
    <xf numFmtId="0" fontId="0" fillId="2" borderId="3" xfId="0" applyFill="1" applyBorder="1" applyAlignment="1">
      <alignment vertical="top" shrinkToFit="1"/>
    </xf>
    <xf numFmtId="4" fontId="0" fillId="2" borderId="15" xfId="0" applyNumberFormat="1" applyFill="1" applyBorder="1" applyAlignment="1">
      <alignment vertical="top" shrinkToFit="1"/>
    </xf>
    <xf numFmtId="166" fontId="0" fillId="2" borderId="15" xfId="0" applyNumberFormat="1" applyFill="1" applyBorder="1" applyAlignment="1">
      <alignment vertical="top" shrinkToFit="1"/>
    </xf>
    <xf numFmtId="0" fontId="0" fillId="2" borderId="15" xfId="0" applyNumberFormat="1" applyFill="1" applyBorder="1" applyAlignment="1">
      <alignment horizontal="left" vertical="top" wrapText="1"/>
    </xf>
    <xf numFmtId="0" fontId="0" fillId="2" borderId="3" xfId="0" applyNumberFormat="1" applyFill="1" applyBorder="1" applyAlignment="1">
      <alignment vertical="top"/>
    </xf>
    <xf numFmtId="0" fontId="0" fillId="2" borderId="3" xfId="0" applyFill="1" applyBorder="1" applyAlignment="1">
      <alignment vertical="top"/>
    </xf>
    <xf numFmtId="166" fontId="23" fillId="0" borderId="14" xfId="0" applyNumberFormat="1" applyFont="1" applyBorder="1" applyAlignment="1">
      <alignment vertical="top" wrapText="1" shrinkToFit="1"/>
    </xf>
    <xf numFmtId="0" fontId="23" fillId="0" borderId="14" xfId="0" quotePrefix="1" applyNumberFormat="1" applyFont="1" applyBorder="1" applyAlignment="1">
      <alignment horizontal="left" vertical="top" wrapText="1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" fontId="0" fillId="2" borderId="9" xfId="0" applyNumberFormat="1" applyFill="1" applyBorder="1" applyAlignment="1">
      <alignment vertical="top"/>
    </xf>
    <xf numFmtId="166" fontId="0" fillId="2" borderId="9" xfId="0" applyNumberForma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3" xfId="0" applyFill="1" applyBorder="1" applyAlignment="1">
      <alignment wrapText="1"/>
    </xf>
    <xf numFmtId="0" fontId="0" fillId="2" borderId="13" xfId="0" applyFill="1" applyBorder="1"/>
    <xf numFmtId="0" fontId="0" fillId="2" borderId="6" xfId="0" applyFill="1" applyBorder="1"/>
    <xf numFmtId="49" fontId="0" fillId="2" borderId="13" xfId="0" applyNumberFormat="1" applyFill="1" applyBorder="1"/>
    <xf numFmtId="0" fontId="0" fillId="2" borderId="12" xfId="0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/>
    <xf numFmtId="0" fontId="0" fillId="2" borderId="9" xfId="0" applyFill="1" applyBorder="1"/>
    <xf numFmtId="49" fontId="0" fillId="0" borderId="11" xfId="0" applyNumberFormat="1" applyBorder="1" applyAlignment="1">
      <alignment vertical="center"/>
    </xf>
    <xf numFmtId="0" fontId="2" fillId="0" borderId="9" xfId="0" applyFont="1" applyBorder="1" applyAlignment="1">
      <alignment vertical="center"/>
    </xf>
    <xf numFmtId="166" fontId="22" fillId="0" borderId="15" xfId="0" applyNumberFormat="1" applyFont="1" applyBorder="1" applyAlignment="1">
      <alignment vertical="top" shrinkToFit="1"/>
    </xf>
    <xf numFmtId="0" fontId="22" fillId="0" borderId="5" xfId="0" applyFont="1" applyBorder="1" applyAlignment="1">
      <alignment vertical="top" shrinkToFit="1"/>
    </xf>
    <xf numFmtId="0" fontId="22" fillId="0" borderId="15" xfId="0" applyNumberFormat="1" applyFont="1" applyBorder="1" applyAlignment="1">
      <alignment horizontal="left" vertical="top" wrapText="1"/>
    </xf>
    <xf numFmtId="0" fontId="0" fillId="2" borderId="5" xfId="0" applyFill="1" applyBorder="1" applyAlignment="1">
      <alignment vertical="top" shrinkToFit="1"/>
    </xf>
    <xf numFmtId="0" fontId="22" fillId="0" borderId="2" xfId="0" applyFont="1" applyBorder="1" applyAlignment="1">
      <alignment vertical="top" shrinkToFit="1"/>
    </xf>
    <xf numFmtId="0" fontId="23" fillId="0" borderId="2" xfId="0" applyNumberFormat="1" applyFont="1" applyBorder="1" applyAlignment="1">
      <alignment vertical="top" wrapText="1" shrinkToFit="1"/>
    </xf>
    <xf numFmtId="0" fontId="0" fillId="2" borderId="12" xfId="0" applyFill="1" applyBorder="1" applyAlignment="1">
      <alignment vertical="top"/>
    </xf>
    <xf numFmtId="166" fontId="23" fillId="0" borderId="15" xfId="0" applyNumberFormat="1" applyFont="1" applyBorder="1" applyAlignment="1">
      <alignment vertical="top" wrapText="1" shrinkToFit="1"/>
    </xf>
    <xf numFmtId="0" fontId="23" fillId="0" borderId="5" xfId="0" applyNumberFormat="1" applyFont="1" applyBorder="1" applyAlignment="1">
      <alignment vertical="top" wrapText="1" shrinkToFit="1"/>
    </xf>
    <xf numFmtId="0" fontId="23" fillId="0" borderId="15" xfId="0" quotePrefix="1" applyNumberFormat="1" applyFont="1" applyBorder="1" applyAlignment="1">
      <alignment horizontal="left" vertical="top" wrapText="1"/>
    </xf>
    <xf numFmtId="49" fontId="16" fillId="4" borderId="0" xfId="0" applyNumberFormat="1" applyFont="1" applyFill="1" applyBorder="1" applyAlignment="1" applyProtection="1">
      <alignment horizontal="left" vertical="center"/>
      <protection locked="0"/>
    </xf>
    <xf numFmtId="49" fontId="16" fillId="4" borderId="4" xfId="0" applyNumberFormat="1" applyFont="1" applyFill="1" applyBorder="1" applyAlignment="1" applyProtection="1">
      <alignment horizontal="right" vertical="center"/>
      <protection locked="0"/>
    </xf>
    <xf numFmtId="4" fontId="6" fillId="2" borderId="12" xfId="0" applyNumberFormat="1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4" fontId="22" fillId="4" borderId="14" xfId="0" applyNumberFormat="1" applyFont="1" applyFill="1" applyBorder="1" applyAlignment="1" applyProtection="1">
      <alignment vertical="top" shrinkToFit="1"/>
      <protection locked="0"/>
    </xf>
    <xf numFmtId="4" fontId="22" fillId="4" borderId="15" xfId="0" applyNumberFormat="1" applyFont="1" applyFill="1" applyBorder="1" applyAlignment="1" applyProtection="1">
      <alignment vertical="top" shrinkToFit="1"/>
      <protection locked="0"/>
    </xf>
    <xf numFmtId="165" fontId="8" fillId="3" borderId="9" xfId="0" applyNumberFormat="1" applyFont="1" applyFill="1" applyBorder="1" applyAlignment="1">
      <alignment horizontal="right"/>
    </xf>
    <xf numFmtId="0" fontId="1" fillId="0" borderId="0" xfId="5"/>
    <xf numFmtId="3" fontId="24" fillId="0" borderId="34" xfId="5" applyNumberFormat="1" applyFont="1" applyBorder="1"/>
    <xf numFmtId="3" fontId="24" fillId="0" borderId="35" xfId="5" applyNumberFormat="1" applyFont="1" applyBorder="1"/>
    <xf numFmtId="3" fontId="24" fillId="0" borderId="36" xfId="5" applyNumberFormat="1" applyFont="1" applyBorder="1"/>
    <xf numFmtId="3" fontId="24" fillId="0" borderId="37" xfId="5" applyNumberFormat="1" applyFont="1" applyBorder="1" applyAlignment="1">
      <alignment horizontal="right"/>
    </xf>
    <xf numFmtId="3" fontId="24" fillId="0" borderId="38" xfId="5" applyNumberFormat="1" applyFont="1" applyBorder="1" applyAlignment="1">
      <alignment horizontal="right"/>
    </xf>
    <xf numFmtId="3" fontId="25" fillId="0" borderId="39" xfId="5" applyNumberFormat="1" applyFont="1" applyBorder="1"/>
    <xf numFmtId="3" fontId="24" fillId="0" borderId="40" xfId="5" applyNumberFormat="1" applyFont="1" applyBorder="1"/>
    <xf numFmtId="3" fontId="24" fillId="0" borderId="41" xfId="5" applyNumberFormat="1" applyFont="1" applyBorder="1"/>
    <xf numFmtId="3" fontId="24" fillId="0" borderId="43" xfId="5" applyNumberFormat="1" applyFont="1" applyBorder="1"/>
    <xf numFmtId="3" fontId="24" fillId="0" borderId="0" xfId="5" applyNumberFormat="1" applyFont="1" applyBorder="1"/>
    <xf numFmtId="3" fontId="24" fillId="0" borderId="44" xfId="5" applyNumberFormat="1" applyFont="1" applyBorder="1"/>
    <xf numFmtId="4" fontId="24" fillId="0" borderId="49" xfId="5" applyNumberFormat="1" applyFont="1" applyBorder="1" applyAlignment="1">
      <alignment horizontal="right"/>
    </xf>
    <xf numFmtId="3" fontId="24" fillId="0" borderId="50" xfId="5" applyNumberFormat="1" applyFont="1" applyBorder="1" applyAlignment="1">
      <alignment horizontal="right"/>
    </xf>
    <xf numFmtId="3" fontId="24" fillId="0" borderId="51" xfId="5" applyNumberFormat="1" applyFont="1" applyBorder="1" applyAlignment="1">
      <alignment horizontal="right"/>
    </xf>
    <xf numFmtId="3" fontId="24" fillId="0" borderId="52" xfId="5" applyNumberFormat="1" applyFont="1" applyBorder="1" applyAlignment="1">
      <alignment horizontal="right"/>
    </xf>
    <xf numFmtId="3" fontId="24" fillId="0" borderId="38" xfId="5" applyNumberFormat="1" applyFont="1" applyBorder="1" applyAlignment="1">
      <alignment horizontal="left"/>
    </xf>
    <xf numFmtId="3" fontId="24" fillId="0" borderId="39" xfId="5" applyNumberFormat="1" applyFont="1" applyBorder="1"/>
    <xf numFmtId="49" fontId="24" fillId="0" borderId="39" xfId="5" applyNumberFormat="1" applyFont="1" applyBorder="1" applyAlignment="1">
      <alignment horizontal="center"/>
    </xf>
    <xf numFmtId="3" fontId="24" fillId="0" borderId="53" xfId="5" applyNumberFormat="1" applyFont="1" applyBorder="1" applyAlignment="1">
      <alignment horizontal="right"/>
    </xf>
    <xf numFmtId="3" fontId="24" fillId="0" borderId="48" xfId="5" applyNumberFormat="1" applyFont="1" applyBorder="1" applyAlignment="1">
      <alignment horizontal="right"/>
    </xf>
    <xf numFmtId="3" fontId="24" fillId="0" borderId="49" xfId="5" applyNumberFormat="1" applyFont="1" applyBorder="1" applyAlignment="1">
      <alignment horizontal="right"/>
    </xf>
    <xf numFmtId="3" fontId="25" fillId="0" borderId="54" xfId="5" applyNumberFormat="1" applyFont="1" applyFill="1" applyBorder="1"/>
    <xf numFmtId="3" fontId="25" fillId="0" borderId="39" xfId="5" applyNumberFormat="1" applyFont="1" applyBorder="1" applyAlignment="1">
      <alignment horizontal="center"/>
    </xf>
    <xf numFmtId="3" fontId="24" fillId="0" borderId="56" xfId="5" applyNumberFormat="1" applyFont="1" applyBorder="1"/>
    <xf numFmtId="3" fontId="25" fillId="0" borderId="58" xfId="5" applyNumberFormat="1" applyFont="1" applyBorder="1" applyAlignment="1">
      <alignment horizontal="center"/>
    </xf>
    <xf numFmtId="3" fontId="24" fillId="0" borderId="38" xfId="5" applyNumberFormat="1" applyFont="1" applyBorder="1"/>
    <xf numFmtId="3" fontId="25" fillId="0" borderId="59" xfId="5" applyNumberFormat="1" applyFont="1" applyBorder="1" applyAlignment="1">
      <alignment horizontal="center"/>
    </xf>
    <xf numFmtId="3" fontId="24" fillId="0" borderId="60" xfId="5" applyNumberFormat="1" applyFont="1" applyBorder="1" applyAlignment="1">
      <alignment horizontal="right"/>
    </xf>
    <xf numFmtId="3" fontId="24" fillId="0" borderId="54" xfId="5" applyNumberFormat="1" applyFont="1" applyBorder="1" applyAlignment="1">
      <alignment horizontal="right"/>
    </xf>
    <xf numFmtId="3" fontId="24" fillId="0" borderId="39" xfId="5" applyNumberFormat="1" applyFont="1" applyBorder="1" applyAlignment="1">
      <alignment horizontal="left"/>
    </xf>
    <xf numFmtId="167" fontId="24" fillId="0" borderId="39" xfId="5" applyNumberFormat="1" applyFont="1" applyBorder="1"/>
    <xf numFmtId="3" fontId="24" fillId="0" borderId="39" xfId="5" applyNumberFormat="1" applyFont="1" applyBorder="1" applyAlignment="1">
      <alignment horizontal="right"/>
    </xf>
    <xf numFmtId="3" fontId="25" fillId="0" borderId="62" xfId="5" applyNumberFormat="1" applyFont="1" applyBorder="1" applyAlignment="1">
      <alignment horizontal="center"/>
    </xf>
    <xf numFmtId="3" fontId="25" fillId="0" borderId="54" xfId="5" applyNumberFormat="1" applyFont="1" applyBorder="1" applyAlignment="1">
      <alignment horizontal="center"/>
    </xf>
    <xf numFmtId="3" fontId="24" fillId="0" borderId="56" xfId="5" applyNumberFormat="1" applyFont="1" applyBorder="1" applyAlignment="1">
      <alignment vertical="center"/>
    </xf>
    <xf numFmtId="3" fontId="24" fillId="0" borderId="53" xfId="5" applyNumberFormat="1" applyFont="1" applyBorder="1"/>
    <xf numFmtId="3" fontId="24" fillId="0" borderId="0" xfId="5" applyNumberFormat="1" applyFont="1" applyBorder="1" applyAlignment="1">
      <alignment horizontal="center"/>
    </xf>
    <xf numFmtId="3" fontId="24" fillId="0" borderId="53" xfId="5" applyNumberFormat="1" applyFont="1" applyBorder="1" applyAlignment="1">
      <alignment horizontal="center"/>
    </xf>
    <xf numFmtId="3" fontId="24" fillId="0" borderId="39" xfId="5" applyNumberFormat="1" applyFont="1" applyBorder="1" applyAlignment="1">
      <alignment horizontal="center" wrapText="1"/>
    </xf>
    <xf numFmtId="3" fontId="24" fillId="0" borderId="0" xfId="5" applyNumberFormat="1" applyFont="1" applyBorder="1" applyAlignment="1">
      <alignment wrapText="1"/>
    </xf>
    <xf numFmtId="0" fontId="1" fillId="0" borderId="0" xfId="5" applyAlignment="1">
      <alignment horizontal="right"/>
    </xf>
    <xf numFmtId="0" fontId="1" fillId="0" borderId="0" xfId="5" applyAlignment="1">
      <alignment horizontal="left"/>
    </xf>
    <xf numFmtId="0" fontId="30" fillId="0" borderId="0" xfId="5" applyFont="1" applyAlignment="1">
      <alignment horizontal="left"/>
    </xf>
    <xf numFmtId="4" fontId="1" fillId="0" borderId="0" xfId="5" applyNumberFormat="1" applyAlignment="1">
      <alignment horizontal="right"/>
    </xf>
    <xf numFmtId="0" fontId="1" fillId="0" borderId="0" xfId="5" applyAlignment="1">
      <alignment vertical="center"/>
    </xf>
    <xf numFmtId="4" fontId="1" fillId="0" borderId="0" xfId="5" applyNumberFormat="1" applyAlignment="1">
      <alignment horizontal="right" vertical="center"/>
    </xf>
    <xf numFmtId="0" fontId="30" fillId="0" borderId="0" xfId="5" applyFont="1" applyAlignment="1">
      <alignment horizontal="left" vertical="center"/>
    </xf>
    <xf numFmtId="4" fontId="31" fillId="6" borderId="68" xfId="5" applyNumberFormat="1" applyFont="1" applyFill="1" applyBorder="1" applyAlignment="1">
      <alignment horizontal="right" vertical="center" wrapText="1"/>
    </xf>
    <xf numFmtId="0" fontId="31" fillId="6" borderId="68" xfId="5" applyFont="1" applyFill="1" applyBorder="1" applyAlignment="1">
      <alignment vertical="center" wrapText="1"/>
    </xf>
    <xf numFmtId="0" fontId="31" fillId="6" borderId="69" xfId="5" applyFont="1" applyFill="1" applyBorder="1" applyAlignment="1">
      <alignment horizontal="center" vertical="center" wrapText="1"/>
    </xf>
    <xf numFmtId="4" fontId="31" fillId="6" borderId="70" xfId="5" applyNumberFormat="1" applyFont="1" applyFill="1" applyBorder="1" applyAlignment="1">
      <alignment horizontal="right" vertical="center" wrapText="1"/>
    </xf>
    <xf numFmtId="0" fontId="32" fillId="6" borderId="68" xfId="5" applyFont="1" applyFill="1" applyBorder="1" applyAlignment="1">
      <alignment horizontal="right" vertical="center" wrapText="1"/>
    </xf>
    <xf numFmtId="0" fontId="30" fillId="0" borderId="68" xfId="5" applyFont="1" applyBorder="1" applyAlignment="1">
      <alignment vertical="center"/>
    </xf>
    <xf numFmtId="4" fontId="31" fillId="7" borderId="71" xfId="5" applyNumberFormat="1" applyFont="1" applyFill="1" applyBorder="1" applyAlignment="1">
      <alignment horizontal="right" vertical="center" wrapText="1"/>
    </xf>
    <xf numFmtId="0" fontId="31" fillId="7" borderId="71" xfId="5" applyFont="1" applyFill="1" applyBorder="1" applyAlignment="1">
      <alignment vertical="center" wrapText="1"/>
    </xf>
    <xf numFmtId="0" fontId="31" fillId="7" borderId="72" xfId="5" applyFont="1" applyFill="1" applyBorder="1" applyAlignment="1">
      <alignment horizontal="center" vertical="center" wrapText="1"/>
    </xf>
    <xf numFmtId="4" fontId="31" fillId="7" borderId="73" xfId="5" applyNumberFormat="1" applyFont="1" applyFill="1" applyBorder="1" applyAlignment="1">
      <alignment horizontal="right" vertical="center" wrapText="1"/>
    </xf>
    <xf numFmtId="0" fontId="32" fillId="7" borderId="71" xfId="5" applyFont="1" applyFill="1" applyBorder="1" applyAlignment="1">
      <alignment horizontal="right" vertical="center" wrapText="1"/>
    </xf>
    <xf numFmtId="0" fontId="30" fillId="7" borderId="71" xfId="5" applyFont="1" applyFill="1" applyBorder="1" applyAlignment="1">
      <alignment vertical="center"/>
    </xf>
    <xf numFmtId="4" fontId="32" fillId="6" borderId="74" xfId="5" applyNumberFormat="1" applyFont="1" applyFill="1" applyBorder="1" applyAlignment="1">
      <alignment horizontal="right" vertical="center" wrapText="1"/>
    </xf>
    <xf numFmtId="4" fontId="33" fillId="4" borderId="0" xfId="5" applyNumberFormat="1" applyFont="1" applyFill="1" applyBorder="1" applyAlignment="1" applyProtection="1">
      <alignment horizontal="right" vertical="center" shrinkToFit="1"/>
      <protection locked="0"/>
    </xf>
    <xf numFmtId="0" fontId="32" fillId="6" borderId="74" xfId="5" applyFont="1" applyFill="1" applyBorder="1" applyAlignment="1">
      <alignment vertical="center" wrapText="1"/>
    </xf>
    <xf numFmtId="0" fontId="30" fillId="0" borderId="75" xfId="5" applyFont="1" applyBorder="1" applyAlignment="1">
      <alignment horizontal="center" vertical="center"/>
    </xf>
    <xf numFmtId="4" fontId="32" fillId="6" borderId="76" xfId="5" applyNumberFormat="1" applyFont="1" applyFill="1" applyBorder="1" applyAlignment="1">
      <alignment horizontal="right" vertical="center" wrapText="1"/>
    </xf>
    <xf numFmtId="0" fontId="32" fillId="6" borderId="74" xfId="5" applyFont="1" applyFill="1" applyBorder="1" applyAlignment="1">
      <alignment horizontal="right" vertical="center" wrapText="1"/>
    </xf>
    <xf numFmtId="4" fontId="32" fillId="6" borderId="77" xfId="5" applyNumberFormat="1" applyFont="1" applyFill="1" applyBorder="1" applyAlignment="1">
      <alignment horizontal="right" vertical="center" wrapText="1"/>
    </xf>
    <xf numFmtId="0" fontId="32" fillId="6" borderId="68" xfId="5" applyFont="1" applyFill="1" applyBorder="1" applyAlignment="1">
      <alignment vertical="center" wrapText="1"/>
    </xf>
    <xf numFmtId="4" fontId="32" fillId="6" borderId="70" xfId="5" applyNumberFormat="1" applyFont="1" applyFill="1" applyBorder="1" applyAlignment="1">
      <alignment horizontal="right" vertical="center" wrapText="1"/>
    </xf>
    <xf numFmtId="4" fontId="32" fillId="6" borderId="68" xfId="5" applyNumberFormat="1" applyFont="1" applyFill="1" applyBorder="1" applyAlignment="1">
      <alignment horizontal="right" vertical="center" wrapText="1"/>
    </xf>
    <xf numFmtId="4" fontId="31" fillId="7" borderId="78" xfId="5" applyNumberFormat="1" applyFont="1" applyFill="1" applyBorder="1" applyAlignment="1">
      <alignment horizontal="right" vertical="center" wrapText="1"/>
    </xf>
    <xf numFmtId="0" fontId="31" fillId="7" borderId="78" xfId="5" applyFont="1" applyFill="1" applyBorder="1" applyAlignment="1">
      <alignment vertical="center" wrapText="1"/>
    </xf>
    <xf numFmtId="0" fontId="31" fillId="7" borderId="79" xfId="5" applyFont="1" applyFill="1" applyBorder="1" applyAlignment="1">
      <alignment horizontal="center" vertical="center" wrapText="1"/>
    </xf>
    <xf numFmtId="4" fontId="31" fillId="7" borderId="80" xfId="5" applyNumberFormat="1" applyFont="1" applyFill="1" applyBorder="1" applyAlignment="1">
      <alignment horizontal="right" vertical="center" wrapText="1"/>
    </xf>
    <xf numFmtId="0" fontId="32" fillId="7" borderId="78" xfId="5" applyFont="1" applyFill="1" applyBorder="1" applyAlignment="1">
      <alignment horizontal="right" vertical="center" wrapText="1"/>
    </xf>
    <xf numFmtId="0" fontId="30" fillId="7" borderId="78" xfId="5" applyFont="1" applyFill="1" applyBorder="1" applyAlignment="1">
      <alignment vertical="center"/>
    </xf>
    <xf numFmtId="0" fontId="31" fillId="6" borderId="81" xfId="5" applyFont="1" applyFill="1" applyBorder="1" applyAlignment="1">
      <alignment vertical="center" wrapText="1"/>
    </xf>
    <xf numFmtId="0" fontId="30" fillId="0" borderId="81" xfId="5" applyFont="1" applyBorder="1" applyAlignment="1">
      <alignment vertical="center"/>
    </xf>
    <xf numFmtId="4" fontId="31" fillId="7" borderId="68" xfId="5" applyNumberFormat="1" applyFont="1" applyFill="1" applyBorder="1" applyAlignment="1">
      <alignment horizontal="right" vertical="center" wrapText="1"/>
    </xf>
    <xf numFmtId="0" fontId="31" fillId="7" borderId="68" xfId="5" applyFont="1" applyFill="1" applyBorder="1" applyAlignment="1">
      <alignment vertical="center" wrapText="1"/>
    </xf>
    <xf numFmtId="0" fontId="31" fillId="7" borderId="69" xfId="5" applyFont="1" applyFill="1" applyBorder="1" applyAlignment="1">
      <alignment horizontal="center" vertical="center" wrapText="1"/>
    </xf>
    <xf numFmtId="4" fontId="31" fillId="7" borderId="70" xfId="5" applyNumberFormat="1" applyFont="1" applyFill="1" applyBorder="1" applyAlignment="1">
      <alignment horizontal="right" vertical="center" wrapText="1"/>
    </xf>
    <xf numFmtId="0" fontId="30" fillId="7" borderId="68" xfId="5" applyFont="1" applyFill="1" applyBorder="1" applyAlignment="1">
      <alignment vertical="center"/>
    </xf>
    <xf numFmtId="4" fontId="32" fillId="6" borderId="78" xfId="5" applyNumberFormat="1" applyFont="1" applyFill="1" applyBorder="1" applyAlignment="1">
      <alignment horizontal="right" vertical="center" wrapText="1"/>
    </xf>
    <xf numFmtId="0" fontId="32" fillId="6" borderId="78" xfId="5" applyFont="1" applyFill="1" applyBorder="1" applyAlignment="1">
      <alignment vertical="center" wrapText="1"/>
    </xf>
    <xf numFmtId="0" fontId="30" fillId="0" borderId="79" xfId="5" applyFont="1" applyBorder="1" applyAlignment="1">
      <alignment horizontal="center" vertical="center"/>
    </xf>
    <xf numFmtId="4" fontId="32" fillId="6" borderId="80" xfId="5" applyNumberFormat="1" applyFont="1" applyFill="1" applyBorder="1" applyAlignment="1">
      <alignment horizontal="right" vertical="center" wrapText="1"/>
    </xf>
    <xf numFmtId="0" fontId="30" fillId="0" borderId="78" xfId="5" applyFont="1" applyBorder="1" applyAlignment="1">
      <alignment vertical="center"/>
    </xf>
    <xf numFmtId="0" fontId="30" fillId="0" borderId="82" xfId="5" applyFont="1" applyBorder="1" applyAlignment="1">
      <alignment horizontal="center" vertical="center"/>
    </xf>
    <xf numFmtId="0" fontId="32" fillId="6" borderId="77" xfId="5" applyFont="1" applyFill="1" applyBorder="1" applyAlignment="1">
      <alignment vertical="center" wrapText="1"/>
    </xf>
    <xf numFmtId="4" fontId="32" fillId="6" borderId="83" xfId="5" applyNumberFormat="1" applyFont="1" applyFill="1" applyBorder="1" applyAlignment="1">
      <alignment horizontal="right" vertical="center" wrapText="1"/>
    </xf>
    <xf numFmtId="0" fontId="32" fillId="6" borderId="77" xfId="5" applyFont="1" applyFill="1" applyBorder="1" applyAlignment="1">
      <alignment horizontal="right" vertical="center" wrapText="1"/>
    </xf>
    <xf numFmtId="0" fontId="30" fillId="0" borderId="77" xfId="5" applyFont="1" applyBorder="1" applyAlignment="1">
      <alignment vertical="center"/>
    </xf>
    <xf numFmtId="0" fontId="30" fillId="0" borderId="69" xfId="5" applyFont="1" applyBorder="1" applyAlignment="1">
      <alignment horizontal="center" vertical="center"/>
    </xf>
    <xf numFmtId="4" fontId="32" fillId="7" borderId="78" xfId="5" applyNumberFormat="1" applyFont="1" applyFill="1" applyBorder="1" applyAlignment="1">
      <alignment horizontal="right" vertical="center" wrapText="1"/>
    </xf>
    <xf numFmtId="0" fontId="34" fillId="7" borderId="78" xfId="5" applyFont="1" applyFill="1" applyBorder="1" applyAlignment="1">
      <alignment vertical="center" wrapText="1"/>
    </xf>
    <xf numFmtId="0" fontId="35" fillId="7" borderId="79" xfId="5" applyFont="1" applyFill="1" applyBorder="1" applyAlignment="1">
      <alignment horizontal="center" vertical="center"/>
    </xf>
    <xf numFmtId="4" fontId="34" fillId="7" borderId="80" xfId="5" applyNumberFormat="1" applyFont="1" applyFill="1" applyBorder="1" applyAlignment="1">
      <alignment horizontal="right" vertical="center" wrapText="1"/>
    </xf>
    <xf numFmtId="0" fontId="34" fillId="7" borderId="78" xfId="5" applyFont="1" applyFill="1" applyBorder="1" applyAlignment="1">
      <alignment horizontal="right" vertical="center" wrapText="1"/>
    </xf>
    <xf numFmtId="0" fontId="34" fillId="6" borderId="81" xfId="5" applyFont="1" applyFill="1" applyBorder="1" applyAlignment="1">
      <alignment vertical="center" wrapText="1"/>
    </xf>
    <xf numFmtId="4" fontId="34" fillId="7" borderId="71" xfId="5" applyNumberFormat="1" applyFont="1" applyFill="1" applyBorder="1" applyAlignment="1">
      <alignment horizontal="right" vertical="center" wrapText="1"/>
    </xf>
    <xf numFmtId="0" fontId="34" fillId="7" borderId="71" xfId="5" applyFont="1" applyFill="1" applyBorder="1" applyAlignment="1">
      <alignment vertical="center" wrapText="1"/>
    </xf>
    <xf numFmtId="0" fontId="35" fillId="7" borderId="72" xfId="5" applyFont="1" applyFill="1" applyBorder="1" applyAlignment="1">
      <alignment horizontal="center" vertical="center"/>
    </xf>
    <xf numFmtId="4" fontId="34" fillId="7" borderId="73" xfId="5" applyNumberFormat="1" applyFont="1" applyFill="1" applyBorder="1" applyAlignment="1">
      <alignment horizontal="right" vertical="center" wrapText="1"/>
    </xf>
    <xf numFmtId="0" fontId="30" fillId="7" borderId="79" xfId="5" applyFont="1" applyFill="1" applyBorder="1" applyAlignment="1">
      <alignment horizontal="center" vertical="center"/>
    </xf>
    <xf numFmtId="4" fontId="32" fillId="7" borderId="80" xfId="5" applyNumberFormat="1" applyFont="1" applyFill="1" applyBorder="1" applyAlignment="1">
      <alignment horizontal="right" vertical="center" wrapText="1"/>
    </xf>
    <xf numFmtId="0" fontId="32" fillId="7" borderId="78" xfId="5" applyFont="1" applyFill="1" applyBorder="1" applyAlignment="1">
      <alignment vertical="center" wrapText="1"/>
    </xf>
    <xf numFmtId="0" fontId="32" fillId="6" borderId="81" xfId="5" applyFont="1" applyFill="1" applyBorder="1" applyAlignment="1">
      <alignment vertical="center" wrapText="1"/>
    </xf>
    <xf numFmtId="0" fontId="30" fillId="7" borderId="69" xfId="5" applyFont="1" applyFill="1" applyBorder="1" applyAlignment="1">
      <alignment horizontal="center" vertical="center"/>
    </xf>
    <xf numFmtId="4" fontId="32" fillId="7" borderId="70" xfId="5" applyNumberFormat="1" applyFont="1" applyFill="1" applyBorder="1" applyAlignment="1">
      <alignment horizontal="right" vertical="center" wrapText="1"/>
    </xf>
    <xf numFmtId="4" fontId="32" fillId="7" borderId="71" xfId="5" applyNumberFormat="1" applyFont="1" applyFill="1" applyBorder="1" applyAlignment="1">
      <alignment horizontal="right" vertical="center" wrapText="1"/>
    </xf>
    <xf numFmtId="0" fontId="32" fillId="7" borderId="68" xfId="5" applyFont="1" applyFill="1" applyBorder="1" applyAlignment="1">
      <alignment horizontal="right" vertical="center" wrapText="1"/>
    </xf>
    <xf numFmtId="0" fontId="32" fillId="7" borderId="68" xfId="5" applyFont="1" applyFill="1" applyBorder="1" applyAlignment="1">
      <alignment vertical="center" wrapText="1"/>
    </xf>
    <xf numFmtId="0" fontId="32" fillId="6" borderId="78" xfId="5" applyFont="1" applyFill="1" applyBorder="1" applyAlignment="1">
      <alignment horizontal="right" vertical="center" wrapText="1"/>
    </xf>
    <xf numFmtId="2" fontId="32" fillId="6" borderId="77" xfId="5" applyNumberFormat="1" applyFont="1" applyFill="1" applyBorder="1" applyAlignment="1">
      <alignment horizontal="right" vertical="center" wrapText="1"/>
    </xf>
    <xf numFmtId="0" fontId="36" fillId="7" borderId="78" xfId="5" applyFont="1" applyFill="1" applyBorder="1" applyAlignment="1">
      <alignment vertical="center" wrapText="1"/>
    </xf>
    <xf numFmtId="0" fontId="37" fillId="7" borderId="79" xfId="5" applyFont="1" applyFill="1" applyBorder="1" applyAlignment="1">
      <alignment horizontal="center" vertical="center"/>
    </xf>
    <xf numFmtId="4" fontId="38" fillId="7" borderId="80" xfId="5" applyNumberFormat="1" applyFont="1" applyFill="1" applyBorder="1" applyAlignment="1">
      <alignment horizontal="right" vertical="center" wrapText="1"/>
    </xf>
    <xf numFmtId="0" fontId="38" fillId="7" borderId="78" xfId="5" applyFont="1" applyFill="1" applyBorder="1" applyAlignment="1">
      <alignment horizontal="right" vertical="center" wrapText="1"/>
    </xf>
    <xf numFmtId="0" fontId="38" fillId="7" borderId="78" xfId="5" applyFont="1" applyFill="1" applyBorder="1" applyAlignment="1">
      <alignment vertical="center" wrapText="1"/>
    </xf>
    <xf numFmtId="0" fontId="34" fillId="6" borderId="81" xfId="5" applyFont="1" applyFill="1" applyBorder="1" applyAlignment="1">
      <alignment horizontal="right" vertical="center" wrapText="1"/>
    </xf>
    <xf numFmtId="0" fontId="34" fillId="7" borderId="68" xfId="5" applyFont="1" applyFill="1" applyBorder="1" applyAlignment="1">
      <alignment vertical="center" wrapText="1"/>
    </xf>
    <xf numFmtId="0" fontId="35" fillId="7" borderId="69" xfId="5" applyFont="1" applyFill="1" applyBorder="1" applyAlignment="1">
      <alignment horizontal="center" vertical="center"/>
    </xf>
    <xf numFmtId="4" fontId="34" fillId="7" borderId="70" xfId="5" applyNumberFormat="1" applyFont="1" applyFill="1" applyBorder="1" applyAlignment="1">
      <alignment horizontal="right" vertical="center" wrapText="1"/>
    </xf>
    <xf numFmtId="0" fontId="34" fillId="7" borderId="71" xfId="5" applyFont="1" applyFill="1" applyBorder="1" applyAlignment="1">
      <alignment horizontal="right" vertical="center" wrapText="1"/>
    </xf>
    <xf numFmtId="0" fontId="34" fillId="7" borderId="68" xfId="5" applyFont="1" applyFill="1" applyBorder="1" applyAlignment="1">
      <alignment horizontal="right" vertical="center" wrapText="1"/>
    </xf>
    <xf numFmtId="0" fontId="30" fillId="0" borderId="74" xfId="5" applyFont="1" applyBorder="1" applyAlignment="1">
      <alignment vertical="center"/>
    </xf>
    <xf numFmtId="0" fontId="31" fillId="6" borderId="77" xfId="5" applyFont="1" applyFill="1" applyBorder="1" applyAlignment="1">
      <alignment vertical="center" wrapText="1"/>
    </xf>
    <xf numFmtId="0" fontId="30" fillId="0" borderId="77" xfId="5" applyFont="1" applyBorder="1" applyAlignment="1">
      <alignment horizontal="left" vertical="center"/>
    </xf>
    <xf numFmtId="0" fontId="39" fillId="6" borderId="77" xfId="5" applyFont="1" applyFill="1" applyBorder="1" applyAlignment="1">
      <alignment vertical="center" wrapText="1"/>
    </xf>
    <xf numFmtId="4" fontId="32" fillId="7" borderId="77" xfId="5" applyNumberFormat="1" applyFont="1" applyFill="1" applyBorder="1" applyAlignment="1">
      <alignment horizontal="right" vertical="center" wrapText="1"/>
    </xf>
    <xf numFmtId="0" fontId="31" fillId="7" borderId="77" xfId="5" applyFont="1" applyFill="1" applyBorder="1" applyAlignment="1">
      <alignment vertical="center" wrapText="1"/>
    </xf>
    <xf numFmtId="0" fontId="30" fillId="7" borderId="75" xfId="5" applyFont="1" applyFill="1" applyBorder="1" applyAlignment="1">
      <alignment horizontal="center" vertical="center"/>
    </xf>
    <xf numFmtId="4" fontId="32" fillId="7" borderId="83" xfId="5" applyNumberFormat="1" applyFont="1" applyFill="1" applyBorder="1" applyAlignment="1">
      <alignment horizontal="right" vertical="center" wrapText="1"/>
    </xf>
    <xf numFmtId="0" fontId="32" fillId="7" borderId="77" xfId="5" applyFont="1" applyFill="1" applyBorder="1" applyAlignment="1">
      <alignment horizontal="right" vertical="center" wrapText="1"/>
    </xf>
    <xf numFmtId="0" fontId="32" fillId="7" borderId="77" xfId="5" applyFont="1" applyFill="1" applyBorder="1" applyAlignment="1">
      <alignment vertical="center" wrapText="1"/>
    </xf>
    <xf numFmtId="0" fontId="30" fillId="7" borderId="77" xfId="5" applyFont="1" applyFill="1" applyBorder="1" applyAlignment="1">
      <alignment vertical="center"/>
    </xf>
    <xf numFmtId="0" fontId="32" fillId="6" borderId="81" xfId="5" applyFont="1" applyFill="1" applyBorder="1" applyAlignment="1">
      <alignment horizontal="center" vertical="center" wrapText="1"/>
    </xf>
    <xf numFmtId="0" fontId="32" fillId="8" borderId="77" xfId="5" applyFont="1" applyFill="1" applyBorder="1" applyAlignment="1">
      <alignment horizontal="center" vertical="center" wrapText="1"/>
    </xf>
    <xf numFmtId="0" fontId="32" fillId="8" borderId="77" xfId="5" applyFont="1" applyFill="1" applyBorder="1" applyAlignment="1">
      <alignment vertical="center" wrapText="1"/>
    </xf>
    <xf numFmtId="0" fontId="32" fillId="8" borderId="75" xfId="5" applyFont="1" applyFill="1" applyBorder="1" applyAlignment="1">
      <alignment horizontal="center" vertical="center" wrapText="1"/>
    </xf>
    <xf numFmtId="0" fontId="32" fillId="8" borderId="83" xfId="5" applyFont="1" applyFill="1" applyBorder="1" applyAlignment="1">
      <alignment horizontal="center" vertical="center" wrapText="1"/>
    </xf>
    <xf numFmtId="0" fontId="37" fillId="0" borderId="0" xfId="5" applyFont="1" applyAlignment="1">
      <alignment vertical="center"/>
    </xf>
    <xf numFmtId="0" fontId="1" fillId="0" borderId="0" xfId="5" applyAlignment="1">
      <alignment horizontal="center" vertical="center"/>
    </xf>
    <xf numFmtId="0" fontId="40" fillId="0" borderId="0" xfId="5" applyFont="1" applyAlignment="1">
      <alignment horizontal="left" vertical="center"/>
    </xf>
    <xf numFmtId="168" fontId="41" fillId="9" borderId="77" xfId="5" applyNumberFormat="1" applyFont="1" applyFill="1" applyBorder="1" applyAlignment="1">
      <alignment horizontal="right" vertical="center" wrapText="1"/>
    </xf>
    <xf numFmtId="168" fontId="41" fillId="9" borderId="77" xfId="5" applyNumberFormat="1" applyFont="1" applyFill="1" applyBorder="1" applyAlignment="1">
      <alignment horizontal="center" vertical="center" wrapText="1"/>
    </xf>
    <xf numFmtId="0" fontId="41" fillId="9" borderId="77" xfId="5" applyFont="1" applyFill="1" applyBorder="1" applyAlignment="1">
      <alignment vertical="center" wrapText="1"/>
    </xf>
    <xf numFmtId="168" fontId="34" fillId="6" borderId="77" xfId="5" applyNumberFormat="1" applyFont="1" applyFill="1" applyBorder="1" applyAlignment="1">
      <alignment horizontal="right" vertical="center" wrapText="1"/>
    </xf>
    <xf numFmtId="168" fontId="34" fillId="6" borderId="77" xfId="5" applyNumberFormat="1" applyFont="1" applyFill="1" applyBorder="1" applyAlignment="1">
      <alignment horizontal="center" vertical="center" wrapText="1"/>
    </xf>
    <xf numFmtId="0" fontId="34" fillId="6" borderId="77" xfId="5" applyFont="1" applyFill="1" applyBorder="1" applyAlignment="1">
      <alignment vertical="center" wrapText="1"/>
    </xf>
    <xf numFmtId="167" fontId="34" fillId="6" borderId="77" xfId="5" applyNumberFormat="1" applyFont="1" applyFill="1" applyBorder="1" applyAlignment="1">
      <alignment horizontal="center" vertical="center" wrapText="1"/>
    </xf>
    <xf numFmtId="168" fontId="42" fillId="5" borderId="77" xfId="5" applyNumberFormat="1" applyFont="1" applyFill="1" applyBorder="1" applyAlignment="1">
      <alignment horizontal="right" vertical="center" wrapText="1"/>
    </xf>
    <xf numFmtId="168" fontId="42" fillId="5" borderId="77" xfId="5" applyNumberFormat="1" applyFont="1" applyFill="1" applyBorder="1" applyAlignment="1">
      <alignment horizontal="center" vertical="center" wrapText="1"/>
    </xf>
    <xf numFmtId="0" fontId="42" fillId="5" borderId="77" xfId="5" applyFont="1" applyFill="1" applyBorder="1" applyAlignment="1">
      <alignment vertical="center" wrapText="1"/>
    </xf>
    <xf numFmtId="168" fontId="34" fillId="10" borderId="77" xfId="5" applyNumberFormat="1" applyFont="1" applyFill="1" applyBorder="1" applyAlignment="1">
      <alignment horizontal="right" vertical="center" wrapText="1"/>
    </xf>
    <xf numFmtId="168" fontId="34" fillId="10" borderId="77" xfId="5" applyNumberFormat="1" applyFont="1" applyFill="1" applyBorder="1" applyAlignment="1">
      <alignment horizontal="center" vertical="center" wrapText="1"/>
    </xf>
    <xf numFmtId="0" fontId="34" fillId="10" borderId="77" xfId="5" applyFont="1" applyFill="1" applyBorder="1" applyAlignment="1">
      <alignment vertical="center" wrapText="1"/>
    </xf>
    <xf numFmtId="168" fontId="1" fillId="0" borderId="84" xfId="5" applyNumberFormat="1" applyBorder="1" applyAlignment="1">
      <alignment horizontal="right" vertical="center" wrapText="1"/>
    </xf>
    <xf numFmtId="168" fontId="34" fillId="6" borderId="83" xfId="5" applyNumberFormat="1" applyFont="1" applyFill="1" applyBorder="1" applyAlignment="1">
      <alignment horizontal="right" vertical="center" wrapText="1"/>
    </xf>
    <xf numFmtId="168" fontId="31" fillId="5" borderId="77" xfId="5" applyNumberFormat="1" applyFont="1" applyFill="1" applyBorder="1" applyAlignment="1">
      <alignment horizontal="center" vertical="center" wrapText="1"/>
    </xf>
    <xf numFmtId="0" fontId="43" fillId="0" borderId="0" xfId="5" applyFont="1" applyAlignment="1">
      <alignment vertical="center"/>
    </xf>
    <xf numFmtId="0" fontId="1" fillId="0" borderId="0" xfId="5" applyFill="1"/>
    <xf numFmtId="4" fontId="32" fillId="0" borderId="77" xfId="5" applyNumberFormat="1" applyFont="1" applyFill="1" applyBorder="1" applyAlignment="1">
      <alignment horizontal="right" vertical="center" wrapText="1"/>
    </xf>
    <xf numFmtId="0" fontId="32" fillId="0" borderId="77" xfId="5" applyFont="1" applyFill="1" applyBorder="1" applyAlignment="1">
      <alignment horizontal="right" vertical="center" wrapText="1"/>
    </xf>
    <xf numFmtId="0" fontId="31" fillId="0" borderId="77" xfId="5" applyFont="1" applyFill="1" applyBorder="1" applyAlignment="1">
      <alignment vertical="center" wrapText="1"/>
    </xf>
    <xf numFmtId="0" fontId="30" fillId="0" borderId="75" xfId="5" applyFont="1" applyFill="1" applyBorder="1" applyAlignment="1">
      <alignment horizontal="center" vertical="center"/>
    </xf>
    <xf numFmtId="4" fontId="31" fillId="0" borderId="83" xfId="5" applyNumberFormat="1" applyFont="1" applyFill="1" applyBorder="1" applyAlignment="1">
      <alignment horizontal="right" vertical="center" wrapText="1"/>
    </xf>
    <xf numFmtId="0" fontId="32" fillId="0" borderId="77" xfId="5" applyFont="1" applyFill="1" applyBorder="1" applyAlignment="1">
      <alignment vertical="center" wrapText="1"/>
    </xf>
    <xf numFmtId="0" fontId="30" fillId="0" borderId="77" xfId="5" applyFont="1" applyFill="1" applyBorder="1" applyAlignment="1">
      <alignment horizontal="left" vertical="center"/>
    </xf>
    <xf numFmtId="4" fontId="31" fillId="7" borderId="83" xfId="5" applyNumberFormat="1" applyFont="1" applyFill="1" applyBorder="1" applyAlignment="1">
      <alignment horizontal="right" vertical="center" wrapText="1"/>
    </xf>
    <xf numFmtId="0" fontId="30" fillId="7" borderId="77" xfId="5" applyFont="1" applyFill="1" applyBorder="1" applyAlignment="1">
      <alignment horizontal="left" vertical="center"/>
    </xf>
    <xf numFmtId="10" fontId="32" fillId="6" borderId="77" xfId="5" applyNumberFormat="1" applyFont="1" applyFill="1" applyBorder="1" applyAlignment="1">
      <alignment horizontal="right" vertical="center" wrapText="1"/>
    </xf>
    <xf numFmtId="4" fontId="32" fillId="6" borderId="77" xfId="5" applyNumberFormat="1" applyFont="1" applyFill="1" applyBorder="1" applyAlignment="1">
      <alignment horizontal="right" wrapText="1"/>
    </xf>
    <xf numFmtId="0" fontId="32" fillId="6" borderId="77" xfId="5" applyFont="1" applyFill="1" applyBorder="1" applyAlignment="1">
      <alignment wrapText="1"/>
    </xf>
    <xf numFmtId="0" fontId="30" fillId="0" borderId="75" xfId="5" applyFont="1" applyBorder="1" applyAlignment="1">
      <alignment horizontal="center"/>
    </xf>
    <xf numFmtId="4" fontId="32" fillId="6" borderId="83" xfId="5" applyNumberFormat="1" applyFont="1" applyFill="1" applyBorder="1" applyAlignment="1">
      <alignment horizontal="right" wrapText="1"/>
    </xf>
    <xf numFmtId="0" fontId="32" fillId="6" borderId="77" xfId="5" applyFont="1" applyFill="1" applyBorder="1" applyAlignment="1">
      <alignment horizontal="right" wrapText="1"/>
    </xf>
    <xf numFmtId="0" fontId="31" fillId="7" borderId="77" xfId="5" applyFont="1" applyFill="1" applyBorder="1" applyAlignment="1">
      <alignment horizontal="right" vertical="center" wrapText="1"/>
    </xf>
    <xf numFmtId="4" fontId="32" fillId="6" borderId="85" xfId="5" applyNumberFormat="1" applyFont="1" applyFill="1" applyBorder="1" applyAlignment="1">
      <alignment horizontal="right" vertical="center" wrapText="1"/>
    </xf>
    <xf numFmtId="0" fontId="31" fillId="6" borderId="85" xfId="5" applyFont="1" applyFill="1" applyBorder="1" applyAlignment="1">
      <alignment vertical="center" wrapText="1"/>
    </xf>
    <xf numFmtId="0" fontId="30" fillId="0" borderId="85" xfId="5" applyFont="1" applyBorder="1" applyAlignment="1">
      <alignment horizontal="center" vertical="center"/>
    </xf>
    <xf numFmtId="0" fontId="32" fillId="6" borderId="85" xfId="5" applyFont="1" applyFill="1" applyBorder="1" applyAlignment="1">
      <alignment horizontal="right" vertical="center" wrapText="1"/>
    </xf>
    <xf numFmtId="0" fontId="32" fillId="6" borderId="85" xfId="5" applyFont="1" applyFill="1" applyBorder="1" applyAlignment="1">
      <alignment vertical="center" wrapText="1"/>
    </xf>
    <xf numFmtId="0" fontId="30" fillId="0" borderId="85" xfId="5" applyFont="1" applyBorder="1" applyAlignment="1">
      <alignment vertical="center"/>
    </xf>
    <xf numFmtId="4" fontId="32" fillId="6" borderId="0" xfId="5" applyNumberFormat="1" applyFont="1" applyFill="1" applyBorder="1" applyAlignment="1">
      <alignment horizontal="right" vertical="center" wrapText="1"/>
    </xf>
    <xf numFmtId="0" fontId="31" fillId="6" borderId="0" xfId="5" applyFont="1" applyFill="1" applyBorder="1" applyAlignment="1">
      <alignment vertical="center" wrapText="1"/>
    </xf>
    <xf numFmtId="0" fontId="30" fillId="0" borderId="0" xfId="5" applyFont="1" applyBorder="1" applyAlignment="1">
      <alignment horizontal="center" vertical="center"/>
    </xf>
    <xf numFmtId="0" fontId="32" fillId="6" borderId="0" xfId="5" applyFont="1" applyFill="1" applyBorder="1" applyAlignment="1">
      <alignment horizontal="right" vertical="center" wrapText="1"/>
    </xf>
    <xf numFmtId="0" fontId="32" fillId="6" borderId="0" xfId="5" applyFont="1" applyFill="1" applyBorder="1" applyAlignment="1">
      <alignment vertical="center" wrapText="1"/>
    </xf>
    <xf numFmtId="0" fontId="44" fillId="6" borderId="0" xfId="5" applyFont="1" applyFill="1" applyBorder="1" applyAlignment="1">
      <alignment vertical="center" wrapText="1"/>
    </xf>
    <xf numFmtId="0" fontId="30" fillId="0" borderId="0" xfId="5" applyFont="1" applyBorder="1" applyAlignment="1">
      <alignment vertical="center"/>
    </xf>
    <xf numFmtId="0" fontId="32" fillId="6" borderId="86" xfId="5" applyFont="1" applyFill="1" applyBorder="1" applyAlignment="1">
      <alignment horizontal="center" vertical="center" wrapText="1"/>
    </xf>
    <xf numFmtId="0" fontId="32" fillId="6" borderId="86" xfId="5" applyFont="1" applyFill="1" applyBorder="1" applyAlignment="1">
      <alignment vertical="center" wrapText="1"/>
    </xf>
    <xf numFmtId="0" fontId="40" fillId="0" borderId="0" xfId="5" applyFont="1" applyAlignment="1">
      <alignment vertical="center"/>
    </xf>
    <xf numFmtId="49" fontId="16" fillId="4" borderId="0" xfId="0" applyNumberFormat="1" applyFont="1" applyFill="1" applyBorder="1" applyAlignment="1" applyProtection="1">
      <alignment horizontal="left" vertical="center"/>
      <protection locked="0"/>
    </xf>
    <xf numFmtId="4" fontId="8" fillId="0" borderId="14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4" fontId="8" fillId="3" borderId="15" xfId="0" applyNumberFormat="1" applyFont="1" applyFill="1" applyBorder="1" applyAlignment="1"/>
    <xf numFmtId="0" fontId="7" fillId="2" borderId="13" xfId="0" applyFont="1" applyFill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0" fontId="8" fillId="6" borderId="0" xfId="0" applyFont="1" applyFill="1" applyAlignment="1">
      <alignment horizontal="left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6" fillId="4" borderId="7" xfId="0" applyNumberFormat="1" applyFont="1" applyFill="1" applyBorder="1" applyAlignment="1" applyProtection="1">
      <alignment horizontal="left" vertical="center"/>
      <protection locked="0"/>
    </xf>
    <xf numFmtId="49" fontId="16" fillId="4" borderId="0" xfId="0" applyNumberFormat="1" applyFont="1" applyFill="1" applyBorder="1" applyAlignment="1" applyProtection="1">
      <alignment horizontal="left" vertical="center"/>
      <protection locked="0"/>
    </xf>
    <xf numFmtId="49" fontId="16" fillId="4" borderId="4" xfId="0" applyNumberFormat="1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49" fontId="8" fillId="0" borderId="10" xfId="0" applyNumberFormat="1" applyFont="1" applyBorder="1" applyAlignment="1">
      <alignment vertical="center" wrapText="1"/>
    </xf>
    <xf numFmtId="49" fontId="8" fillId="0" borderId="11" xfId="0" applyNumberFormat="1" applyFont="1" applyBorder="1" applyAlignment="1">
      <alignment vertical="center" wrapText="1"/>
    </xf>
    <xf numFmtId="49" fontId="8" fillId="0" borderId="12" xfId="0" applyNumberFormat="1" applyFont="1" applyBorder="1" applyAlignment="1">
      <alignment vertical="center" wrapText="1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3" fontId="24" fillId="0" borderId="59" xfId="5" applyNumberFormat="1" applyFont="1" applyBorder="1" applyAlignment="1">
      <alignment horizontal="center"/>
    </xf>
    <xf numFmtId="3" fontId="24" fillId="0" borderId="43" xfId="5" applyNumberFormat="1" applyFont="1" applyBorder="1" applyAlignment="1">
      <alignment horizontal="left"/>
    </xf>
    <xf numFmtId="3" fontId="26" fillId="0" borderId="62" xfId="5" applyNumberFormat="1" applyFont="1" applyBorder="1" applyAlignment="1">
      <alignment horizontal="left" wrapText="1"/>
    </xf>
    <xf numFmtId="3" fontId="24" fillId="0" borderId="62" xfId="5" applyNumberFormat="1" applyFont="1" applyBorder="1" applyAlignment="1">
      <alignment horizontal="left"/>
    </xf>
    <xf numFmtId="3" fontId="26" fillId="5" borderId="67" xfId="5" applyNumberFormat="1" applyFont="1" applyFill="1" applyBorder="1" applyAlignment="1">
      <alignment horizontal="center" vertical="center"/>
    </xf>
    <xf numFmtId="3" fontId="26" fillId="0" borderId="54" xfId="5" applyNumberFormat="1" applyFont="1" applyBorder="1" applyAlignment="1">
      <alignment horizontal="left" wrapText="1"/>
    </xf>
    <xf numFmtId="3" fontId="24" fillId="0" borderId="54" xfId="5" applyNumberFormat="1" applyFont="1" applyBorder="1" applyAlignment="1">
      <alignment horizontal="left"/>
    </xf>
    <xf numFmtId="3" fontId="24" fillId="0" borderId="56" xfId="5" applyNumberFormat="1" applyFont="1" applyBorder="1" applyAlignment="1">
      <alignment horizontal="left"/>
    </xf>
    <xf numFmtId="3" fontId="26" fillId="0" borderId="56" xfId="5" applyNumberFormat="1" applyFont="1" applyBorder="1" applyAlignment="1">
      <alignment horizontal="left" wrapText="1"/>
    </xf>
    <xf numFmtId="3" fontId="29" fillId="0" borderId="52" xfId="5" applyNumberFormat="1" applyFont="1" applyBorder="1" applyAlignment="1">
      <alignment horizontal="left" wrapText="1"/>
    </xf>
    <xf numFmtId="3" fontId="29" fillId="0" borderId="66" xfId="5" applyNumberFormat="1" applyFont="1" applyBorder="1" applyAlignment="1">
      <alignment horizontal="left" wrapText="1"/>
    </xf>
    <xf numFmtId="3" fontId="29" fillId="0" borderId="45" xfId="5" applyNumberFormat="1" applyFont="1" applyBorder="1" applyAlignment="1">
      <alignment horizontal="left" wrapText="1"/>
    </xf>
    <xf numFmtId="3" fontId="24" fillId="0" borderId="56" xfId="5" applyNumberFormat="1" applyFont="1" applyBorder="1" applyAlignment="1">
      <alignment horizontal="center"/>
    </xf>
    <xf numFmtId="3" fontId="24" fillId="0" borderId="39" xfId="5" applyNumberFormat="1" applyFont="1" applyBorder="1" applyAlignment="1">
      <alignment horizontal="left" wrapText="1"/>
    </xf>
    <xf numFmtId="3" fontId="24" fillId="0" borderId="41" xfId="5" applyNumberFormat="1" applyFont="1" applyBorder="1" applyAlignment="1">
      <alignment horizontal="left"/>
    </xf>
    <xf numFmtId="3" fontId="24" fillId="0" borderId="39" xfId="5" applyNumberFormat="1" applyFont="1" applyBorder="1" applyAlignment="1">
      <alignment wrapText="1"/>
    </xf>
    <xf numFmtId="3" fontId="26" fillId="0" borderId="64" xfId="5" applyNumberFormat="1" applyFont="1" applyBorder="1" applyAlignment="1">
      <alignment horizontal="center"/>
    </xf>
    <xf numFmtId="3" fontId="24" fillId="0" borderId="39" xfId="5" applyNumberFormat="1" applyFont="1" applyBorder="1" applyAlignment="1">
      <alignment horizontal="left"/>
    </xf>
    <xf numFmtId="3" fontId="26" fillId="0" borderId="39" xfId="5" applyNumberFormat="1" applyFont="1" applyBorder="1" applyAlignment="1">
      <alignment horizontal="center" vertical="center" textRotation="90" shrinkToFit="1"/>
    </xf>
    <xf numFmtId="3" fontId="26" fillId="0" borderId="63" xfId="5" applyNumberFormat="1" applyFont="1" applyBorder="1" applyAlignment="1">
      <alignment horizontal="left"/>
    </xf>
    <xf numFmtId="3" fontId="26" fillId="0" borderId="64" xfId="5" applyNumberFormat="1" applyFont="1" applyBorder="1" applyAlignment="1">
      <alignment horizontal="center" vertical="center"/>
    </xf>
    <xf numFmtId="3" fontId="24" fillId="0" borderId="47" xfId="5" applyNumberFormat="1" applyFont="1" applyBorder="1" applyAlignment="1">
      <alignment horizontal="center"/>
    </xf>
    <xf numFmtId="3" fontId="24" fillId="0" borderId="56" xfId="5" applyNumberFormat="1" applyFont="1" applyBorder="1" applyAlignment="1">
      <alignment horizontal="center" vertical="center"/>
    </xf>
    <xf numFmtId="3" fontId="24" fillId="0" borderId="61" xfId="5" applyNumberFormat="1" applyFont="1" applyBorder="1" applyAlignment="1">
      <alignment horizontal="center" vertical="center"/>
    </xf>
    <xf numFmtId="4" fontId="24" fillId="0" borderId="65" xfId="5" applyNumberFormat="1" applyFont="1" applyBorder="1" applyAlignment="1">
      <alignment horizontal="right"/>
    </xf>
    <xf numFmtId="3" fontId="24" fillId="0" borderId="64" xfId="5" applyNumberFormat="1" applyFont="1" applyBorder="1" applyAlignment="1">
      <alignment horizontal="center"/>
    </xf>
    <xf numFmtId="4" fontId="24" fillId="0" borderId="54" xfId="5" applyNumberFormat="1" applyFont="1" applyBorder="1" applyAlignment="1">
      <alignment horizontal="right"/>
    </xf>
    <xf numFmtId="3" fontId="24" fillId="0" borderId="63" xfId="5" applyNumberFormat="1" applyFont="1" applyBorder="1" applyAlignment="1">
      <alignment horizontal="center" vertical="center"/>
    </xf>
    <xf numFmtId="3" fontId="26" fillId="0" borderId="56" xfId="5" applyNumberFormat="1" applyFont="1" applyBorder="1" applyAlignment="1">
      <alignment horizontal="left"/>
    </xf>
    <xf numFmtId="3" fontId="26" fillId="0" borderId="40" xfId="5" applyNumberFormat="1" applyFont="1" applyBorder="1" applyAlignment="1">
      <alignment horizontal="left"/>
    </xf>
    <xf numFmtId="3" fontId="26" fillId="0" borderId="55" xfId="5" applyNumberFormat="1" applyFont="1" applyBorder="1" applyAlignment="1">
      <alignment horizontal="center"/>
    </xf>
    <xf numFmtId="3" fontId="26" fillId="0" borderId="61" xfId="5" applyNumberFormat="1" applyFont="1" applyBorder="1" applyAlignment="1">
      <alignment horizontal="left"/>
    </xf>
    <xf numFmtId="3" fontId="26" fillId="0" borderId="38" xfId="5" applyNumberFormat="1" applyFont="1" applyBorder="1" applyAlignment="1">
      <alignment horizontal="left"/>
    </xf>
    <xf numFmtId="3" fontId="26" fillId="0" borderId="39" xfId="5" applyNumberFormat="1" applyFont="1" applyBorder="1" applyAlignment="1">
      <alignment horizontal="left"/>
    </xf>
    <xf numFmtId="3" fontId="26" fillId="0" borderId="52" xfId="5" applyNumberFormat="1" applyFont="1" applyBorder="1" applyAlignment="1">
      <alignment horizontal="center" vertical="center" textRotation="90" shrinkToFit="1"/>
    </xf>
    <xf numFmtId="3" fontId="26" fillId="0" borderId="45" xfId="5" applyNumberFormat="1" applyFont="1" applyBorder="1" applyAlignment="1">
      <alignment horizontal="center" vertical="center" textRotation="90" shrinkToFit="1"/>
    </xf>
    <xf numFmtId="3" fontId="26" fillId="0" borderId="57" xfId="5" applyNumberFormat="1" applyFont="1" applyBorder="1" applyAlignment="1">
      <alignment horizontal="center" vertical="center" textRotation="90" shrinkToFit="1"/>
    </xf>
    <xf numFmtId="3" fontId="26" fillId="0" borderId="40" xfId="5" applyNumberFormat="1" applyFont="1" applyBorder="1" applyAlignment="1">
      <alignment horizontal="center" vertical="center" textRotation="90" shrinkToFit="1"/>
    </xf>
    <xf numFmtId="3" fontId="25" fillId="0" borderId="39" xfId="5" applyNumberFormat="1" applyFont="1" applyBorder="1" applyAlignment="1">
      <alignment horizontal="center"/>
    </xf>
    <xf numFmtId="3" fontId="24" fillId="0" borderId="52" xfId="5" applyNumberFormat="1" applyFont="1" applyBorder="1" applyAlignment="1">
      <alignment horizontal="left"/>
    </xf>
    <xf numFmtId="3" fontId="28" fillId="0" borderId="39" xfId="5" applyNumberFormat="1" applyFont="1" applyBorder="1" applyAlignment="1">
      <alignment horizontal="center" vertical="center" textRotation="90" wrapText="1" shrinkToFit="1"/>
    </xf>
    <xf numFmtId="3" fontId="24" fillId="0" borderId="38" xfId="5" applyNumberFormat="1" applyFont="1" applyBorder="1" applyAlignment="1">
      <alignment horizontal="left"/>
    </xf>
    <xf numFmtId="3" fontId="24" fillId="0" borderId="59" xfId="5" applyNumberFormat="1" applyFont="1" applyBorder="1" applyAlignment="1">
      <alignment horizontal="left"/>
    </xf>
    <xf numFmtId="3" fontId="24" fillId="0" borderId="57" xfId="5" applyNumberFormat="1" applyFont="1" applyBorder="1" applyAlignment="1">
      <alignment horizontal="left"/>
    </xf>
    <xf numFmtId="3" fontId="26" fillId="0" borderId="46" xfId="5" applyNumberFormat="1" applyFont="1" applyBorder="1" applyAlignment="1">
      <alignment horizontal="left"/>
    </xf>
    <xf numFmtId="3" fontId="24" fillId="0" borderId="45" xfId="5" applyNumberFormat="1" applyFont="1" applyBorder="1" applyAlignment="1">
      <alignment horizontal="center"/>
    </xf>
    <xf numFmtId="3" fontId="24" fillId="0" borderId="39" xfId="5" applyNumberFormat="1" applyFont="1" applyBorder="1" applyAlignment="1">
      <alignment horizontal="center"/>
    </xf>
    <xf numFmtId="3" fontId="27" fillId="0" borderId="55" xfId="5" applyNumberFormat="1" applyFont="1" applyBorder="1" applyAlignment="1">
      <alignment horizontal="left"/>
    </xf>
    <xf numFmtId="3" fontId="25" fillId="0" borderId="42" xfId="5" applyNumberFormat="1" applyFont="1" applyBorder="1" applyAlignment="1">
      <alignment horizontal="center" shrinkToFit="1"/>
    </xf>
    <xf numFmtId="3" fontId="27" fillId="0" borderId="38" xfId="5" applyNumberFormat="1" applyFont="1" applyBorder="1" applyAlignment="1">
      <alignment horizontal="left"/>
    </xf>
    <xf numFmtId="3" fontId="26" fillId="0" borderId="48" xfId="5" applyNumberFormat="1" applyFont="1" applyBorder="1" applyAlignment="1">
      <alignment horizontal="center"/>
    </xf>
    <xf numFmtId="3" fontId="24" fillId="0" borderId="47" xfId="5" applyNumberFormat="1" applyFont="1" applyBorder="1" applyAlignment="1">
      <alignment horizontal="left"/>
    </xf>
    <xf numFmtId="168" fontId="42" fillId="5" borderId="77" xfId="5" applyNumberFormat="1" applyFont="1" applyFill="1" applyBorder="1" applyAlignment="1">
      <alignment horizontal="center" vertical="center" wrapText="1"/>
    </xf>
    <xf numFmtId="0" fontId="1" fillId="5" borderId="77" xfId="5" applyFill="1" applyBorder="1" applyAlignment="1">
      <alignment horizontal="center" vertical="center" wrapText="1"/>
    </xf>
    <xf numFmtId="168" fontId="34" fillId="6" borderId="77" xfId="5" applyNumberFormat="1" applyFont="1" applyFill="1" applyBorder="1" applyAlignment="1">
      <alignment horizontal="right" vertical="center" wrapText="1"/>
    </xf>
    <xf numFmtId="168" fontId="1" fillId="0" borderId="77" xfId="5" applyNumberFormat="1" applyBorder="1" applyAlignment="1">
      <alignment horizontal="right" vertical="center" wrapText="1"/>
    </xf>
    <xf numFmtId="168" fontId="34" fillId="10" borderId="77" xfId="5" applyNumberFormat="1" applyFont="1" applyFill="1" applyBorder="1" applyAlignment="1">
      <alignment horizontal="right" vertical="center" wrapText="1"/>
    </xf>
    <xf numFmtId="168" fontId="41" fillId="9" borderId="77" xfId="5" applyNumberFormat="1" applyFont="1" applyFill="1" applyBorder="1" applyAlignment="1">
      <alignment horizontal="right" vertical="center" wrapText="1"/>
    </xf>
    <xf numFmtId="168" fontId="42" fillId="5" borderId="77" xfId="5" applyNumberFormat="1" applyFont="1" applyFill="1" applyBorder="1" applyAlignment="1">
      <alignment horizontal="righ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4" fontId="18" fillId="0" borderId="7" xfId="0" applyNumberFormat="1" applyFont="1" applyBorder="1" applyAlignment="1">
      <alignment horizontal="right" vertical="center"/>
    </xf>
    <xf numFmtId="4" fontId="17" fillId="2" borderId="22" xfId="0" applyNumberFormat="1" applyFont="1" applyFill="1" applyBorder="1" applyAlignment="1">
      <alignment horizontal="right" vertical="center"/>
    </xf>
    <xf numFmtId="4" fontId="18" fillId="0" borderId="10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19" fillId="0" borderId="10" xfId="0" applyNumberFormat="1" applyFont="1" applyBorder="1" applyAlignment="1">
      <alignment horizontal="right" vertical="center" indent="1"/>
    </xf>
    <xf numFmtId="4" fontId="19" fillId="0" borderId="26" xfId="0" applyNumberFormat="1" applyFont="1" applyBorder="1" applyAlignment="1">
      <alignment horizontal="right" vertical="center" indent="1"/>
    </xf>
    <xf numFmtId="4" fontId="18" fillId="0" borderId="10" xfId="0" applyNumberFormat="1" applyFont="1" applyBorder="1" applyAlignment="1">
      <alignment horizontal="right" vertical="center" indent="1"/>
    </xf>
    <xf numFmtId="4" fontId="18" fillId="0" borderId="12" xfId="0" applyNumberFormat="1" applyFont="1" applyBorder="1" applyAlignment="1">
      <alignment horizontal="right" vertical="center" indent="1"/>
    </xf>
    <xf numFmtId="2" fontId="17" fillId="2" borderId="22" xfId="0" applyNumberFormat="1" applyFont="1" applyFill="1" applyBorder="1" applyAlignment="1">
      <alignment horizontal="right" vertical="center"/>
    </xf>
    <xf numFmtId="49" fontId="20" fillId="2" borderId="7" xfId="0" applyNumberFormat="1" applyFont="1" applyFill="1" applyBorder="1" applyAlignment="1">
      <alignment horizontal="center" vertic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4" fontId="19" fillId="0" borderId="12" xfId="0" applyNumberFormat="1" applyFont="1" applyBorder="1" applyAlignment="1">
      <alignment horizontal="right" vertical="center" indent="1"/>
    </xf>
    <xf numFmtId="0" fontId="0" fillId="0" borderId="4" xfId="0" applyFont="1" applyBorder="1" applyAlignment="1">
      <alignment horizontal="right" indent="1"/>
    </xf>
    <xf numFmtId="0" fontId="0" fillId="0" borderId="24" xfId="0" applyFont="1" applyBorder="1" applyAlignment="1">
      <alignment horizontal="right" indent="1"/>
    </xf>
    <xf numFmtId="4" fontId="18" fillId="0" borderId="10" xfId="0" applyNumberFormat="1" applyFont="1" applyBorder="1" applyAlignment="1">
      <alignment horizontal="right" vertical="center"/>
    </xf>
    <xf numFmtId="4" fontId="18" fillId="0" borderId="11" xfId="0" applyNumberFormat="1" applyFont="1" applyBorder="1" applyAlignment="1">
      <alignment horizontal="right" vertical="center"/>
    </xf>
    <xf numFmtId="4" fontId="18" fillId="0" borderId="26" xfId="0" applyNumberFormat="1" applyFont="1" applyBorder="1" applyAlignment="1">
      <alignment horizontal="right" vertical="center" indent="1"/>
    </xf>
    <xf numFmtId="49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4" fontId="8" fillId="3" borderId="15" xfId="0" applyNumberFormat="1" applyFont="1" applyFill="1" applyBorder="1" applyAlignment="1"/>
    <xf numFmtId="3" fontId="0" fillId="0" borderId="11" xfId="0" applyNumberFormat="1" applyBorder="1"/>
    <xf numFmtId="3" fontId="0" fillId="0" borderId="11" xfId="0" applyNumberFormat="1" applyBorder="1" applyAlignment="1">
      <alignment wrapText="1"/>
    </xf>
    <xf numFmtId="3" fontId="0" fillId="3" borderId="10" xfId="0" applyNumberFormat="1" applyFill="1" applyBorder="1"/>
    <xf numFmtId="3" fontId="0" fillId="3" borderId="11" xfId="0" applyNumberFormat="1" applyFill="1" applyBorder="1"/>
    <xf numFmtId="3" fontId="0" fillId="3" borderId="12" xfId="0" applyNumberFormat="1" applyFill="1" applyBorder="1"/>
    <xf numFmtId="0" fontId="7" fillId="2" borderId="13" xfId="0" applyFont="1" applyFill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4" fontId="8" fillId="0" borderId="1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1" fontId="0" fillId="0" borderId="4" xfId="0" applyNumberFormat="1" applyFont="1" applyBorder="1" applyAlignment="1">
      <alignment horizontal="right" indent="1"/>
    </xf>
    <xf numFmtId="0" fontId="5" fillId="0" borderId="0" xfId="0" applyFont="1" applyAlignment="1">
      <alignment horizontal="center"/>
    </xf>
    <xf numFmtId="49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45" fillId="0" borderId="0" xfId="0" applyNumberFormat="1" applyFont="1" applyAlignment="1">
      <alignment wrapText="1"/>
    </xf>
    <xf numFmtId="4" fontId="46" fillId="0" borderId="5" xfId="0" applyNumberFormat="1" applyFont="1" applyBorder="1" applyAlignment="1">
      <alignment vertical="top" wrapText="1" shrinkToFit="1"/>
    </xf>
    <xf numFmtId="4" fontId="46" fillId="0" borderId="4" xfId="0" applyNumberFormat="1" applyFont="1" applyBorder="1" applyAlignment="1">
      <alignment vertical="top" wrapText="1" shrinkToFit="1"/>
    </xf>
    <xf numFmtId="166" fontId="46" fillId="0" borderId="4" xfId="0" applyNumberFormat="1" applyFont="1" applyBorder="1" applyAlignment="1">
      <alignment vertical="top" wrapText="1" shrinkToFit="1"/>
    </xf>
    <xf numFmtId="0" fontId="46" fillId="0" borderId="4" xfId="0" applyNumberFormat="1" applyFont="1" applyBorder="1" applyAlignment="1">
      <alignment vertical="top" wrapText="1" shrinkToFit="1"/>
    </xf>
    <xf numFmtId="0" fontId="46" fillId="0" borderId="3" xfId="0" applyNumberFormat="1" applyFont="1" applyBorder="1" applyAlignment="1">
      <alignment horizontal="left" vertical="top" wrapText="1"/>
    </xf>
    <xf numFmtId="4" fontId="46" fillId="0" borderId="2" xfId="0" applyNumberFormat="1" applyFont="1" applyBorder="1" applyAlignment="1">
      <alignment vertical="top" wrapText="1" shrinkToFit="1"/>
    </xf>
    <xf numFmtId="4" fontId="46" fillId="0" borderId="0" xfId="0" applyNumberFormat="1" applyFont="1" applyBorder="1" applyAlignment="1">
      <alignment vertical="top" wrapText="1" shrinkToFit="1"/>
    </xf>
    <xf numFmtId="166" fontId="46" fillId="0" borderId="0" xfId="0" applyNumberFormat="1" applyFont="1" applyBorder="1" applyAlignment="1">
      <alignment vertical="top" wrapText="1" shrinkToFit="1"/>
    </xf>
    <xf numFmtId="0" fontId="46" fillId="0" borderId="0" xfId="0" applyNumberFormat="1" applyFont="1" applyBorder="1" applyAlignment="1">
      <alignment vertical="top" wrapText="1" shrinkToFit="1"/>
    </xf>
    <xf numFmtId="0" fontId="46" fillId="0" borderId="1" xfId="0" applyNumberFormat="1" applyFont="1" applyBorder="1" applyAlignment="1">
      <alignment horizontal="left" vertical="top" wrapText="1"/>
    </xf>
    <xf numFmtId="0" fontId="23" fillId="0" borderId="14" xfId="0" applyNumberFormat="1" applyFont="1" applyBorder="1" applyAlignment="1">
      <alignment vertical="top" wrapText="1" shrinkToFit="1"/>
    </xf>
    <xf numFmtId="4" fontId="22" fillId="0" borderId="14" xfId="0" applyNumberFormat="1" applyFont="1" applyFill="1" applyBorder="1" applyAlignment="1" applyProtection="1">
      <alignment vertical="top" shrinkToFit="1"/>
      <protection locked="0"/>
    </xf>
  </cellXfs>
  <cellStyles count="7">
    <cellStyle name="čárky 2" xfId="1"/>
    <cellStyle name="Normální" xfId="0" builtinId="0"/>
    <cellStyle name="normální 2" xfId="2"/>
    <cellStyle name="normální 3" xfId="3"/>
    <cellStyle name="normální 3 2" xfId="5"/>
    <cellStyle name="normální 4" xfId="4"/>
    <cellStyle name="Normální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O%2001%20-%20Hlavn&#237;%20objekt%20-%20stavebn&#237;%20&#269;&#225;st%20&#8211;%20I.etapa%20bez%20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VzorPolozk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118" t="s">
        <v>697</v>
      </c>
    </row>
    <row r="2" spans="1:7" ht="57.75" customHeight="1" x14ac:dyDescent="0.2">
      <c r="A2" s="459" t="s">
        <v>696</v>
      </c>
      <c r="B2" s="459"/>
      <c r="C2" s="459"/>
      <c r="D2" s="459"/>
      <c r="E2" s="459"/>
      <c r="F2" s="459"/>
      <c r="G2" s="459"/>
    </row>
  </sheetData>
  <sheetProtection algorithmName="SHA-512" hashValue="6TfHA2uTQdiVtaKO/MTMfL2LYXkZG4NxGOkDnqsQ9kb67dTUAKlxlypjboMOWLlvOxBwr8Sl39oThEBawRsiNg==" saltValue="zJ78G9TcRQZdLJ75eySWwQ==" spinCount="10000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53"/>
  <sheetViews>
    <sheetView showGridLines="0" topLeftCell="B1" zoomScaleNormal="100" zoomScaleSheetLayoutView="75" workbookViewId="0">
      <selection activeCell="I33" sqref="I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2" t="s">
        <v>88</v>
      </c>
      <c r="B1" s="539" t="s">
        <v>87</v>
      </c>
      <c r="C1" s="540"/>
      <c r="D1" s="540"/>
      <c r="E1" s="540"/>
      <c r="F1" s="540"/>
      <c r="G1" s="540"/>
      <c r="H1" s="540"/>
      <c r="I1" s="540"/>
      <c r="J1" s="541"/>
    </row>
    <row r="2" spans="1:15" ht="23.25" customHeight="1" x14ac:dyDescent="0.2">
      <c r="A2" s="117"/>
      <c r="B2" s="191" t="s">
        <v>86</v>
      </c>
      <c r="C2" s="190"/>
      <c r="D2" s="553" t="s">
        <v>166</v>
      </c>
      <c r="E2" s="554"/>
      <c r="F2" s="554"/>
      <c r="G2" s="554"/>
      <c r="H2" s="554"/>
      <c r="I2" s="554"/>
      <c r="J2" s="555"/>
      <c r="O2" s="189"/>
    </row>
    <row r="3" spans="1:15" ht="23.25" hidden="1" customHeight="1" x14ac:dyDescent="0.2">
      <c r="A3" s="117"/>
      <c r="B3" s="188" t="s">
        <v>85</v>
      </c>
      <c r="C3" s="187"/>
      <c r="D3" s="562"/>
      <c r="E3" s="563"/>
      <c r="F3" s="563"/>
      <c r="G3" s="563"/>
      <c r="H3" s="563"/>
      <c r="I3" s="563"/>
      <c r="J3" s="564"/>
    </row>
    <row r="4" spans="1:15" ht="23.25" hidden="1" customHeight="1" x14ac:dyDescent="0.2">
      <c r="A4" s="117"/>
      <c r="B4" s="186" t="s">
        <v>84</v>
      </c>
      <c r="C4" s="185"/>
      <c r="D4" s="184"/>
      <c r="E4" s="184"/>
      <c r="F4" s="183"/>
      <c r="G4" s="182"/>
      <c r="H4" s="183"/>
      <c r="I4" s="182"/>
      <c r="J4" s="181"/>
    </row>
    <row r="5" spans="1:15" ht="24" customHeight="1" x14ac:dyDescent="0.2">
      <c r="A5" s="117"/>
      <c r="B5" s="173" t="s">
        <v>3</v>
      </c>
      <c r="C5" s="18"/>
      <c r="D5" s="170" t="s">
        <v>36</v>
      </c>
      <c r="E5" s="171"/>
      <c r="F5" s="171"/>
      <c r="G5" s="171"/>
      <c r="H5" s="20" t="s">
        <v>4</v>
      </c>
      <c r="I5" s="170" t="s">
        <v>40</v>
      </c>
      <c r="J5" s="169"/>
    </row>
    <row r="6" spans="1:15" ht="15.75" customHeight="1" x14ac:dyDescent="0.2">
      <c r="A6" s="117"/>
      <c r="B6" s="172"/>
      <c r="C6" s="171"/>
      <c r="D6" s="170" t="s">
        <v>83</v>
      </c>
      <c r="E6" s="171"/>
      <c r="F6" s="171"/>
      <c r="G6" s="171"/>
      <c r="H6" s="20" t="s">
        <v>5</v>
      </c>
      <c r="I6" s="170" t="s">
        <v>41</v>
      </c>
      <c r="J6" s="169"/>
    </row>
    <row r="7" spans="1:15" ht="15.75" customHeight="1" x14ac:dyDescent="0.2">
      <c r="A7" s="117"/>
      <c r="B7" s="168"/>
      <c r="C7" s="167" t="s">
        <v>38</v>
      </c>
      <c r="D7" s="180" t="s">
        <v>82</v>
      </c>
      <c r="E7" s="166"/>
      <c r="F7" s="166"/>
      <c r="G7" s="166"/>
      <c r="H7" s="26"/>
      <c r="I7" s="166"/>
      <c r="J7" s="165"/>
    </row>
    <row r="8" spans="1:15" ht="24" hidden="1" customHeight="1" x14ac:dyDescent="0.2">
      <c r="A8" s="117"/>
      <c r="B8" s="173" t="s">
        <v>6</v>
      </c>
      <c r="C8" s="18"/>
      <c r="D8" s="179"/>
      <c r="E8" s="18"/>
      <c r="F8" s="18"/>
      <c r="G8" s="33"/>
      <c r="H8" s="20" t="s">
        <v>4</v>
      </c>
      <c r="I8" s="178"/>
      <c r="J8" s="169"/>
    </row>
    <row r="9" spans="1:15" ht="15.75" hidden="1" customHeight="1" x14ac:dyDescent="0.2">
      <c r="A9" s="117"/>
      <c r="B9" s="117"/>
      <c r="C9" s="18"/>
      <c r="D9" s="179"/>
      <c r="E9" s="18"/>
      <c r="F9" s="18"/>
      <c r="G9" s="33"/>
      <c r="H9" s="20" t="s">
        <v>5</v>
      </c>
      <c r="I9" s="178"/>
      <c r="J9" s="169"/>
    </row>
    <row r="10" spans="1:15" ht="15.75" hidden="1" customHeight="1" x14ac:dyDescent="0.2">
      <c r="A10" s="117"/>
      <c r="B10" s="159"/>
      <c r="C10" s="177"/>
      <c r="D10" s="176"/>
      <c r="E10" s="175"/>
      <c r="F10" s="175"/>
      <c r="G10" s="55"/>
      <c r="H10" s="55"/>
      <c r="I10" s="174"/>
      <c r="J10" s="165"/>
    </row>
    <row r="11" spans="1:15" ht="24" customHeight="1" x14ac:dyDescent="0.2">
      <c r="A11" s="117"/>
      <c r="B11" s="173" t="s">
        <v>7</v>
      </c>
      <c r="C11" s="18"/>
      <c r="D11" s="463"/>
      <c r="E11" s="463"/>
      <c r="F11" s="463"/>
      <c r="G11" s="463"/>
      <c r="H11" s="20" t="s">
        <v>4</v>
      </c>
      <c r="I11" s="247"/>
      <c r="J11" s="169"/>
    </row>
    <row r="12" spans="1:15" ht="15.75" customHeight="1" x14ac:dyDescent="0.2">
      <c r="A12" s="117"/>
      <c r="B12" s="172"/>
      <c r="C12" s="171"/>
      <c r="D12" s="464"/>
      <c r="E12" s="464"/>
      <c r="F12" s="464"/>
      <c r="G12" s="464"/>
      <c r="H12" s="20" t="s">
        <v>5</v>
      </c>
      <c r="I12" s="247"/>
      <c r="J12" s="169"/>
    </row>
    <row r="13" spans="1:15" ht="15.75" customHeight="1" x14ac:dyDescent="0.2">
      <c r="A13" s="117"/>
      <c r="B13" s="168"/>
      <c r="C13" s="248"/>
      <c r="D13" s="465"/>
      <c r="E13" s="465"/>
      <c r="F13" s="465"/>
      <c r="G13" s="465"/>
      <c r="H13" s="28"/>
      <c r="I13" s="166"/>
      <c r="J13" s="165"/>
    </row>
    <row r="14" spans="1:15" ht="24" hidden="1" customHeight="1" x14ac:dyDescent="0.2">
      <c r="A14" s="117"/>
      <c r="B14" s="164" t="s">
        <v>8</v>
      </c>
      <c r="C14" s="30"/>
      <c r="D14" s="163"/>
      <c r="E14" s="161"/>
      <c r="F14" s="161"/>
      <c r="G14" s="161"/>
      <c r="H14" s="162"/>
      <c r="I14" s="161"/>
      <c r="J14" s="160"/>
    </row>
    <row r="15" spans="1:15" ht="32.25" customHeight="1" x14ac:dyDescent="0.2">
      <c r="A15" s="117"/>
      <c r="B15" s="159" t="s">
        <v>81</v>
      </c>
      <c r="C15" s="158"/>
      <c r="D15" s="55"/>
      <c r="E15" s="581"/>
      <c r="F15" s="581"/>
      <c r="G15" s="557"/>
      <c r="H15" s="557"/>
      <c r="I15" s="557" t="s">
        <v>65</v>
      </c>
      <c r="J15" s="558"/>
    </row>
    <row r="16" spans="1:15" ht="23.25" customHeight="1" x14ac:dyDescent="0.2">
      <c r="A16" s="157" t="s">
        <v>60</v>
      </c>
      <c r="B16" s="156" t="s">
        <v>60</v>
      </c>
      <c r="C16" s="148"/>
      <c r="D16" s="147"/>
      <c r="E16" s="548"/>
      <c r="F16" s="556"/>
      <c r="G16" s="548"/>
      <c r="H16" s="556"/>
      <c r="I16" s="548">
        <f>SUMIF(F47:F49,A16,I47:I49)+SUMIF(F47:F49,"PSU",I47:I49)</f>
        <v>0</v>
      </c>
      <c r="J16" s="549"/>
    </row>
    <row r="17" spans="1:10" ht="23.25" customHeight="1" x14ac:dyDescent="0.2">
      <c r="A17" s="157" t="s">
        <v>57</v>
      </c>
      <c r="B17" s="156" t="s">
        <v>57</v>
      </c>
      <c r="C17" s="148"/>
      <c r="D17" s="147"/>
      <c r="E17" s="548"/>
      <c r="F17" s="556"/>
      <c r="G17" s="548"/>
      <c r="H17" s="556"/>
      <c r="I17" s="548">
        <f>SUMIF(F47:F49,A17,I47:I49)</f>
        <v>0</v>
      </c>
      <c r="J17" s="549"/>
    </row>
    <row r="18" spans="1:10" ht="23.25" customHeight="1" x14ac:dyDescent="0.2">
      <c r="A18" s="157" t="s">
        <v>56</v>
      </c>
      <c r="B18" s="156" t="s">
        <v>56</v>
      </c>
      <c r="C18" s="148"/>
      <c r="D18" s="147"/>
      <c r="E18" s="548"/>
      <c r="F18" s="556"/>
      <c r="G18" s="548"/>
      <c r="H18" s="556"/>
      <c r="I18" s="548">
        <f>SUMIF(F47:F49,A18,I47:I49)</f>
        <v>0</v>
      </c>
      <c r="J18" s="549"/>
    </row>
    <row r="19" spans="1:10" ht="23.25" customHeight="1" x14ac:dyDescent="0.2">
      <c r="A19" s="157" t="s">
        <v>52</v>
      </c>
      <c r="B19" s="156" t="s">
        <v>53</v>
      </c>
      <c r="C19" s="148"/>
      <c r="D19" s="147"/>
      <c r="E19" s="548"/>
      <c r="F19" s="556"/>
      <c r="G19" s="548"/>
      <c r="H19" s="556"/>
      <c r="I19" s="548">
        <f>SUMIF(F47:F49,A19,I47:I49)</f>
        <v>0</v>
      </c>
      <c r="J19" s="549"/>
    </row>
    <row r="20" spans="1:10" ht="23.25" customHeight="1" x14ac:dyDescent="0.2">
      <c r="A20" s="157" t="s">
        <v>54</v>
      </c>
      <c r="B20" s="156" t="s">
        <v>55</v>
      </c>
      <c r="C20" s="148"/>
      <c r="D20" s="147"/>
      <c r="E20" s="548"/>
      <c r="F20" s="556"/>
      <c r="G20" s="548"/>
      <c r="H20" s="556"/>
      <c r="I20" s="548">
        <f>SUMIF(F47:F49,A20,I47:I49)</f>
        <v>0</v>
      </c>
      <c r="J20" s="549"/>
    </row>
    <row r="21" spans="1:10" ht="23.25" customHeight="1" x14ac:dyDescent="0.2">
      <c r="A21" s="117"/>
      <c r="B21" s="155" t="s">
        <v>65</v>
      </c>
      <c r="C21" s="154"/>
      <c r="D21" s="153"/>
      <c r="E21" s="550"/>
      <c r="F21" s="551"/>
      <c r="G21" s="550"/>
      <c r="H21" s="551"/>
      <c r="I21" s="550">
        <f>SUM(I16:J20)</f>
        <v>0</v>
      </c>
      <c r="J21" s="561"/>
    </row>
    <row r="22" spans="1:10" ht="33" customHeight="1" x14ac:dyDescent="0.2">
      <c r="A22" s="117"/>
      <c r="B22" s="152" t="s">
        <v>80</v>
      </c>
      <c r="C22" s="148"/>
      <c r="D22" s="147"/>
      <c r="E22" s="151"/>
      <c r="F22" s="145"/>
      <c r="G22" s="150"/>
      <c r="H22" s="150"/>
      <c r="I22" s="150"/>
      <c r="J22" s="144"/>
    </row>
    <row r="23" spans="1:10" ht="23.25" customHeight="1" x14ac:dyDescent="0.2">
      <c r="A23" s="117"/>
      <c r="B23" s="149" t="s">
        <v>79</v>
      </c>
      <c r="C23" s="148"/>
      <c r="D23" s="147"/>
      <c r="E23" s="146">
        <v>15</v>
      </c>
      <c r="F23" s="145" t="s">
        <v>15</v>
      </c>
      <c r="G23" s="546">
        <f>ZakladDPHSniVypocet</f>
        <v>0</v>
      </c>
      <c r="H23" s="547"/>
      <c r="I23" s="547"/>
      <c r="J23" s="144" t="str">
        <f t="shared" ref="J23:J28" si="0">Mena</f>
        <v>CZK</v>
      </c>
    </row>
    <row r="24" spans="1:10" ht="23.25" customHeight="1" x14ac:dyDescent="0.2">
      <c r="A24" s="117"/>
      <c r="B24" s="149" t="s">
        <v>78</v>
      </c>
      <c r="C24" s="148"/>
      <c r="D24" s="147"/>
      <c r="E24" s="146">
        <f>SazbaDPH1</f>
        <v>15</v>
      </c>
      <c r="F24" s="145" t="s">
        <v>15</v>
      </c>
      <c r="G24" s="559">
        <f>ZakladDPHSni*SazbaDPH1/100</f>
        <v>0</v>
      </c>
      <c r="H24" s="560"/>
      <c r="I24" s="560"/>
      <c r="J24" s="144" t="str">
        <f t="shared" si="0"/>
        <v>CZK</v>
      </c>
    </row>
    <row r="25" spans="1:10" ht="23.25" customHeight="1" x14ac:dyDescent="0.2">
      <c r="A25" s="117"/>
      <c r="B25" s="149" t="s">
        <v>77</v>
      </c>
      <c r="C25" s="148"/>
      <c r="D25" s="147"/>
      <c r="E25" s="146">
        <v>21</v>
      </c>
      <c r="F25" s="145" t="s">
        <v>15</v>
      </c>
      <c r="G25" s="546">
        <f>ZakladDPHZaklVypocet</f>
        <v>0</v>
      </c>
      <c r="H25" s="547"/>
      <c r="I25" s="547"/>
      <c r="J25" s="144" t="str">
        <f t="shared" si="0"/>
        <v>CZK</v>
      </c>
    </row>
    <row r="26" spans="1:10" ht="23.25" customHeight="1" x14ac:dyDescent="0.2">
      <c r="A26" s="117"/>
      <c r="B26" s="143" t="s">
        <v>76</v>
      </c>
      <c r="C26" s="142"/>
      <c r="D26" s="54"/>
      <c r="E26" s="141">
        <f>SazbaDPH2</f>
        <v>21</v>
      </c>
      <c r="F26" s="140" t="s">
        <v>15</v>
      </c>
      <c r="G26" s="542">
        <f>ZakladDPHZakl*SazbaDPH2/100</f>
        <v>0</v>
      </c>
      <c r="H26" s="543"/>
      <c r="I26" s="543"/>
      <c r="J26" s="139" t="str">
        <f t="shared" si="0"/>
        <v>CZK</v>
      </c>
    </row>
    <row r="27" spans="1:10" ht="23.25" customHeight="1" thickBot="1" x14ac:dyDescent="0.25">
      <c r="A27" s="117"/>
      <c r="B27" s="138" t="s">
        <v>75</v>
      </c>
      <c r="C27" s="136"/>
      <c r="D27" s="137"/>
      <c r="E27" s="136"/>
      <c r="F27" s="135"/>
      <c r="G27" s="544">
        <f>0</f>
        <v>0</v>
      </c>
      <c r="H27" s="544"/>
      <c r="I27" s="544"/>
      <c r="J27" s="134" t="str">
        <f t="shared" si="0"/>
        <v>CZK</v>
      </c>
    </row>
    <row r="28" spans="1:10" ht="27.75" hidden="1" customHeight="1" thickBot="1" x14ac:dyDescent="0.25">
      <c r="A28" s="117"/>
      <c r="B28" s="129" t="s">
        <v>74</v>
      </c>
      <c r="C28" s="133"/>
      <c r="D28" s="133"/>
      <c r="E28" s="132"/>
      <c r="F28" s="131"/>
      <c r="G28" s="552">
        <f>ZakladDPHSniVypocet+ZakladDPHZaklVypocet</f>
        <v>0</v>
      </c>
      <c r="H28" s="552"/>
      <c r="I28" s="552"/>
      <c r="J28" s="130" t="str">
        <f t="shared" si="0"/>
        <v>CZK</v>
      </c>
    </row>
    <row r="29" spans="1:10" ht="27.75" customHeight="1" thickBot="1" x14ac:dyDescent="0.25">
      <c r="A29" s="117"/>
      <c r="B29" s="129" t="s">
        <v>73</v>
      </c>
      <c r="C29" s="128"/>
      <c r="D29" s="128"/>
      <c r="E29" s="128"/>
      <c r="F29" s="128"/>
      <c r="G29" s="545">
        <f>ZakladDPHSni+DPHSni+ZakladDPHZakl+DPHZakl+Zaokrouhleni</f>
        <v>0</v>
      </c>
      <c r="H29" s="545"/>
      <c r="I29" s="545"/>
      <c r="J29" s="127" t="s">
        <v>72</v>
      </c>
    </row>
    <row r="30" spans="1:10" ht="12.75" customHeight="1" x14ac:dyDescent="0.2">
      <c r="A30" s="117"/>
      <c r="B30" s="117"/>
      <c r="C30" s="18"/>
      <c r="D30" s="18"/>
      <c r="E30" s="18"/>
      <c r="F30" s="18"/>
      <c r="G30" s="33"/>
      <c r="H30" s="18"/>
      <c r="I30" s="33"/>
      <c r="J30" s="116"/>
    </row>
    <row r="31" spans="1:10" ht="30" customHeight="1" x14ac:dyDescent="0.2">
      <c r="A31" s="117"/>
      <c r="B31" s="117"/>
      <c r="C31" s="18"/>
      <c r="D31" s="18"/>
      <c r="E31" s="18"/>
      <c r="F31" s="18"/>
      <c r="G31" s="33"/>
      <c r="H31" s="18"/>
      <c r="I31" s="33"/>
      <c r="J31" s="116"/>
    </row>
    <row r="32" spans="1:10" ht="18.75" customHeight="1" x14ac:dyDescent="0.2">
      <c r="A32" s="117"/>
      <c r="B32" s="126"/>
      <c r="C32" s="44" t="s">
        <v>17</v>
      </c>
      <c r="D32" s="124"/>
      <c r="E32" s="124"/>
      <c r="F32" s="44" t="s">
        <v>18</v>
      </c>
      <c r="G32" s="124"/>
      <c r="H32" s="125"/>
      <c r="I32" s="124"/>
      <c r="J32" s="116"/>
    </row>
    <row r="33" spans="1:10" ht="47.25" customHeight="1" x14ac:dyDescent="0.2">
      <c r="A33" s="117"/>
      <c r="B33" s="117"/>
      <c r="C33" s="18"/>
      <c r="D33" s="18"/>
      <c r="E33" s="18"/>
      <c r="F33" s="18"/>
      <c r="G33" s="33"/>
      <c r="H33" s="18"/>
      <c r="I33" s="33"/>
      <c r="J33" s="116"/>
    </row>
    <row r="34" spans="1:10" s="118" customFormat="1" ht="18.75" customHeight="1" x14ac:dyDescent="0.2">
      <c r="A34" s="123"/>
      <c r="B34" s="123"/>
      <c r="C34" s="122"/>
      <c r="D34" s="121"/>
      <c r="E34" s="121"/>
      <c r="F34" s="122"/>
      <c r="G34" s="120"/>
      <c r="H34" s="121"/>
      <c r="I34" s="120"/>
      <c r="J34" s="119"/>
    </row>
    <row r="35" spans="1:10" ht="12.75" customHeight="1" x14ac:dyDescent="0.2">
      <c r="A35" s="117"/>
      <c r="B35" s="117"/>
      <c r="C35" s="18"/>
      <c r="D35" s="479" t="s">
        <v>19</v>
      </c>
      <c r="E35" s="479"/>
      <c r="F35" s="18"/>
      <c r="G35" s="33"/>
      <c r="H35" s="52" t="s">
        <v>20</v>
      </c>
      <c r="I35" s="33"/>
      <c r="J35" s="116"/>
    </row>
    <row r="36" spans="1:10" ht="13.5" customHeight="1" thickBot="1" x14ac:dyDescent="0.25">
      <c r="A36" s="115"/>
      <c r="B36" s="115"/>
      <c r="C36" s="114"/>
      <c r="D36" s="114"/>
      <c r="E36" s="114"/>
      <c r="F36" s="114"/>
      <c r="G36" s="113"/>
      <c r="H36" s="114"/>
      <c r="I36" s="113"/>
      <c r="J36" s="112"/>
    </row>
    <row r="37" spans="1:10" ht="27" hidden="1" customHeight="1" x14ac:dyDescent="0.25">
      <c r="B37" s="111" t="s">
        <v>71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99" t="s">
        <v>70</v>
      </c>
      <c r="B38" s="110" t="s">
        <v>10</v>
      </c>
      <c r="C38" s="109" t="s">
        <v>11</v>
      </c>
      <c r="D38" s="108"/>
      <c r="E38" s="108"/>
      <c r="F38" s="107" t="str">
        <f>B23</f>
        <v>Základ pro sníženou DPH</v>
      </c>
      <c r="G38" s="107" t="str">
        <f>B25</f>
        <v>Základ pro základní DPH</v>
      </c>
      <c r="H38" s="106" t="s">
        <v>69</v>
      </c>
      <c r="I38" s="106" t="s">
        <v>16</v>
      </c>
      <c r="J38" s="105" t="s">
        <v>15</v>
      </c>
    </row>
    <row r="39" spans="1:10" ht="25.5" hidden="1" customHeight="1" x14ac:dyDescent="0.2">
      <c r="A39" s="99">
        <v>1</v>
      </c>
      <c r="B39" s="104"/>
      <c r="C39" s="569"/>
      <c r="D39" s="570"/>
      <c r="E39" s="570"/>
      <c r="F39" s="103">
        <f>'03b-'!AC45</f>
        <v>0</v>
      </c>
      <c r="G39" s="102">
        <f>'03b-'!AD45</f>
        <v>0</v>
      </c>
      <c r="H39" s="101">
        <f>(F39*SazbaDPH1/100)+(G39*SazbaDPH2/100)</f>
        <v>0</v>
      </c>
      <c r="I39" s="101">
        <f>F39+G39+H39</f>
        <v>0</v>
      </c>
      <c r="J39" s="100" t="str">
        <f>IF(CenaCelkemVypocet=0,"",I39/CenaCelkemVypocet*100)</f>
        <v/>
      </c>
    </row>
    <row r="40" spans="1:10" ht="25.5" hidden="1" customHeight="1" x14ac:dyDescent="0.2">
      <c r="A40" s="99"/>
      <c r="B40" s="571" t="s">
        <v>68</v>
      </c>
      <c r="C40" s="572"/>
      <c r="D40" s="572"/>
      <c r="E40" s="573"/>
      <c r="F40" s="98">
        <f>SUMIF(A39:A39,"=1",F39:F39)</f>
        <v>0</v>
      </c>
      <c r="G40" s="97">
        <f>SUMIF(A39:A39,"=1",G39:G39)</f>
        <v>0</v>
      </c>
      <c r="H40" s="97">
        <f>SUMIF(A39:A39,"=1",H39:H39)</f>
        <v>0</v>
      </c>
      <c r="I40" s="97">
        <f>SUMIF(A39:A39,"=1",I39:I39)</f>
        <v>0</v>
      </c>
      <c r="J40" s="96">
        <f>SUMIF(A39:A39,"=1",J39:J39)</f>
        <v>0</v>
      </c>
    </row>
    <row r="44" spans="1:10" ht="15.75" x14ac:dyDescent="0.25">
      <c r="B44" s="95" t="s">
        <v>67</v>
      </c>
    </row>
    <row r="46" spans="1:10" ht="25.5" customHeight="1" x14ac:dyDescent="0.2">
      <c r="A46" s="94"/>
      <c r="B46" s="93" t="s">
        <v>10</v>
      </c>
      <c r="C46" s="93" t="s">
        <v>11</v>
      </c>
      <c r="D46" s="92"/>
      <c r="E46" s="92"/>
      <c r="F46" s="91" t="s">
        <v>66</v>
      </c>
      <c r="G46" s="91"/>
      <c r="H46" s="91"/>
      <c r="I46" s="574" t="s">
        <v>65</v>
      </c>
      <c r="J46" s="574"/>
    </row>
    <row r="47" spans="1:10" ht="25.5" customHeight="1" x14ac:dyDescent="0.2">
      <c r="A47" s="84"/>
      <c r="B47" s="90" t="s">
        <v>64</v>
      </c>
      <c r="C47" s="576" t="s">
        <v>63</v>
      </c>
      <c r="D47" s="577"/>
      <c r="E47" s="577"/>
      <c r="F47" s="89" t="s">
        <v>60</v>
      </c>
      <c r="G47" s="88"/>
      <c r="H47" s="88"/>
      <c r="I47" s="575">
        <f>'03b-'!G8</f>
        <v>0</v>
      </c>
      <c r="J47" s="575"/>
    </row>
    <row r="48" spans="1:10" ht="25.5" customHeight="1" x14ac:dyDescent="0.2">
      <c r="A48" s="84"/>
      <c r="B48" s="87" t="s">
        <v>165</v>
      </c>
      <c r="C48" s="579" t="s">
        <v>164</v>
      </c>
      <c r="D48" s="580"/>
      <c r="E48" s="580"/>
      <c r="F48" s="86" t="s">
        <v>60</v>
      </c>
      <c r="G48" s="85"/>
      <c r="H48" s="85"/>
      <c r="I48" s="578">
        <f>'03b-'!G28</f>
        <v>0</v>
      </c>
      <c r="J48" s="578"/>
    </row>
    <row r="49" spans="1:10" ht="25.5" customHeight="1" x14ac:dyDescent="0.2">
      <c r="A49" s="84"/>
      <c r="B49" s="83" t="s">
        <v>62</v>
      </c>
      <c r="C49" s="566" t="s">
        <v>61</v>
      </c>
      <c r="D49" s="567"/>
      <c r="E49" s="567"/>
      <c r="F49" s="82" t="s">
        <v>60</v>
      </c>
      <c r="G49" s="81"/>
      <c r="H49" s="81"/>
      <c r="I49" s="565">
        <f>'03b-'!G41</f>
        <v>0</v>
      </c>
      <c r="J49" s="565"/>
    </row>
    <row r="50" spans="1:10" ht="25.5" customHeight="1" x14ac:dyDescent="0.2">
      <c r="A50" s="80"/>
      <c r="B50" s="79" t="s">
        <v>16</v>
      </c>
      <c r="C50" s="79"/>
      <c r="D50" s="78"/>
      <c r="E50" s="78"/>
      <c r="F50" s="77"/>
      <c r="G50" s="76"/>
      <c r="H50" s="76"/>
      <c r="I50" s="568">
        <f>SUM(I47:I49)</f>
        <v>0</v>
      </c>
      <c r="J50" s="568"/>
    </row>
    <row r="51" spans="1:10" x14ac:dyDescent="0.2">
      <c r="F51" s="75"/>
      <c r="G51" s="74"/>
      <c r="H51" s="75"/>
      <c r="I51" s="74"/>
      <c r="J51" s="74"/>
    </row>
    <row r="52" spans="1:10" x14ac:dyDescent="0.2">
      <c r="F52" s="75"/>
      <c r="G52" s="74"/>
      <c r="H52" s="75"/>
      <c r="I52" s="74"/>
      <c r="J52" s="74"/>
    </row>
    <row r="53" spans="1:10" x14ac:dyDescent="0.2">
      <c r="F53" s="75"/>
      <c r="G53" s="74"/>
      <c r="H53" s="75"/>
      <c r="I53" s="74"/>
      <c r="J53" s="74"/>
    </row>
  </sheetData>
  <sheetProtection algorithmName="SHA-512" hashValue="C5ZfB+jq7ux5ZW2aRCupzIDGypXVDb7QKHHCFw65uyKPJE7bRkkd8T7x81MNCcTJUQZEPK/FqJgV12Mk+ywu5g==" saltValue="JpQ9zhU7v0d0Fjz5wIKJgw==" spinCount="100000" sheet="1" objects="1" scenarios="1"/>
  <mergeCells count="45">
    <mergeCell ref="D3:J3"/>
    <mergeCell ref="I49:J49"/>
    <mergeCell ref="C49:E49"/>
    <mergeCell ref="I50:J50"/>
    <mergeCell ref="C39:E39"/>
    <mergeCell ref="B40:E40"/>
    <mergeCell ref="I46:J46"/>
    <mergeCell ref="I47:J47"/>
    <mergeCell ref="C47:E47"/>
    <mergeCell ref="I48:J48"/>
    <mergeCell ref="C48:E48"/>
    <mergeCell ref="I18:J18"/>
    <mergeCell ref="E18:F18"/>
    <mergeCell ref="E15:F15"/>
    <mergeCell ref="D11:G11"/>
    <mergeCell ref="G15:H15"/>
    <mergeCell ref="I15:J15"/>
    <mergeCell ref="E16:F16"/>
    <mergeCell ref="D12:G12"/>
    <mergeCell ref="D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2:J2"/>
    <mergeCell ref="E17:F17"/>
    <mergeCell ref="G16:H16"/>
    <mergeCell ref="G17:H17"/>
    <mergeCell ref="G18:H18"/>
    <mergeCell ref="I17:J17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"/>
  <sheetViews>
    <sheetView workbookViewId="0">
      <selection activeCell="C59" sqref="C59"/>
    </sheetView>
  </sheetViews>
  <sheetFormatPr defaultRowHeight="12.75" outlineLevelRow="1" x14ac:dyDescent="0.2"/>
  <cols>
    <col min="1" max="1" width="4.28515625" customWidth="1"/>
    <col min="2" max="2" width="14.42578125" style="193" customWidth="1"/>
    <col min="3" max="3" width="38.28515625" style="1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582" t="s">
        <v>141</v>
      </c>
      <c r="B1" s="582"/>
      <c r="C1" s="582"/>
      <c r="D1" s="582"/>
      <c r="E1" s="582"/>
      <c r="F1" s="582"/>
      <c r="G1" s="582"/>
      <c r="AE1" t="s">
        <v>140</v>
      </c>
    </row>
    <row r="2" spans="1:60" ht="24.95" customHeight="1" x14ac:dyDescent="0.2">
      <c r="A2" s="236" t="s">
        <v>139</v>
      </c>
      <c r="B2" s="235"/>
      <c r="C2" s="583" t="s">
        <v>166</v>
      </c>
      <c r="D2" s="584"/>
      <c r="E2" s="584"/>
      <c r="F2" s="584"/>
      <c r="G2" s="585"/>
      <c r="AE2" t="s">
        <v>138</v>
      </c>
    </row>
    <row r="3" spans="1:60" ht="24.95" hidden="1" customHeight="1" x14ac:dyDescent="0.2">
      <c r="A3" s="236" t="s">
        <v>137</v>
      </c>
      <c r="B3" s="235"/>
      <c r="C3" s="583"/>
      <c r="D3" s="584"/>
      <c r="E3" s="584"/>
      <c r="F3" s="584"/>
      <c r="G3" s="585"/>
      <c r="AE3" t="s">
        <v>136</v>
      </c>
    </row>
    <row r="4" spans="1:60" ht="24.95" hidden="1" customHeight="1" x14ac:dyDescent="0.2">
      <c r="A4" s="236" t="s">
        <v>135</v>
      </c>
      <c r="B4" s="235"/>
      <c r="C4" s="583"/>
      <c r="D4" s="584"/>
      <c r="E4" s="584"/>
      <c r="F4" s="584"/>
      <c r="G4" s="585"/>
      <c r="AE4" t="s">
        <v>134</v>
      </c>
    </row>
    <row r="5" spans="1:60" hidden="1" x14ac:dyDescent="0.2">
      <c r="A5" s="234" t="s">
        <v>133</v>
      </c>
      <c r="B5" s="233"/>
      <c r="C5" s="232"/>
      <c r="D5" s="231"/>
      <c r="E5" s="231"/>
      <c r="F5" s="231"/>
      <c r="G5" s="230"/>
      <c r="AE5" t="s">
        <v>132</v>
      </c>
    </row>
    <row r="7" spans="1:60" ht="38.25" x14ac:dyDescent="0.2">
      <c r="A7" s="227" t="s">
        <v>27</v>
      </c>
      <c r="B7" s="229" t="s">
        <v>26</v>
      </c>
      <c r="C7" s="229" t="s">
        <v>25</v>
      </c>
      <c r="D7" s="227" t="s">
        <v>24</v>
      </c>
      <c r="E7" s="227" t="s">
        <v>23</v>
      </c>
      <c r="F7" s="228" t="s">
        <v>22</v>
      </c>
      <c r="G7" s="227" t="s">
        <v>65</v>
      </c>
      <c r="H7" s="226" t="s">
        <v>131</v>
      </c>
      <c r="I7" s="226" t="s">
        <v>130</v>
      </c>
      <c r="J7" s="226" t="s">
        <v>129</v>
      </c>
      <c r="K7" s="226" t="s">
        <v>128</v>
      </c>
      <c r="L7" s="226" t="s">
        <v>127</v>
      </c>
      <c r="M7" s="226" t="s">
        <v>126</v>
      </c>
      <c r="N7" s="226" t="s">
        <v>125</v>
      </c>
      <c r="O7" s="226" t="s">
        <v>124</v>
      </c>
      <c r="P7" s="226" t="s">
        <v>123</v>
      </c>
      <c r="Q7" s="226" t="s">
        <v>122</v>
      </c>
      <c r="R7" s="226" t="s">
        <v>121</v>
      </c>
      <c r="S7" s="226" t="s">
        <v>120</v>
      </c>
      <c r="T7" s="226" t="s">
        <v>119</v>
      </c>
      <c r="U7" s="226" t="s">
        <v>118</v>
      </c>
    </row>
    <row r="8" spans="1:60" x14ac:dyDescent="0.2">
      <c r="A8" s="221" t="s">
        <v>21</v>
      </c>
      <c r="B8" s="225" t="s">
        <v>64</v>
      </c>
      <c r="C8" s="224" t="s">
        <v>63</v>
      </c>
      <c r="D8" s="243"/>
      <c r="E8" s="223"/>
      <c r="F8" s="222"/>
      <c r="G8" s="222">
        <f>SUMIF(AE9:AE27,"&lt;&gt;NOR",G9:G27)</f>
        <v>0</v>
      </c>
      <c r="H8" s="222"/>
      <c r="I8" s="222">
        <f>SUM(I9:I27)</f>
        <v>0</v>
      </c>
      <c r="J8" s="222"/>
      <c r="K8" s="222">
        <f>SUM(K9:K27)</f>
        <v>0</v>
      </c>
      <c r="L8" s="222"/>
      <c r="M8" s="222">
        <f>SUM(M9:M27)</f>
        <v>0</v>
      </c>
      <c r="N8" s="220"/>
      <c r="O8" s="220">
        <f>SUM(O9:O27)</f>
        <v>4.0820400000000001</v>
      </c>
      <c r="P8" s="220"/>
      <c r="Q8" s="220">
        <f>SUM(Q9:Q27)</f>
        <v>0</v>
      </c>
      <c r="R8" s="220"/>
      <c r="S8" s="220"/>
      <c r="T8" s="221"/>
      <c r="U8" s="220">
        <f>SUM(U9:U27)</f>
        <v>16.899999999999999</v>
      </c>
      <c r="AE8" t="s">
        <v>92</v>
      </c>
    </row>
    <row r="9" spans="1:60" outlineLevel="1" x14ac:dyDescent="0.2">
      <c r="A9" s="208">
        <v>1</v>
      </c>
      <c r="B9" s="207" t="s">
        <v>117</v>
      </c>
      <c r="C9" s="210" t="s">
        <v>116</v>
      </c>
      <c r="D9" s="241" t="s">
        <v>102</v>
      </c>
      <c r="E9" s="209">
        <v>1.8</v>
      </c>
      <c r="F9" s="254"/>
      <c r="G9" s="206">
        <f>ROUND(E9*F9,2)</f>
        <v>0</v>
      </c>
      <c r="H9" s="254"/>
      <c r="I9" s="206">
        <f>ROUND(E9*H9,2)</f>
        <v>0</v>
      </c>
      <c r="J9" s="254"/>
      <c r="K9" s="206">
        <f>ROUND(E9*J9,2)</f>
        <v>0</v>
      </c>
      <c r="L9" s="206">
        <v>21</v>
      </c>
      <c r="M9" s="206">
        <f>G9*(1+L9/100)</f>
        <v>0</v>
      </c>
      <c r="N9" s="204">
        <v>0</v>
      </c>
      <c r="O9" s="204">
        <f>ROUND(E9*N9,5)</f>
        <v>0</v>
      </c>
      <c r="P9" s="204">
        <v>0</v>
      </c>
      <c r="Q9" s="204">
        <f>ROUND(E9*P9,5)</f>
        <v>0</v>
      </c>
      <c r="R9" s="204"/>
      <c r="S9" s="204"/>
      <c r="T9" s="205">
        <v>1.7629999999999999</v>
      </c>
      <c r="U9" s="204">
        <f>ROUND(E9*T9,2)</f>
        <v>3.17</v>
      </c>
      <c r="V9" s="198"/>
      <c r="W9" s="198"/>
      <c r="X9" s="198"/>
      <c r="Y9" s="198"/>
      <c r="Z9" s="198"/>
      <c r="AA9" s="198"/>
      <c r="AB9" s="198"/>
      <c r="AC9" s="198"/>
      <c r="AD9" s="198"/>
      <c r="AE9" s="198" t="s">
        <v>91</v>
      </c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</row>
    <row r="10" spans="1:60" outlineLevel="1" x14ac:dyDescent="0.2">
      <c r="A10" s="208"/>
      <c r="B10" s="207"/>
      <c r="C10" s="219" t="s">
        <v>202</v>
      </c>
      <c r="D10" s="242"/>
      <c r="E10" s="218">
        <v>1.8</v>
      </c>
      <c r="F10" s="206"/>
      <c r="G10" s="206"/>
      <c r="H10" s="206"/>
      <c r="I10" s="206"/>
      <c r="J10" s="206"/>
      <c r="K10" s="206"/>
      <c r="L10" s="206"/>
      <c r="M10" s="206"/>
      <c r="N10" s="204"/>
      <c r="O10" s="204"/>
      <c r="P10" s="204"/>
      <c r="Q10" s="204"/>
      <c r="R10" s="204"/>
      <c r="S10" s="204"/>
      <c r="T10" s="205"/>
      <c r="U10" s="204"/>
      <c r="V10" s="198"/>
      <c r="W10" s="198"/>
      <c r="X10" s="198"/>
      <c r="Y10" s="198"/>
      <c r="Z10" s="198"/>
      <c r="AA10" s="198"/>
      <c r="AB10" s="198"/>
      <c r="AC10" s="198"/>
      <c r="AD10" s="198"/>
      <c r="AE10" s="198" t="s">
        <v>97</v>
      </c>
      <c r="AF10" s="198">
        <v>0</v>
      </c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</row>
    <row r="11" spans="1:60" outlineLevel="1" x14ac:dyDescent="0.2">
      <c r="A11" s="208">
        <v>2</v>
      </c>
      <c r="B11" s="207" t="s">
        <v>201</v>
      </c>
      <c r="C11" s="210" t="s">
        <v>200</v>
      </c>
      <c r="D11" s="241" t="s">
        <v>102</v>
      </c>
      <c r="E11" s="209">
        <v>9</v>
      </c>
      <c r="F11" s="254"/>
      <c r="G11" s="206">
        <f>ROUND(E11*F11,2)</f>
        <v>0</v>
      </c>
      <c r="H11" s="254"/>
      <c r="I11" s="206">
        <f>ROUND(E11*H11,2)</f>
        <v>0</v>
      </c>
      <c r="J11" s="254"/>
      <c r="K11" s="206">
        <f>ROUND(E11*J11,2)</f>
        <v>0</v>
      </c>
      <c r="L11" s="206">
        <v>21</v>
      </c>
      <c r="M11" s="206">
        <f>G11*(1+L11/100)</f>
        <v>0</v>
      </c>
      <c r="N11" s="204">
        <v>0</v>
      </c>
      <c r="O11" s="204">
        <f>ROUND(E11*N11,5)</f>
        <v>0</v>
      </c>
      <c r="P11" s="204">
        <v>0</v>
      </c>
      <c r="Q11" s="204">
        <f>ROUND(E11*P11,5)</f>
        <v>0</v>
      </c>
      <c r="R11" s="204"/>
      <c r="S11" s="204"/>
      <c r="T11" s="205">
        <v>0.2</v>
      </c>
      <c r="U11" s="204">
        <f>ROUND(E11*T11,2)</f>
        <v>1.8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 t="s">
        <v>91</v>
      </c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</row>
    <row r="12" spans="1:60" outlineLevel="1" x14ac:dyDescent="0.2">
      <c r="A12" s="208"/>
      <c r="B12" s="207"/>
      <c r="C12" s="219" t="s">
        <v>199</v>
      </c>
      <c r="D12" s="242"/>
      <c r="E12" s="218">
        <v>9</v>
      </c>
      <c r="F12" s="206"/>
      <c r="G12" s="206"/>
      <c r="H12" s="206"/>
      <c r="I12" s="206"/>
      <c r="J12" s="206"/>
      <c r="K12" s="206"/>
      <c r="L12" s="206"/>
      <c r="M12" s="206"/>
      <c r="N12" s="204"/>
      <c r="O12" s="204"/>
      <c r="P12" s="204"/>
      <c r="Q12" s="204"/>
      <c r="R12" s="204"/>
      <c r="S12" s="204"/>
      <c r="T12" s="205"/>
      <c r="U12" s="204"/>
      <c r="V12" s="198"/>
      <c r="W12" s="198"/>
      <c r="X12" s="198"/>
      <c r="Y12" s="198"/>
      <c r="Z12" s="198"/>
      <c r="AA12" s="198"/>
      <c r="AB12" s="198"/>
      <c r="AC12" s="198"/>
      <c r="AD12" s="198"/>
      <c r="AE12" s="198" t="s">
        <v>97</v>
      </c>
      <c r="AF12" s="198">
        <v>0</v>
      </c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</row>
    <row r="13" spans="1:60" outlineLevel="1" x14ac:dyDescent="0.2">
      <c r="A13" s="208">
        <v>3</v>
      </c>
      <c r="B13" s="207" t="s">
        <v>115</v>
      </c>
      <c r="C13" s="210" t="s">
        <v>114</v>
      </c>
      <c r="D13" s="241" t="s">
        <v>102</v>
      </c>
      <c r="E13" s="209">
        <v>4.5</v>
      </c>
      <c r="F13" s="254"/>
      <c r="G13" s="206">
        <f>ROUND(E13*F13,2)</f>
        <v>0</v>
      </c>
      <c r="H13" s="254"/>
      <c r="I13" s="206">
        <f>ROUND(E13*H13,2)</f>
        <v>0</v>
      </c>
      <c r="J13" s="254"/>
      <c r="K13" s="206">
        <f>ROUND(E13*J13,2)</f>
        <v>0</v>
      </c>
      <c r="L13" s="206">
        <v>21</v>
      </c>
      <c r="M13" s="206">
        <f>G13*(1+L13/100)</f>
        <v>0</v>
      </c>
      <c r="N13" s="204">
        <v>0</v>
      </c>
      <c r="O13" s="204">
        <f>ROUND(E13*N13,5)</f>
        <v>0</v>
      </c>
      <c r="P13" s="204">
        <v>0</v>
      </c>
      <c r="Q13" s="204">
        <f>ROUND(E13*P13,5)</f>
        <v>0</v>
      </c>
      <c r="R13" s="204"/>
      <c r="S13" s="204"/>
      <c r="T13" s="205">
        <v>8.4000000000000005E-2</v>
      </c>
      <c r="U13" s="204">
        <f>ROUND(E13*T13,2)</f>
        <v>0.38</v>
      </c>
      <c r="V13" s="198"/>
      <c r="W13" s="198"/>
      <c r="X13" s="198"/>
      <c r="Y13" s="198"/>
      <c r="Z13" s="198"/>
      <c r="AA13" s="198"/>
      <c r="AB13" s="198"/>
      <c r="AC13" s="198"/>
      <c r="AD13" s="198"/>
      <c r="AE13" s="198" t="s">
        <v>91</v>
      </c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</row>
    <row r="14" spans="1:60" outlineLevel="1" x14ac:dyDescent="0.2">
      <c r="A14" s="208"/>
      <c r="B14" s="207"/>
      <c r="C14" s="219" t="s">
        <v>196</v>
      </c>
      <c r="D14" s="242"/>
      <c r="E14" s="218">
        <v>4.5</v>
      </c>
      <c r="F14" s="206"/>
      <c r="G14" s="206"/>
      <c r="H14" s="206"/>
      <c r="I14" s="206"/>
      <c r="J14" s="206"/>
      <c r="K14" s="206"/>
      <c r="L14" s="206"/>
      <c r="M14" s="206"/>
      <c r="N14" s="204"/>
      <c r="O14" s="204"/>
      <c r="P14" s="204"/>
      <c r="Q14" s="204"/>
      <c r="R14" s="204"/>
      <c r="S14" s="204"/>
      <c r="T14" s="205"/>
      <c r="U14" s="204"/>
      <c r="V14" s="198"/>
      <c r="W14" s="198"/>
      <c r="X14" s="198"/>
      <c r="Y14" s="198"/>
      <c r="Z14" s="198"/>
      <c r="AA14" s="198"/>
      <c r="AB14" s="198"/>
      <c r="AC14" s="198"/>
      <c r="AD14" s="198"/>
      <c r="AE14" s="198" t="s">
        <v>97</v>
      </c>
      <c r="AF14" s="198">
        <v>0</v>
      </c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</row>
    <row r="15" spans="1:60" outlineLevel="1" x14ac:dyDescent="0.2">
      <c r="A15" s="208">
        <v>4</v>
      </c>
      <c r="B15" s="207" t="s">
        <v>198</v>
      </c>
      <c r="C15" s="210" t="s">
        <v>197</v>
      </c>
      <c r="D15" s="241" t="s">
        <v>102</v>
      </c>
      <c r="E15" s="209">
        <v>4.5</v>
      </c>
      <c r="F15" s="254"/>
      <c r="G15" s="206">
        <f>ROUND(E15*F15,2)</f>
        <v>0</v>
      </c>
      <c r="H15" s="254"/>
      <c r="I15" s="206">
        <f>ROUND(E15*H15,2)</f>
        <v>0</v>
      </c>
      <c r="J15" s="254"/>
      <c r="K15" s="206">
        <f>ROUND(E15*J15,2)</f>
        <v>0</v>
      </c>
      <c r="L15" s="206">
        <v>21</v>
      </c>
      <c r="M15" s="206">
        <f>G15*(1+L15/100)</f>
        <v>0</v>
      </c>
      <c r="N15" s="204">
        <v>0</v>
      </c>
      <c r="O15" s="204">
        <f>ROUND(E15*N15,5)</f>
        <v>0</v>
      </c>
      <c r="P15" s="204">
        <v>0</v>
      </c>
      <c r="Q15" s="204">
        <f>ROUND(E15*P15,5)</f>
        <v>0</v>
      </c>
      <c r="R15" s="204"/>
      <c r="S15" s="204"/>
      <c r="T15" s="205">
        <v>0.34499999999999997</v>
      </c>
      <c r="U15" s="204">
        <f>ROUND(E15*T15,2)</f>
        <v>1.55</v>
      </c>
      <c r="V15" s="198"/>
      <c r="W15" s="198"/>
      <c r="X15" s="198"/>
      <c r="Y15" s="198"/>
      <c r="Z15" s="198"/>
      <c r="AA15" s="198"/>
      <c r="AB15" s="198"/>
      <c r="AC15" s="198"/>
      <c r="AD15" s="198"/>
      <c r="AE15" s="198" t="s">
        <v>91</v>
      </c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</row>
    <row r="16" spans="1:60" outlineLevel="1" x14ac:dyDescent="0.2">
      <c r="A16" s="208"/>
      <c r="B16" s="207"/>
      <c r="C16" s="219" t="s">
        <v>196</v>
      </c>
      <c r="D16" s="242"/>
      <c r="E16" s="218">
        <v>4.5</v>
      </c>
      <c r="F16" s="206"/>
      <c r="G16" s="206"/>
      <c r="H16" s="206"/>
      <c r="I16" s="206"/>
      <c r="J16" s="206"/>
      <c r="K16" s="206"/>
      <c r="L16" s="206"/>
      <c r="M16" s="206"/>
      <c r="N16" s="204"/>
      <c r="O16" s="204"/>
      <c r="P16" s="204"/>
      <c r="Q16" s="204"/>
      <c r="R16" s="204"/>
      <c r="S16" s="204"/>
      <c r="T16" s="205"/>
      <c r="U16" s="204"/>
      <c r="V16" s="198"/>
      <c r="W16" s="198"/>
      <c r="X16" s="198"/>
      <c r="Y16" s="198"/>
      <c r="Z16" s="198"/>
      <c r="AA16" s="198"/>
      <c r="AB16" s="198"/>
      <c r="AC16" s="198"/>
      <c r="AD16" s="198"/>
      <c r="AE16" s="198" t="s">
        <v>97</v>
      </c>
      <c r="AF16" s="198">
        <v>0</v>
      </c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</row>
    <row r="17" spans="1:60" outlineLevel="1" x14ac:dyDescent="0.2">
      <c r="A17" s="208">
        <v>5</v>
      </c>
      <c r="B17" s="207" t="s">
        <v>156</v>
      </c>
      <c r="C17" s="210" t="s">
        <v>155</v>
      </c>
      <c r="D17" s="241" t="s">
        <v>102</v>
      </c>
      <c r="E17" s="209">
        <v>0.6</v>
      </c>
      <c r="F17" s="254"/>
      <c r="G17" s="206">
        <f>ROUND(E17*F17,2)</f>
        <v>0</v>
      </c>
      <c r="H17" s="254"/>
      <c r="I17" s="206">
        <f>ROUND(E17*H17,2)</f>
        <v>0</v>
      </c>
      <c r="J17" s="254"/>
      <c r="K17" s="206">
        <f>ROUND(E17*J17,2)</f>
        <v>0</v>
      </c>
      <c r="L17" s="206">
        <v>21</v>
      </c>
      <c r="M17" s="206">
        <f>G17*(1+L17/100)</f>
        <v>0</v>
      </c>
      <c r="N17" s="204">
        <v>1.7034</v>
      </c>
      <c r="O17" s="204">
        <f>ROUND(E17*N17,5)</f>
        <v>1.0220400000000001</v>
      </c>
      <c r="P17" s="204">
        <v>0</v>
      </c>
      <c r="Q17" s="204">
        <f>ROUND(E17*P17,5)</f>
        <v>0</v>
      </c>
      <c r="R17" s="204"/>
      <c r="S17" s="204"/>
      <c r="T17" s="205">
        <v>1.3029999999999999</v>
      </c>
      <c r="U17" s="204">
        <f>ROUND(E17*T17,2)</f>
        <v>0.78</v>
      </c>
      <c r="V17" s="198"/>
      <c r="W17" s="198"/>
      <c r="X17" s="198"/>
      <c r="Y17" s="198"/>
      <c r="Z17" s="198"/>
      <c r="AA17" s="198"/>
      <c r="AB17" s="198"/>
      <c r="AC17" s="198"/>
      <c r="AD17" s="198"/>
      <c r="AE17" s="198" t="s">
        <v>91</v>
      </c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</row>
    <row r="18" spans="1:60" outlineLevel="1" x14ac:dyDescent="0.2">
      <c r="A18" s="208"/>
      <c r="B18" s="207"/>
      <c r="C18" s="219" t="s">
        <v>195</v>
      </c>
      <c r="D18" s="242"/>
      <c r="E18" s="218">
        <v>0.6</v>
      </c>
      <c r="F18" s="206"/>
      <c r="G18" s="206"/>
      <c r="H18" s="206"/>
      <c r="I18" s="206"/>
      <c r="J18" s="206"/>
      <c r="K18" s="206"/>
      <c r="L18" s="206"/>
      <c r="M18" s="206"/>
      <c r="N18" s="204"/>
      <c r="O18" s="204"/>
      <c r="P18" s="204"/>
      <c r="Q18" s="204"/>
      <c r="R18" s="204"/>
      <c r="S18" s="204"/>
      <c r="T18" s="205"/>
      <c r="U18" s="204"/>
      <c r="V18" s="198"/>
      <c r="W18" s="198"/>
      <c r="X18" s="198"/>
      <c r="Y18" s="198"/>
      <c r="Z18" s="198"/>
      <c r="AA18" s="198"/>
      <c r="AB18" s="198"/>
      <c r="AC18" s="198"/>
      <c r="AD18" s="198"/>
      <c r="AE18" s="198" t="s">
        <v>97</v>
      </c>
      <c r="AF18" s="198">
        <v>0</v>
      </c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</row>
    <row r="19" spans="1:60" ht="22.5" outlineLevel="1" x14ac:dyDescent="0.2">
      <c r="A19" s="208">
        <v>6</v>
      </c>
      <c r="B19" s="207" t="s">
        <v>113</v>
      </c>
      <c r="C19" s="210" t="s">
        <v>112</v>
      </c>
      <c r="D19" s="241" t="s">
        <v>102</v>
      </c>
      <c r="E19" s="209">
        <v>1.8</v>
      </c>
      <c r="F19" s="254"/>
      <c r="G19" s="206">
        <f>ROUND(E19*F19,2)</f>
        <v>0</v>
      </c>
      <c r="H19" s="254"/>
      <c r="I19" s="206">
        <f>ROUND(E19*H19,2)</f>
        <v>0</v>
      </c>
      <c r="J19" s="254"/>
      <c r="K19" s="206">
        <f>ROUND(E19*J19,2)</f>
        <v>0</v>
      </c>
      <c r="L19" s="206">
        <v>21</v>
      </c>
      <c r="M19" s="206">
        <f>G19*(1+L19/100)</f>
        <v>0</v>
      </c>
      <c r="N19" s="204">
        <v>1.7</v>
      </c>
      <c r="O19" s="204">
        <f>ROUND(E19*N19,5)</f>
        <v>3.06</v>
      </c>
      <c r="P19" s="204">
        <v>0</v>
      </c>
      <c r="Q19" s="204">
        <f>ROUND(E19*P19,5)</f>
        <v>0</v>
      </c>
      <c r="R19" s="204"/>
      <c r="S19" s="204"/>
      <c r="T19" s="205">
        <v>1.587</v>
      </c>
      <c r="U19" s="204">
        <f>ROUND(E19*T19,2)</f>
        <v>2.86</v>
      </c>
      <c r="V19" s="198"/>
      <c r="W19" s="198"/>
      <c r="X19" s="198"/>
      <c r="Y19" s="198"/>
      <c r="Z19" s="198"/>
      <c r="AA19" s="198"/>
      <c r="AB19" s="198"/>
      <c r="AC19" s="198"/>
      <c r="AD19" s="198"/>
      <c r="AE19" s="198" t="s">
        <v>91</v>
      </c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</row>
    <row r="20" spans="1:60" outlineLevel="1" x14ac:dyDescent="0.2">
      <c r="A20" s="208"/>
      <c r="B20" s="207"/>
      <c r="C20" s="219" t="s">
        <v>194</v>
      </c>
      <c r="D20" s="242"/>
      <c r="E20" s="218">
        <v>1.8</v>
      </c>
      <c r="F20" s="206"/>
      <c r="G20" s="206"/>
      <c r="H20" s="206"/>
      <c r="I20" s="206"/>
      <c r="J20" s="206"/>
      <c r="K20" s="206"/>
      <c r="L20" s="206"/>
      <c r="M20" s="206"/>
      <c r="N20" s="204"/>
      <c r="O20" s="204"/>
      <c r="P20" s="204"/>
      <c r="Q20" s="204"/>
      <c r="R20" s="204"/>
      <c r="S20" s="204"/>
      <c r="T20" s="205"/>
      <c r="U20" s="204"/>
      <c r="V20" s="198"/>
      <c r="W20" s="198"/>
      <c r="X20" s="198"/>
      <c r="Y20" s="198"/>
      <c r="Z20" s="198"/>
      <c r="AA20" s="198"/>
      <c r="AB20" s="198"/>
      <c r="AC20" s="198"/>
      <c r="AD20" s="198"/>
      <c r="AE20" s="198" t="s">
        <v>97</v>
      </c>
      <c r="AF20" s="198">
        <v>0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</row>
    <row r="21" spans="1:60" outlineLevel="1" x14ac:dyDescent="0.2">
      <c r="A21" s="208">
        <v>7</v>
      </c>
      <c r="B21" s="207" t="s">
        <v>111</v>
      </c>
      <c r="C21" s="210" t="s">
        <v>110</v>
      </c>
      <c r="D21" s="241" t="s">
        <v>102</v>
      </c>
      <c r="E21" s="209">
        <v>6.6</v>
      </c>
      <c r="F21" s="254"/>
      <c r="G21" s="206">
        <f>ROUND(E21*F21,2)</f>
        <v>0</v>
      </c>
      <c r="H21" s="254"/>
      <c r="I21" s="206">
        <f>ROUND(E21*H21,2)</f>
        <v>0</v>
      </c>
      <c r="J21" s="254"/>
      <c r="K21" s="206">
        <f>ROUND(E21*J21,2)</f>
        <v>0</v>
      </c>
      <c r="L21" s="206">
        <v>21</v>
      </c>
      <c r="M21" s="206">
        <f>G21*(1+L21/100)</f>
        <v>0</v>
      </c>
      <c r="N21" s="204">
        <v>0</v>
      </c>
      <c r="O21" s="204">
        <f>ROUND(E21*N21,5)</f>
        <v>0</v>
      </c>
      <c r="P21" s="204">
        <v>0</v>
      </c>
      <c r="Q21" s="204">
        <f>ROUND(E21*P21,5)</f>
        <v>0</v>
      </c>
      <c r="R21" s="204"/>
      <c r="S21" s="204"/>
      <c r="T21" s="205">
        <v>0.20200000000000001</v>
      </c>
      <c r="U21" s="204">
        <f>ROUND(E21*T21,2)</f>
        <v>1.33</v>
      </c>
      <c r="V21" s="198"/>
      <c r="W21" s="198"/>
      <c r="X21" s="198"/>
      <c r="Y21" s="198"/>
      <c r="Z21" s="198"/>
      <c r="AA21" s="198"/>
      <c r="AB21" s="198"/>
      <c r="AC21" s="198"/>
      <c r="AD21" s="198"/>
      <c r="AE21" s="198" t="s">
        <v>91</v>
      </c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</row>
    <row r="22" spans="1:60" outlineLevel="1" x14ac:dyDescent="0.2">
      <c r="A22" s="208"/>
      <c r="B22" s="207"/>
      <c r="C22" s="219" t="s">
        <v>193</v>
      </c>
      <c r="D22" s="242"/>
      <c r="E22" s="218">
        <v>6.6</v>
      </c>
      <c r="F22" s="206"/>
      <c r="G22" s="206"/>
      <c r="H22" s="206"/>
      <c r="I22" s="206"/>
      <c r="J22" s="206"/>
      <c r="K22" s="206"/>
      <c r="L22" s="206"/>
      <c r="M22" s="206"/>
      <c r="N22" s="204"/>
      <c r="O22" s="204"/>
      <c r="P22" s="204"/>
      <c r="Q22" s="204"/>
      <c r="R22" s="204"/>
      <c r="S22" s="204"/>
      <c r="T22" s="205"/>
      <c r="U22" s="204"/>
      <c r="V22" s="198"/>
      <c r="W22" s="198"/>
      <c r="X22" s="198"/>
      <c r="Y22" s="198"/>
      <c r="Z22" s="198"/>
      <c r="AA22" s="198"/>
      <c r="AB22" s="198"/>
      <c r="AC22" s="198"/>
      <c r="AD22" s="198"/>
      <c r="AE22" s="198" t="s">
        <v>97</v>
      </c>
      <c r="AF22" s="198">
        <v>0</v>
      </c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</row>
    <row r="23" spans="1:60" outlineLevel="1" x14ac:dyDescent="0.2">
      <c r="A23" s="208">
        <v>8</v>
      </c>
      <c r="B23" s="207" t="s">
        <v>151</v>
      </c>
      <c r="C23" s="210" t="s">
        <v>150</v>
      </c>
      <c r="D23" s="241" t="s">
        <v>102</v>
      </c>
      <c r="E23" s="209">
        <v>2.4</v>
      </c>
      <c r="F23" s="254"/>
      <c r="G23" s="206">
        <f>ROUND(E23*F23,2)</f>
        <v>0</v>
      </c>
      <c r="H23" s="254"/>
      <c r="I23" s="206">
        <f>ROUND(E23*H23,2)</f>
        <v>0</v>
      </c>
      <c r="J23" s="254"/>
      <c r="K23" s="206">
        <f>ROUND(E23*J23,2)</f>
        <v>0</v>
      </c>
      <c r="L23" s="206">
        <v>21</v>
      </c>
      <c r="M23" s="206">
        <f>G23*(1+L23/100)</f>
        <v>0</v>
      </c>
      <c r="N23" s="204">
        <v>0</v>
      </c>
      <c r="O23" s="204">
        <f>ROUND(E23*N23,5)</f>
        <v>0</v>
      </c>
      <c r="P23" s="204">
        <v>0</v>
      </c>
      <c r="Q23" s="204">
        <f>ROUND(E23*P23,5)</f>
        <v>0</v>
      </c>
      <c r="R23" s="204"/>
      <c r="S23" s="204"/>
      <c r="T23" s="205">
        <v>0.65200000000000002</v>
      </c>
      <c r="U23" s="204">
        <f>ROUND(E23*T23,2)</f>
        <v>1.56</v>
      </c>
      <c r="V23" s="198"/>
      <c r="W23" s="198"/>
      <c r="X23" s="198"/>
      <c r="Y23" s="198"/>
      <c r="Z23" s="198"/>
      <c r="AA23" s="198"/>
      <c r="AB23" s="198"/>
      <c r="AC23" s="198"/>
      <c r="AD23" s="198"/>
      <c r="AE23" s="198" t="s">
        <v>91</v>
      </c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</row>
    <row r="24" spans="1:60" outlineLevel="1" x14ac:dyDescent="0.2">
      <c r="A24" s="208"/>
      <c r="B24" s="207"/>
      <c r="C24" s="219" t="s">
        <v>192</v>
      </c>
      <c r="D24" s="242"/>
      <c r="E24" s="218">
        <v>2.4</v>
      </c>
      <c r="F24" s="206"/>
      <c r="G24" s="206"/>
      <c r="H24" s="206"/>
      <c r="I24" s="206"/>
      <c r="J24" s="206"/>
      <c r="K24" s="206"/>
      <c r="L24" s="206"/>
      <c r="M24" s="206"/>
      <c r="N24" s="204"/>
      <c r="O24" s="204"/>
      <c r="P24" s="204"/>
      <c r="Q24" s="204"/>
      <c r="R24" s="204"/>
      <c r="S24" s="204"/>
      <c r="T24" s="205"/>
      <c r="U24" s="204"/>
      <c r="V24" s="198"/>
      <c r="W24" s="198"/>
      <c r="X24" s="198"/>
      <c r="Y24" s="198"/>
      <c r="Z24" s="198"/>
      <c r="AA24" s="198"/>
      <c r="AB24" s="198"/>
      <c r="AC24" s="198"/>
      <c r="AD24" s="198"/>
      <c r="AE24" s="198" t="s">
        <v>97</v>
      </c>
      <c r="AF24" s="198">
        <v>0</v>
      </c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</row>
    <row r="25" spans="1:60" outlineLevel="1" x14ac:dyDescent="0.2">
      <c r="A25" s="208">
        <v>9</v>
      </c>
      <c r="B25" s="207" t="s">
        <v>109</v>
      </c>
      <c r="C25" s="210" t="s">
        <v>108</v>
      </c>
      <c r="D25" s="241" t="s">
        <v>102</v>
      </c>
      <c r="E25" s="209">
        <v>2.4</v>
      </c>
      <c r="F25" s="254"/>
      <c r="G25" s="206">
        <f>ROUND(E25*F25,2)</f>
        <v>0</v>
      </c>
      <c r="H25" s="254"/>
      <c r="I25" s="206">
        <f>ROUND(E25*H25,2)</f>
        <v>0</v>
      </c>
      <c r="J25" s="254"/>
      <c r="K25" s="206">
        <f>ROUND(E25*J25,2)</f>
        <v>0</v>
      </c>
      <c r="L25" s="206">
        <v>21</v>
      </c>
      <c r="M25" s="206">
        <f>G25*(1+L25/100)</f>
        <v>0</v>
      </c>
      <c r="N25" s="204">
        <v>0</v>
      </c>
      <c r="O25" s="204">
        <f>ROUND(E25*N25,5)</f>
        <v>0</v>
      </c>
      <c r="P25" s="204">
        <v>0</v>
      </c>
      <c r="Q25" s="204">
        <f>ROUND(E25*P25,5)</f>
        <v>0</v>
      </c>
      <c r="R25" s="204"/>
      <c r="S25" s="204"/>
      <c r="T25" s="205">
        <v>1.0999999999999999E-2</v>
      </c>
      <c r="U25" s="204">
        <f>ROUND(E25*T25,2)</f>
        <v>0.03</v>
      </c>
      <c r="V25" s="198"/>
      <c r="W25" s="198"/>
      <c r="X25" s="198"/>
      <c r="Y25" s="198"/>
      <c r="Z25" s="198"/>
      <c r="AA25" s="198"/>
      <c r="AB25" s="198"/>
      <c r="AC25" s="198"/>
      <c r="AD25" s="198"/>
      <c r="AE25" s="198" t="s">
        <v>91</v>
      </c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</row>
    <row r="26" spans="1:60" outlineLevel="1" x14ac:dyDescent="0.2">
      <c r="A26" s="208">
        <v>10</v>
      </c>
      <c r="B26" s="207" t="s">
        <v>107</v>
      </c>
      <c r="C26" s="210" t="s">
        <v>106</v>
      </c>
      <c r="D26" s="241" t="s">
        <v>102</v>
      </c>
      <c r="E26" s="209">
        <v>2.4</v>
      </c>
      <c r="F26" s="254"/>
      <c r="G26" s="206">
        <f>ROUND(E26*F26,2)</f>
        <v>0</v>
      </c>
      <c r="H26" s="254"/>
      <c r="I26" s="206">
        <f>ROUND(E26*H26,2)</f>
        <v>0</v>
      </c>
      <c r="J26" s="254"/>
      <c r="K26" s="206">
        <f>ROUND(E26*J26,2)</f>
        <v>0</v>
      </c>
      <c r="L26" s="206">
        <v>21</v>
      </c>
      <c r="M26" s="206">
        <f>G26*(1+L26/100)</f>
        <v>0</v>
      </c>
      <c r="N26" s="204">
        <v>0</v>
      </c>
      <c r="O26" s="204">
        <f>ROUND(E26*N26,5)</f>
        <v>0</v>
      </c>
      <c r="P26" s="204">
        <v>0</v>
      </c>
      <c r="Q26" s="204">
        <f>ROUND(E26*P26,5)</f>
        <v>0</v>
      </c>
      <c r="R26" s="204"/>
      <c r="S26" s="204"/>
      <c r="T26" s="205">
        <v>8.9999999999999993E-3</v>
      </c>
      <c r="U26" s="204">
        <f>ROUND(E26*T26,2)</f>
        <v>0.02</v>
      </c>
      <c r="V26" s="198"/>
      <c r="W26" s="198"/>
      <c r="X26" s="198"/>
      <c r="Y26" s="198"/>
      <c r="Z26" s="198"/>
      <c r="AA26" s="198"/>
      <c r="AB26" s="198"/>
      <c r="AC26" s="198"/>
      <c r="AD26" s="198"/>
      <c r="AE26" s="198" t="s">
        <v>91</v>
      </c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</row>
    <row r="27" spans="1:60" outlineLevel="1" x14ac:dyDescent="0.2">
      <c r="A27" s="208">
        <v>11</v>
      </c>
      <c r="B27" s="207" t="s">
        <v>105</v>
      </c>
      <c r="C27" s="210" t="s">
        <v>104</v>
      </c>
      <c r="D27" s="241" t="s">
        <v>98</v>
      </c>
      <c r="E27" s="209">
        <v>10</v>
      </c>
      <c r="F27" s="254"/>
      <c r="G27" s="206">
        <f>ROUND(E27*F27,2)</f>
        <v>0</v>
      </c>
      <c r="H27" s="254"/>
      <c r="I27" s="206">
        <f>ROUND(E27*H27,2)</f>
        <v>0</v>
      </c>
      <c r="J27" s="254"/>
      <c r="K27" s="206">
        <f>ROUND(E27*J27,2)</f>
        <v>0</v>
      </c>
      <c r="L27" s="206">
        <v>21</v>
      </c>
      <c r="M27" s="206">
        <f>G27*(1+L27/100)</f>
        <v>0</v>
      </c>
      <c r="N27" s="204">
        <v>0</v>
      </c>
      <c r="O27" s="204">
        <f>ROUND(E27*N27,5)</f>
        <v>0</v>
      </c>
      <c r="P27" s="204">
        <v>0</v>
      </c>
      <c r="Q27" s="204">
        <f>ROUND(E27*P27,5)</f>
        <v>0</v>
      </c>
      <c r="R27" s="204"/>
      <c r="S27" s="204"/>
      <c r="T27" s="205">
        <v>0.34155000000000002</v>
      </c>
      <c r="U27" s="204">
        <f>ROUND(E27*T27,2)</f>
        <v>3.42</v>
      </c>
      <c r="V27" s="198"/>
      <c r="W27" s="198"/>
      <c r="X27" s="198"/>
      <c r="Y27" s="198"/>
      <c r="Z27" s="198"/>
      <c r="AA27" s="198"/>
      <c r="AB27" s="198"/>
      <c r="AC27" s="198"/>
      <c r="AD27" s="198"/>
      <c r="AE27" s="198" t="s">
        <v>99</v>
      </c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</row>
    <row r="28" spans="1:60" x14ac:dyDescent="0.2">
      <c r="A28" s="217" t="s">
        <v>21</v>
      </c>
      <c r="B28" s="216" t="s">
        <v>165</v>
      </c>
      <c r="C28" s="215" t="s">
        <v>164</v>
      </c>
      <c r="D28" s="240"/>
      <c r="E28" s="214"/>
      <c r="F28" s="213"/>
      <c r="G28" s="213">
        <f>SUMIF(AE29:AE40,"&lt;&gt;NOR",G29:G40)</f>
        <v>0</v>
      </c>
      <c r="H28" s="213"/>
      <c r="I28" s="213">
        <f>SUM(I29:I40)</f>
        <v>0</v>
      </c>
      <c r="J28" s="213"/>
      <c r="K28" s="213">
        <f>SUM(K29:K40)</f>
        <v>0</v>
      </c>
      <c r="L28" s="213"/>
      <c r="M28" s="213">
        <f>SUM(M29:M40)</f>
        <v>0</v>
      </c>
      <c r="N28" s="211"/>
      <c r="O28" s="211">
        <f>SUM(O29:O40)</f>
        <v>2.6709999999999998E-2</v>
      </c>
      <c r="P28" s="211"/>
      <c r="Q28" s="211">
        <f>SUM(Q29:Q40)</f>
        <v>0</v>
      </c>
      <c r="R28" s="211"/>
      <c r="S28" s="211"/>
      <c r="T28" s="212"/>
      <c r="U28" s="211">
        <f>SUM(U29:U40)</f>
        <v>6.7299999999999995</v>
      </c>
      <c r="AE28" t="s">
        <v>92</v>
      </c>
    </row>
    <row r="29" spans="1:60" outlineLevel="1" x14ac:dyDescent="0.2">
      <c r="A29" s="208">
        <v>12</v>
      </c>
      <c r="B29" s="207" t="s">
        <v>191</v>
      </c>
      <c r="C29" s="210" t="s">
        <v>190</v>
      </c>
      <c r="D29" s="241" t="s">
        <v>101</v>
      </c>
      <c r="E29" s="209">
        <v>10</v>
      </c>
      <c r="F29" s="254"/>
      <c r="G29" s="206">
        <f t="shared" ref="G29:G40" si="0">ROUND(E29*F29,2)</f>
        <v>0</v>
      </c>
      <c r="H29" s="254"/>
      <c r="I29" s="206">
        <f t="shared" ref="I29:I40" si="1">ROUND(E29*H29,2)</f>
        <v>0</v>
      </c>
      <c r="J29" s="254"/>
      <c r="K29" s="206">
        <f t="shared" ref="K29:K40" si="2">ROUND(E29*J29,2)</f>
        <v>0</v>
      </c>
      <c r="L29" s="206">
        <v>21</v>
      </c>
      <c r="M29" s="206">
        <f t="shared" ref="M29:M40" si="3">G29*(1+L29/100)</f>
        <v>0</v>
      </c>
      <c r="N29" s="204">
        <v>0</v>
      </c>
      <c r="O29" s="204">
        <f t="shared" ref="O29:O40" si="4">ROUND(E29*N29,5)</f>
        <v>0</v>
      </c>
      <c r="P29" s="204">
        <v>0</v>
      </c>
      <c r="Q29" s="204">
        <f t="shared" ref="Q29:Q40" si="5">ROUND(E29*P29,5)</f>
        <v>0</v>
      </c>
      <c r="R29" s="204"/>
      <c r="S29" s="204"/>
      <c r="T29" s="205">
        <v>3.4000000000000002E-2</v>
      </c>
      <c r="U29" s="204">
        <f t="shared" ref="U29:U40" si="6">ROUND(E29*T29,2)</f>
        <v>0.34</v>
      </c>
      <c r="V29" s="198"/>
      <c r="W29" s="198"/>
      <c r="X29" s="198"/>
      <c r="Y29" s="198"/>
      <c r="Z29" s="198"/>
      <c r="AA29" s="198"/>
      <c r="AB29" s="198"/>
      <c r="AC29" s="198"/>
      <c r="AD29" s="198"/>
      <c r="AE29" s="198" t="s">
        <v>91</v>
      </c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</row>
    <row r="30" spans="1:60" outlineLevel="1" x14ac:dyDescent="0.2">
      <c r="A30" s="208">
        <v>13</v>
      </c>
      <c r="B30" s="207" t="s">
        <v>189</v>
      </c>
      <c r="C30" s="210" t="s">
        <v>188</v>
      </c>
      <c r="D30" s="241" t="s">
        <v>101</v>
      </c>
      <c r="E30" s="209">
        <v>10</v>
      </c>
      <c r="F30" s="254"/>
      <c r="G30" s="206">
        <f t="shared" si="0"/>
        <v>0</v>
      </c>
      <c r="H30" s="254"/>
      <c r="I30" s="206">
        <f t="shared" si="1"/>
        <v>0</v>
      </c>
      <c r="J30" s="254"/>
      <c r="K30" s="206">
        <f t="shared" si="2"/>
        <v>0</v>
      </c>
      <c r="L30" s="206">
        <v>21</v>
      </c>
      <c r="M30" s="206">
        <f t="shared" si="3"/>
        <v>0</v>
      </c>
      <c r="N30" s="204">
        <v>2.7999999999999998E-4</v>
      </c>
      <c r="O30" s="204">
        <f t="shared" si="4"/>
        <v>2.8E-3</v>
      </c>
      <c r="P30" s="204">
        <v>0</v>
      </c>
      <c r="Q30" s="204">
        <f t="shared" si="5"/>
        <v>0</v>
      </c>
      <c r="R30" s="204"/>
      <c r="S30" s="204"/>
      <c r="T30" s="205">
        <v>0</v>
      </c>
      <c r="U30" s="204">
        <f t="shared" si="6"/>
        <v>0</v>
      </c>
      <c r="V30" s="198"/>
      <c r="W30" s="198"/>
      <c r="X30" s="198"/>
      <c r="Y30" s="198"/>
      <c r="Z30" s="198"/>
      <c r="AA30" s="198"/>
      <c r="AB30" s="198"/>
      <c r="AC30" s="198"/>
      <c r="AD30" s="198"/>
      <c r="AE30" s="198" t="s">
        <v>95</v>
      </c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</row>
    <row r="31" spans="1:60" outlineLevel="1" x14ac:dyDescent="0.2">
      <c r="A31" s="208">
        <v>14</v>
      </c>
      <c r="B31" s="207" t="s">
        <v>187</v>
      </c>
      <c r="C31" s="210" t="s">
        <v>186</v>
      </c>
      <c r="D31" s="241" t="s">
        <v>101</v>
      </c>
      <c r="E31" s="209">
        <v>10</v>
      </c>
      <c r="F31" s="254"/>
      <c r="G31" s="206">
        <f t="shared" si="0"/>
        <v>0</v>
      </c>
      <c r="H31" s="254"/>
      <c r="I31" s="206">
        <f t="shared" si="1"/>
        <v>0</v>
      </c>
      <c r="J31" s="254"/>
      <c r="K31" s="206">
        <f t="shared" si="2"/>
        <v>0</v>
      </c>
      <c r="L31" s="206">
        <v>21</v>
      </c>
      <c r="M31" s="206">
        <f t="shared" si="3"/>
        <v>0</v>
      </c>
      <c r="N31" s="204">
        <v>0</v>
      </c>
      <c r="O31" s="204">
        <f t="shared" si="4"/>
        <v>0</v>
      </c>
      <c r="P31" s="204">
        <v>0</v>
      </c>
      <c r="Q31" s="204">
        <f t="shared" si="5"/>
        <v>0</v>
      </c>
      <c r="R31" s="204"/>
      <c r="S31" s="204"/>
      <c r="T31" s="205">
        <v>4.3999999999999997E-2</v>
      </c>
      <c r="U31" s="204">
        <f t="shared" si="6"/>
        <v>0.44</v>
      </c>
      <c r="V31" s="198"/>
      <c r="W31" s="198"/>
      <c r="X31" s="198"/>
      <c r="Y31" s="198"/>
      <c r="Z31" s="198"/>
      <c r="AA31" s="198"/>
      <c r="AB31" s="198"/>
      <c r="AC31" s="198"/>
      <c r="AD31" s="198"/>
      <c r="AE31" s="198" t="s">
        <v>91</v>
      </c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</row>
    <row r="32" spans="1:60" outlineLevel="1" x14ac:dyDescent="0.2">
      <c r="A32" s="208">
        <v>15</v>
      </c>
      <c r="B32" s="207" t="s">
        <v>185</v>
      </c>
      <c r="C32" s="210" t="s">
        <v>184</v>
      </c>
      <c r="D32" s="241" t="s">
        <v>101</v>
      </c>
      <c r="E32" s="209">
        <v>10</v>
      </c>
      <c r="F32" s="254"/>
      <c r="G32" s="206">
        <f t="shared" si="0"/>
        <v>0</v>
      </c>
      <c r="H32" s="254"/>
      <c r="I32" s="206">
        <f t="shared" si="1"/>
        <v>0</v>
      </c>
      <c r="J32" s="254"/>
      <c r="K32" s="206">
        <f t="shared" si="2"/>
        <v>0</v>
      </c>
      <c r="L32" s="206">
        <v>21</v>
      </c>
      <c r="M32" s="206">
        <f t="shared" si="3"/>
        <v>0</v>
      </c>
      <c r="N32" s="204">
        <v>0</v>
      </c>
      <c r="O32" s="204">
        <f t="shared" si="4"/>
        <v>0</v>
      </c>
      <c r="P32" s="204">
        <v>0</v>
      </c>
      <c r="Q32" s="204">
        <f t="shared" si="5"/>
        <v>0</v>
      </c>
      <c r="R32" s="204"/>
      <c r="S32" s="204"/>
      <c r="T32" s="205">
        <v>0.15</v>
      </c>
      <c r="U32" s="204">
        <f t="shared" si="6"/>
        <v>1.5</v>
      </c>
      <c r="V32" s="198"/>
      <c r="W32" s="198"/>
      <c r="X32" s="198"/>
      <c r="Y32" s="198"/>
      <c r="Z32" s="198"/>
      <c r="AA32" s="198"/>
      <c r="AB32" s="198"/>
      <c r="AC32" s="198"/>
      <c r="AD32" s="198"/>
      <c r="AE32" s="198" t="s">
        <v>91</v>
      </c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</row>
    <row r="33" spans="1:60" outlineLevel="1" x14ac:dyDescent="0.2">
      <c r="A33" s="208">
        <v>16</v>
      </c>
      <c r="B33" s="207" t="s">
        <v>183</v>
      </c>
      <c r="C33" s="210" t="s">
        <v>182</v>
      </c>
      <c r="D33" s="241" t="s">
        <v>96</v>
      </c>
      <c r="E33" s="209">
        <v>1</v>
      </c>
      <c r="F33" s="254"/>
      <c r="G33" s="206">
        <f t="shared" si="0"/>
        <v>0</v>
      </c>
      <c r="H33" s="254"/>
      <c r="I33" s="206">
        <f t="shared" si="1"/>
        <v>0</v>
      </c>
      <c r="J33" s="254"/>
      <c r="K33" s="206">
        <f t="shared" si="2"/>
        <v>0</v>
      </c>
      <c r="L33" s="206">
        <v>21</v>
      </c>
      <c r="M33" s="206">
        <f t="shared" si="3"/>
        <v>0</v>
      </c>
      <c r="N33" s="204">
        <v>0</v>
      </c>
      <c r="O33" s="204">
        <f t="shared" si="4"/>
        <v>0</v>
      </c>
      <c r="P33" s="204">
        <v>0</v>
      </c>
      <c r="Q33" s="204">
        <f t="shared" si="5"/>
        <v>0</v>
      </c>
      <c r="R33" s="204"/>
      <c r="S33" s="204"/>
      <c r="T33" s="205">
        <v>3.51</v>
      </c>
      <c r="U33" s="204">
        <f t="shared" si="6"/>
        <v>3.51</v>
      </c>
      <c r="V33" s="198"/>
      <c r="W33" s="198"/>
      <c r="X33" s="198"/>
      <c r="Y33" s="198"/>
      <c r="Z33" s="198"/>
      <c r="AA33" s="198"/>
      <c r="AB33" s="198"/>
      <c r="AC33" s="198"/>
      <c r="AD33" s="198"/>
      <c r="AE33" s="198" t="s">
        <v>91</v>
      </c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</row>
    <row r="34" spans="1:60" outlineLevel="1" x14ac:dyDescent="0.2">
      <c r="A34" s="208">
        <v>17</v>
      </c>
      <c r="B34" s="207" t="s">
        <v>181</v>
      </c>
      <c r="C34" s="210" t="s">
        <v>180</v>
      </c>
      <c r="D34" s="241" t="s">
        <v>96</v>
      </c>
      <c r="E34" s="209">
        <v>1</v>
      </c>
      <c r="F34" s="254"/>
      <c r="G34" s="206">
        <f t="shared" si="0"/>
        <v>0</v>
      </c>
      <c r="H34" s="254"/>
      <c r="I34" s="206">
        <f t="shared" si="1"/>
        <v>0</v>
      </c>
      <c r="J34" s="254"/>
      <c r="K34" s="206">
        <f t="shared" si="2"/>
        <v>0</v>
      </c>
      <c r="L34" s="206">
        <v>21</v>
      </c>
      <c r="M34" s="206">
        <f t="shared" si="3"/>
        <v>0</v>
      </c>
      <c r="N34" s="204">
        <v>2.5000000000000001E-3</v>
      </c>
      <c r="O34" s="204">
        <f t="shared" si="4"/>
        <v>2.5000000000000001E-3</v>
      </c>
      <c r="P34" s="204">
        <v>0</v>
      </c>
      <c r="Q34" s="204">
        <f t="shared" si="5"/>
        <v>0</v>
      </c>
      <c r="R34" s="204"/>
      <c r="S34" s="204"/>
      <c r="T34" s="205">
        <v>0</v>
      </c>
      <c r="U34" s="204">
        <f t="shared" si="6"/>
        <v>0</v>
      </c>
      <c r="V34" s="198"/>
      <c r="W34" s="198"/>
      <c r="X34" s="198"/>
      <c r="Y34" s="198"/>
      <c r="Z34" s="198"/>
      <c r="AA34" s="198"/>
      <c r="AB34" s="198"/>
      <c r="AC34" s="198"/>
      <c r="AD34" s="198"/>
      <c r="AE34" s="198" t="s">
        <v>95</v>
      </c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</row>
    <row r="35" spans="1:60" ht="22.5" outlineLevel="1" x14ac:dyDescent="0.2">
      <c r="A35" s="208">
        <v>18</v>
      </c>
      <c r="B35" s="207" t="s">
        <v>179</v>
      </c>
      <c r="C35" s="210" t="s">
        <v>178</v>
      </c>
      <c r="D35" s="241" t="s">
        <v>96</v>
      </c>
      <c r="E35" s="209">
        <v>1</v>
      </c>
      <c r="F35" s="254"/>
      <c r="G35" s="206">
        <f t="shared" si="0"/>
        <v>0</v>
      </c>
      <c r="H35" s="254"/>
      <c r="I35" s="206">
        <f t="shared" si="1"/>
        <v>0</v>
      </c>
      <c r="J35" s="254"/>
      <c r="K35" s="206">
        <f t="shared" si="2"/>
        <v>0</v>
      </c>
      <c r="L35" s="206">
        <v>21</v>
      </c>
      <c r="M35" s="206">
        <f t="shared" si="3"/>
        <v>0</v>
      </c>
      <c r="N35" s="204">
        <v>2.5000000000000001E-3</v>
      </c>
      <c r="O35" s="204">
        <f t="shared" si="4"/>
        <v>2.5000000000000001E-3</v>
      </c>
      <c r="P35" s="204">
        <v>0</v>
      </c>
      <c r="Q35" s="204">
        <f t="shared" si="5"/>
        <v>0</v>
      </c>
      <c r="R35" s="204"/>
      <c r="S35" s="204"/>
      <c r="T35" s="205">
        <v>0</v>
      </c>
      <c r="U35" s="204">
        <f t="shared" si="6"/>
        <v>0</v>
      </c>
      <c r="V35" s="198"/>
      <c r="W35" s="198"/>
      <c r="X35" s="198"/>
      <c r="Y35" s="198"/>
      <c r="Z35" s="198"/>
      <c r="AA35" s="198"/>
      <c r="AB35" s="198"/>
      <c r="AC35" s="198"/>
      <c r="AD35" s="198"/>
      <c r="AE35" s="198" t="s">
        <v>95</v>
      </c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</row>
    <row r="36" spans="1:60" outlineLevel="1" x14ac:dyDescent="0.2">
      <c r="A36" s="208">
        <v>19</v>
      </c>
      <c r="B36" s="207" t="s">
        <v>177</v>
      </c>
      <c r="C36" s="210" t="s">
        <v>176</v>
      </c>
      <c r="D36" s="241" t="s">
        <v>96</v>
      </c>
      <c r="E36" s="209">
        <v>1</v>
      </c>
      <c r="F36" s="254"/>
      <c r="G36" s="206">
        <f t="shared" si="0"/>
        <v>0</v>
      </c>
      <c r="H36" s="254"/>
      <c r="I36" s="206">
        <f t="shared" si="1"/>
        <v>0</v>
      </c>
      <c r="J36" s="254"/>
      <c r="K36" s="206">
        <f t="shared" si="2"/>
        <v>0</v>
      </c>
      <c r="L36" s="206">
        <v>21</v>
      </c>
      <c r="M36" s="206">
        <f t="shared" si="3"/>
        <v>0</v>
      </c>
      <c r="N36" s="204">
        <v>1.1299999999999999E-2</v>
      </c>
      <c r="O36" s="204">
        <f t="shared" si="4"/>
        <v>1.1299999999999999E-2</v>
      </c>
      <c r="P36" s="204">
        <v>0</v>
      </c>
      <c r="Q36" s="204">
        <f t="shared" si="5"/>
        <v>0</v>
      </c>
      <c r="R36" s="204"/>
      <c r="S36" s="204"/>
      <c r="T36" s="205">
        <v>0</v>
      </c>
      <c r="U36" s="204">
        <f t="shared" si="6"/>
        <v>0</v>
      </c>
      <c r="V36" s="198"/>
      <c r="W36" s="198"/>
      <c r="X36" s="198"/>
      <c r="Y36" s="198"/>
      <c r="Z36" s="198"/>
      <c r="AA36" s="198"/>
      <c r="AB36" s="198"/>
      <c r="AC36" s="198"/>
      <c r="AD36" s="198"/>
      <c r="AE36" s="198" t="s">
        <v>95</v>
      </c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</row>
    <row r="37" spans="1:60" outlineLevel="1" x14ac:dyDescent="0.2">
      <c r="A37" s="208">
        <v>20</v>
      </c>
      <c r="B37" s="207" t="s">
        <v>175</v>
      </c>
      <c r="C37" s="210" t="s">
        <v>174</v>
      </c>
      <c r="D37" s="241" t="s">
        <v>96</v>
      </c>
      <c r="E37" s="209">
        <v>1</v>
      </c>
      <c r="F37" s="254"/>
      <c r="G37" s="206">
        <f t="shared" si="0"/>
        <v>0</v>
      </c>
      <c r="H37" s="254"/>
      <c r="I37" s="206">
        <f t="shared" si="1"/>
        <v>0</v>
      </c>
      <c r="J37" s="254"/>
      <c r="K37" s="206">
        <f t="shared" si="2"/>
        <v>0</v>
      </c>
      <c r="L37" s="206">
        <v>21</v>
      </c>
      <c r="M37" s="206">
        <f t="shared" si="3"/>
        <v>0</v>
      </c>
      <c r="N37" s="204">
        <v>7.0000000000000001E-3</v>
      </c>
      <c r="O37" s="204">
        <f t="shared" si="4"/>
        <v>7.0000000000000001E-3</v>
      </c>
      <c r="P37" s="204">
        <v>0</v>
      </c>
      <c r="Q37" s="204">
        <f t="shared" si="5"/>
        <v>0</v>
      </c>
      <c r="R37" s="204"/>
      <c r="S37" s="204"/>
      <c r="T37" s="205">
        <v>0</v>
      </c>
      <c r="U37" s="204">
        <f t="shared" si="6"/>
        <v>0</v>
      </c>
      <c r="V37" s="198"/>
      <c r="W37" s="198"/>
      <c r="X37" s="198"/>
      <c r="Y37" s="198"/>
      <c r="Z37" s="198"/>
      <c r="AA37" s="198"/>
      <c r="AB37" s="198"/>
      <c r="AC37" s="198"/>
      <c r="AD37" s="198"/>
      <c r="AE37" s="198" t="s">
        <v>95</v>
      </c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</row>
    <row r="38" spans="1:60" outlineLevel="1" x14ac:dyDescent="0.2">
      <c r="A38" s="208">
        <v>21</v>
      </c>
      <c r="B38" s="207" t="s">
        <v>173</v>
      </c>
      <c r="C38" s="210" t="s">
        <v>172</v>
      </c>
      <c r="D38" s="241" t="s">
        <v>96</v>
      </c>
      <c r="E38" s="209">
        <v>1</v>
      </c>
      <c r="F38" s="254"/>
      <c r="G38" s="206">
        <f t="shared" si="0"/>
        <v>0</v>
      </c>
      <c r="H38" s="254"/>
      <c r="I38" s="206">
        <f t="shared" si="1"/>
        <v>0</v>
      </c>
      <c r="J38" s="254"/>
      <c r="K38" s="206">
        <f t="shared" si="2"/>
        <v>0</v>
      </c>
      <c r="L38" s="206">
        <v>21</v>
      </c>
      <c r="M38" s="206">
        <f t="shared" si="3"/>
        <v>0</v>
      </c>
      <c r="N38" s="204">
        <v>2.1000000000000001E-4</v>
      </c>
      <c r="O38" s="204">
        <f t="shared" si="4"/>
        <v>2.1000000000000001E-4</v>
      </c>
      <c r="P38" s="204">
        <v>0</v>
      </c>
      <c r="Q38" s="204">
        <f t="shared" si="5"/>
        <v>0</v>
      </c>
      <c r="R38" s="204"/>
      <c r="S38" s="204"/>
      <c r="T38" s="205">
        <v>0.33600000000000002</v>
      </c>
      <c r="U38" s="204">
        <f t="shared" si="6"/>
        <v>0.34</v>
      </c>
      <c r="V38" s="198"/>
      <c r="W38" s="198"/>
      <c r="X38" s="198"/>
      <c r="Y38" s="198"/>
      <c r="Z38" s="198"/>
      <c r="AA38" s="198"/>
      <c r="AB38" s="198"/>
      <c r="AC38" s="198"/>
      <c r="AD38" s="198"/>
      <c r="AE38" s="198" t="s">
        <v>91</v>
      </c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</row>
    <row r="39" spans="1:60" outlineLevel="1" x14ac:dyDescent="0.2">
      <c r="A39" s="208">
        <v>22</v>
      </c>
      <c r="B39" s="207" t="s">
        <v>171</v>
      </c>
      <c r="C39" s="210" t="s">
        <v>170</v>
      </c>
      <c r="D39" s="241" t="s">
        <v>101</v>
      </c>
      <c r="E39" s="209">
        <v>10</v>
      </c>
      <c r="F39" s="254"/>
      <c r="G39" s="206">
        <f t="shared" si="0"/>
        <v>0</v>
      </c>
      <c r="H39" s="254"/>
      <c r="I39" s="206">
        <f t="shared" si="1"/>
        <v>0</v>
      </c>
      <c r="J39" s="254"/>
      <c r="K39" s="206">
        <f t="shared" si="2"/>
        <v>0</v>
      </c>
      <c r="L39" s="206">
        <v>21</v>
      </c>
      <c r="M39" s="206">
        <f t="shared" si="3"/>
        <v>0</v>
      </c>
      <c r="N39" s="204">
        <v>0</v>
      </c>
      <c r="O39" s="204">
        <f t="shared" si="4"/>
        <v>0</v>
      </c>
      <c r="P39" s="204">
        <v>0</v>
      </c>
      <c r="Q39" s="204">
        <f t="shared" si="5"/>
        <v>0</v>
      </c>
      <c r="R39" s="204"/>
      <c r="S39" s="204"/>
      <c r="T39" s="205">
        <v>2.5999999999999999E-2</v>
      </c>
      <c r="U39" s="204">
        <f t="shared" si="6"/>
        <v>0.26</v>
      </c>
      <c r="V39" s="198"/>
      <c r="W39" s="198"/>
      <c r="X39" s="198"/>
      <c r="Y39" s="198"/>
      <c r="Z39" s="198"/>
      <c r="AA39" s="198"/>
      <c r="AB39" s="198"/>
      <c r="AC39" s="198"/>
      <c r="AD39" s="198"/>
      <c r="AE39" s="198" t="s">
        <v>91</v>
      </c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</row>
    <row r="40" spans="1:60" outlineLevel="1" x14ac:dyDescent="0.2">
      <c r="A40" s="208">
        <v>23</v>
      </c>
      <c r="B40" s="207" t="s">
        <v>169</v>
      </c>
      <c r="C40" s="210" t="s">
        <v>168</v>
      </c>
      <c r="D40" s="241" t="s">
        <v>101</v>
      </c>
      <c r="E40" s="209">
        <v>10</v>
      </c>
      <c r="F40" s="254"/>
      <c r="G40" s="206">
        <f t="shared" si="0"/>
        <v>0</v>
      </c>
      <c r="H40" s="254"/>
      <c r="I40" s="206">
        <f t="shared" si="1"/>
        <v>0</v>
      </c>
      <c r="J40" s="254"/>
      <c r="K40" s="206">
        <f t="shared" si="2"/>
        <v>0</v>
      </c>
      <c r="L40" s="206">
        <v>21</v>
      </c>
      <c r="M40" s="206">
        <f t="shared" si="3"/>
        <v>0</v>
      </c>
      <c r="N40" s="204">
        <v>4.0000000000000003E-5</v>
      </c>
      <c r="O40" s="204">
        <f t="shared" si="4"/>
        <v>4.0000000000000002E-4</v>
      </c>
      <c r="P40" s="204">
        <v>0</v>
      </c>
      <c r="Q40" s="204">
        <f t="shared" si="5"/>
        <v>0</v>
      </c>
      <c r="R40" s="204"/>
      <c r="S40" s="204"/>
      <c r="T40" s="205">
        <v>3.4000000000000002E-2</v>
      </c>
      <c r="U40" s="204">
        <f t="shared" si="6"/>
        <v>0.34</v>
      </c>
      <c r="V40" s="198"/>
      <c r="W40" s="198"/>
      <c r="X40" s="198"/>
      <c r="Y40" s="198"/>
      <c r="Z40" s="198"/>
      <c r="AA40" s="198"/>
      <c r="AB40" s="198"/>
      <c r="AC40" s="198"/>
      <c r="AD40" s="198"/>
      <c r="AE40" s="198" t="s">
        <v>91</v>
      </c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</row>
    <row r="41" spans="1:60" x14ac:dyDescent="0.2">
      <c r="A41" s="217" t="s">
        <v>21</v>
      </c>
      <c r="B41" s="216" t="s">
        <v>62</v>
      </c>
      <c r="C41" s="215" t="s">
        <v>61</v>
      </c>
      <c r="D41" s="240"/>
      <c r="E41" s="214"/>
      <c r="F41" s="213"/>
      <c r="G41" s="213">
        <f>SUMIF(AE42:AE43,"&lt;&gt;NOR",G42:G43)</f>
        <v>0</v>
      </c>
      <c r="H41" s="213"/>
      <c r="I41" s="213">
        <f>SUM(I42:I43)</f>
        <v>0</v>
      </c>
      <c r="J41" s="213"/>
      <c r="K41" s="213">
        <f>SUM(K42:K43)</f>
        <v>0</v>
      </c>
      <c r="L41" s="213"/>
      <c r="M41" s="213">
        <f>SUM(M42:M43)</f>
        <v>0</v>
      </c>
      <c r="N41" s="211"/>
      <c r="O41" s="211">
        <f>SUM(O42:O43)</f>
        <v>0</v>
      </c>
      <c r="P41" s="211"/>
      <c r="Q41" s="211">
        <f>SUM(Q42:Q43)</f>
        <v>0</v>
      </c>
      <c r="R41" s="211"/>
      <c r="S41" s="211"/>
      <c r="T41" s="212"/>
      <c r="U41" s="211">
        <f>SUM(U42:U43)</f>
        <v>0.87</v>
      </c>
      <c r="AE41" t="s">
        <v>92</v>
      </c>
    </row>
    <row r="42" spans="1:60" outlineLevel="1" x14ac:dyDescent="0.2">
      <c r="A42" s="208">
        <v>24</v>
      </c>
      <c r="B42" s="207" t="s">
        <v>147</v>
      </c>
      <c r="C42" s="210" t="s">
        <v>146</v>
      </c>
      <c r="D42" s="241" t="s">
        <v>100</v>
      </c>
      <c r="E42" s="209">
        <v>4.0999999999999996</v>
      </c>
      <c r="F42" s="254"/>
      <c r="G42" s="206">
        <f>ROUND(E42*F42,2)</f>
        <v>0</v>
      </c>
      <c r="H42" s="254"/>
      <c r="I42" s="206">
        <f>ROUND(E42*H42,2)</f>
        <v>0</v>
      </c>
      <c r="J42" s="254"/>
      <c r="K42" s="206">
        <f>ROUND(E42*J42,2)</f>
        <v>0</v>
      </c>
      <c r="L42" s="206">
        <v>21</v>
      </c>
      <c r="M42" s="206">
        <f>G42*(1+L42/100)</f>
        <v>0</v>
      </c>
      <c r="N42" s="204">
        <v>0</v>
      </c>
      <c r="O42" s="204">
        <f>ROUND(E42*N42,5)</f>
        <v>0</v>
      </c>
      <c r="P42" s="204">
        <v>0</v>
      </c>
      <c r="Q42" s="204">
        <f>ROUND(E42*P42,5)</f>
        <v>0</v>
      </c>
      <c r="R42" s="204"/>
      <c r="S42" s="204"/>
      <c r="T42" s="205">
        <v>0.21149999999999999</v>
      </c>
      <c r="U42" s="204">
        <f>ROUND(E42*T42,2)</f>
        <v>0.87</v>
      </c>
      <c r="V42" s="198"/>
      <c r="W42" s="198"/>
      <c r="X42" s="198"/>
      <c r="Y42" s="198"/>
      <c r="Z42" s="198"/>
      <c r="AA42" s="198"/>
      <c r="AB42" s="198"/>
      <c r="AC42" s="198"/>
      <c r="AD42" s="198"/>
      <c r="AE42" s="198" t="s">
        <v>91</v>
      </c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</row>
    <row r="43" spans="1:60" outlineLevel="1" x14ac:dyDescent="0.2">
      <c r="A43" s="203"/>
      <c r="B43" s="202"/>
      <c r="C43" s="246" t="s">
        <v>167</v>
      </c>
      <c r="D43" s="245"/>
      <c r="E43" s="244">
        <v>4.0999999999999996</v>
      </c>
      <c r="F43" s="201"/>
      <c r="G43" s="201"/>
      <c r="H43" s="201"/>
      <c r="I43" s="201"/>
      <c r="J43" s="201"/>
      <c r="K43" s="201"/>
      <c r="L43" s="201"/>
      <c r="M43" s="201"/>
      <c r="N43" s="199"/>
      <c r="O43" s="199"/>
      <c r="P43" s="199"/>
      <c r="Q43" s="199"/>
      <c r="R43" s="199"/>
      <c r="S43" s="199"/>
      <c r="T43" s="200"/>
      <c r="U43" s="199"/>
      <c r="V43" s="198"/>
      <c r="W43" s="198"/>
      <c r="X43" s="198"/>
      <c r="Y43" s="198"/>
      <c r="Z43" s="198"/>
      <c r="AA43" s="198"/>
      <c r="AB43" s="198"/>
      <c r="AC43" s="198"/>
      <c r="AD43" s="198"/>
      <c r="AE43" s="198" t="s">
        <v>97</v>
      </c>
      <c r="AF43" s="198">
        <v>0</v>
      </c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</row>
    <row r="44" spans="1:60" x14ac:dyDescent="0.2">
      <c r="A44" s="195"/>
      <c r="B44" s="197" t="s">
        <v>90</v>
      </c>
      <c r="C44" s="196" t="s">
        <v>90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AC44">
        <v>15</v>
      </c>
      <c r="AD44">
        <v>21</v>
      </c>
    </row>
    <row r="45" spans="1:60" x14ac:dyDescent="0.2">
      <c r="A45" s="253"/>
      <c r="B45" s="252" t="s">
        <v>16</v>
      </c>
      <c r="C45" s="251" t="s">
        <v>90</v>
      </c>
      <c r="D45" s="250"/>
      <c r="E45" s="250"/>
      <c r="F45" s="250"/>
      <c r="G45" s="249">
        <f>G8+G28+G41</f>
        <v>0</v>
      </c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AC45">
        <f>SUMIF(L7:L43,AC44,G7:G43)</f>
        <v>0</v>
      </c>
      <c r="AD45">
        <f>SUMIF(L7:L43,AD44,G7:G43)</f>
        <v>0</v>
      </c>
      <c r="AE45" t="s">
        <v>234</v>
      </c>
    </row>
    <row r="46" spans="1:60" x14ac:dyDescent="0.2">
      <c r="A46" s="195"/>
      <c r="B46" s="197" t="s">
        <v>90</v>
      </c>
      <c r="C46" s="196" t="s">
        <v>90</v>
      </c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</row>
    <row r="47" spans="1:60" x14ac:dyDescent="0.2">
      <c r="A47" s="195"/>
      <c r="B47" s="197" t="s">
        <v>90</v>
      </c>
      <c r="C47" s="196" t="s">
        <v>90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</row>
    <row r="48" spans="1:60" x14ac:dyDescent="0.2">
      <c r="A48" s="195"/>
      <c r="B48" s="197" t="s">
        <v>90</v>
      </c>
      <c r="C48" s="196" t="s">
        <v>90</v>
      </c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</row>
    <row r="49" spans="3:31" customFormat="1" x14ac:dyDescent="0.2">
      <c r="C49" s="194"/>
      <c r="AE49" t="s">
        <v>89</v>
      </c>
    </row>
  </sheetData>
  <sheetProtection algorithmName="SHA-512" hashValue="MAeAudDwHIDW/IRgqpVHawGNVNOVJcKQp2Cw1J9ZCq0f366eeJkKC6xjML3LDX8z0ndZW8HCTYLEIKXua1NSSw==" saltValue="lYa3GHuJhBh3RHbYP1zY5g==" spinCount="100000" sheet="1" objects="1" scenarios="1"/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54"/>
  <sheetViews>
    <sheetView showGridLines="0" topLeftCell="B1" zoomScaleNormal="100" zoomScaleSheetLayoutView="75" workbookViewId="0">
      <selection activeCell="D2" sqref="D2:J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2" t="s">
        <v>88</v>
      </c>
      <c r="B1" s="539" t="s">
        <v>87</v>
      </c>
      <c r="C1" s="540"/>
      <c r="D1" s="540"/>
      <c r="E1" s="540"/>
      <c r="F1" s="540"/>
      <c r="G1" s="540"/>
      <c r="H1" s="540"/>
      <c r="I1" s="540"/>
      <c r="J1" s="541"/>
    </row>
    <row r="2" spans="1:15" ht="23.25" customHeight="1" x14ac:dyDescent="0.2">
      <c r="A2" s="117"/>
      <c r="B2" s="191" t="s">
        <v>86</v>
      </c>
      <c r="C2" s="190"/>
      <c r="D2" s="553" t="s">
        <v>203</v>
      </c>
      <c r="E2" s="554"/>
      <c r="F2" s="554"/>
      <c r="G2" s="554"/>
      <c r="H2" s="554"/>
      <c r="I2" s="554"/>
      <c r="J2" s="555"/>
      <c r="O2" s="189"/>
    </row>
    <row r="3" spans="1:15" ht="23.25" hidden="1" customHeight="1" x14ac:dyDescent="0.2">
      <c r="A3" s="117"/>
      <c r="B3" s="188" t="s">
        <v>85</v>
      </c>
      <c r="C3" s="187"/>
      <c r="D3" s="562"/>
      <c r="E3" s="563"/>
      <c r="F3" s="563"/>
      <c r="G3" s="563"/>
      <c r="H3" s="563"/>
      <c r="I3" s="563"/>
      <c r="J3" s="564"/>
    </row>
    <row r="4" spans="1:15" ht="23.25" hidden="1" customHeight="1" x14ac:dyDescent="0.2">
      <c r="A4" s="117"/>
      <c r="B4" s="186" t="s">
        <v>84</v>
      </c>
      <c r="C4" s="185"/>
      <c r="D4" s="184"/>
      <c r="E4" s="184"/>
      <c r="F4" s="183"/>
      <c r="G4" s="182"/>
      <c r="H4" s="183"/>
      <c r="I4" s="182"/>
      <c r="J4" s="181"/>
    </row>
    <row r="5" spans="1:15" ht="24" customHeight="1" x14ac:dyDescent="0.2">
      <c r="A5" s="117"/>
      <c r="B5" s="173" t="s">
        <v>3</v>
      </c>
      <c r="C5" s="18"/>
      <c r="D5" s="170" t="s">
        <v>36</v>
      </c>
      <c r="E5" s="171"/>
      <c r="F5" s="171"/>
      <c r="G5" s="171"/>
      <c r="H5" s="20" t="s">
        <v>4</v>
      </c>
      <c r="I5" s="170" t="s">
        <v>40</v>
      </c>
      <c r="J5" s="169"/>
    </row>
    <row r="6" spans="1:15" ht="15.75" customHeight="1" x14ac:dyDescent="0.2">
      <c r="A6" s="117"/>
      <c r="B6" s="172"/>
      <c r="C6" s="171"/>
      <c r="D6" s="170" t="s">
        <v>83</v>
      </c>
      <c r="E6" s="171"/>
      <c r="F6" s="171"/>
      <c r="G6" s="171"/>
      <c r="H6" s="20" t="s">
        <v>5</v>
      </c>
      <c r="I6" s="170" t="s">
        <v>41</v>
      </c>
      <c r="J6" s="169"/>
    </row>
    <row r="7" spans="1:15" ht="15.75" customHeight="1" x14ac:dyDescent="0.2">
      <c r="A7" s="117"/>
      <c r="B7" s="168"/>
      <c r="C7" s="167" t="s">
        <v>38</v>
      </c>
      <c r="D7" s="180" t="s">
        <v>82</v>
      </c>
      <c r="E7" s="166"/>
      <c r="F7" s="166"/>
      <c r="G7" s="166"/>
      <c r="H7" s="26"/>
      <c r="I7" s="166"/>
      <c r="J7" s="165"/>
    </row>
    <row r="8" spans="1:15" ht="24" hidden="1" customHeight="1" x14ac:dyDescent="0.2">
      <c r="A8" s="117"/>
      <c r="B8" s="173" t="s">
        <v>6</v>
      </c>
      <c r="C8" s="18"/>
      <c r="D8" s="179"/>
      <c r="E8" s="18"/>
      <c r="F8" s="18"/>
      <c r="G8" s="33"/>
      <c r="H8" s="20" t="s">
        <v>4</v>
      </c>
      <c r="I8" s="178"/>
      <c r="J8" s="169"/>
    </row>
    <row r="9" spans="1:15" ht="15.75" hidden="1" customHeight="1" x14ac:dyDescent="0.2">
      <c r="A9" s="117"/>
      <c r="B9" s="117"/>
      <c r="C9" s="18"/>
      <c r="D9" s="179"/>
      <c r="E9" s="18"/>
      <c r="F9" s="18"/>
      <c r="G9" s="33"/>
      <c r="H9" s="20" t="s">
        <v>5</v>
      </c>
      <c r="I9" s="178"/>
      <c r="J9" s="169"/>
    </row>
    <row r="10" spans="1:15" ht="15.75" hidden="1" customHeight="1" x14ac:dyDescent="0.2">
      <c r="A10" s="117"/>
      <c r="B10" s="159"/>
      <c r="C10" s="177"/>
      <c r="D10" s="176"/>
      <c r="E10" s="175"/>
      <c r="F10" s="175"/>
      <c r="G10" s="55"/>
      <c r="H10" s="55"/>
      <c r="I10" s="174"/>
      <c r="J10" s="165"/>
    </row>
    <row r="11" spans="1:15" ht="24" customHeight="1" x14ac:dyDescent="0.2">
      <c r="A11" s="117"/>
      <c r="B11" s="173" t="s">
        <v>7</v>
      </c>
      <c r="C11" s="18"/>
      <c r="D11" s="463"/>
      <c r="E11" s="463"/>
      <c r="F11" s="463"/>
      <c r="G11" s="463"/>
      <c r="H11" s="20" t="s">
        <v>4</v>
      </c>
      <c r="I11" s="247"/>
      <c r="J11" s="169"/>
    </row>
    <row r="12" spans="1:15" ht="15.75" customHeight="1" x14ac:dyDescent="0.2">
      <c r="A12" s="117"/>
      <c r="B12" s="172"/>
      <c r="C12" s="171"/>
      <c r="D12" s="464"/>
      <c r="E12" s="464"/>
      <c r="F12" s="464"/>
      <c r="G12" s="464"/>
      <c r="H12" s="20" t="s">
        <v>5</v>
      </c>
      <c r="I12" s="247"/>
      <c r="J12" s="169"/>
    </row>
    <row r="13" spans="1:15" ht="15.75" customHeight="1" x14ac:dyDescent="0.2">
      <c r="A13" s="117"/>
      <c r="B13" s="168"/>
      <c r="C13" s="248"/>
      <c r="D13" s="465"/>
      <c r="E13" s="465"/>
      <c r="F13" s="465"/>
      <c r="G13" s="465"/>
      <c r="H13" s="28"/>
      <c r="I13" s="166"/>
      <c r="J13" s="165"/>
    </row>
    <row r="14" spans="1:15" ht="24" hidden="1" customHeight="1" x14ac:dyDescent="0.2">
      <c r="A14" s="117"/>
      <c r="B14" s="164" t="s">
        <v>8</v>
      </c>
      <c r="C14" s="30"/>
      <c r="D14" s="163"/>
      <c r="E14" s="161"/>
      <c r="F14" s="161"/>
      <c r="G14" s="161"/>
      <c r="H14" s="162"/>
      <c r="I14" s="161"/>
      <c r="J14" s="160"/>
    </row>
    <row r="15" spans="1:15" ht="32.25" customHeight="1" x14ac:dyDescent="0.2">
      <c r="A15" s="117"/>
      <c r="B15" s="159" t="s">
        <v>81</v>
      </c>
      <c r="C15" s="158"/>
      <c r="D15" s="55"/>
      <c r="E15" s="581"/>
      <c r="F15" s="581"/>
      <c r="G15" s="557"/>
      <c r="H15" s="557"/>
      <c r="I15" s="557" t="s">
        <v>65</v>
      </c>
      <c r="J15" s="558"/>
    </row>
    <row r="16" spans="1:15" ht="23.25" customHeight="1" x14ac:dyDescent="0.2">
      <c r="A16" s="157" t="s">
        <v>60</v>
      </c>
      <c r="B16" s="156" t="s">
        <v>60</v>
      </c>
      <c r="C16" s="148"/>
      <c r="D16" s="147"/>
      <c r="E16" s="548"/>
      <c r="F16" s="556"/>
      <c r="G16" s="548"/>
      <c r="H16" s="556"/>
      <c r="I16" s="548">
        <f>SUMIF(F47:F50,A16,I47:I50)+SUMIF(F47:F50,"PSU",I47:I50)</f>
        <v>0</v>
      </c>
      <c r="J16" s="549"/>
    </row>
    <row r="17" spans="1:10" ht="23.25" customHeight="1" x14ac:dyDescent="0.2">
      <c r="A17" s="157" t="s">
        <v>57</v>
      </c>
      <c r="B17" s="156" t="s">
        <v>57</v>
      </c>
      <c r="C17" s="148"/>
      <c r="D17" s="147"/>
      <c r="E17" s="548"/>
      <c r="F17" s="556"/>
      <c r="G17" s="548"/>
      <c r="H17" s="556"/>
      <c r="I17" s="548">
        <f>SUMIF(F47:F50,A17,I47:I50)</f>
        <v>0</v>
      </c>
      <c r="J17" s="549"/>
    </row>
    <row r="18" spans="1:10" ht="23.25" customHeight="1" x14ac:dyDescent="0.2">
      <c r="A18" s="157" t="s">
        <v>56</v>
      </c>
      <c r="B18" s="156" t="s">
        <v>56</v>
      </c>
      <c r="C18" s="148"/>
      <c r="D18" s="147"/>
      <c r="E18" s="548"/>
      <c r="F18" s="556"/>
      <c r="G18" s="548"/>
      <c r="H18" s="556"/>
      <c r="I18" s="548">
        <f>SUMIF(F47:F50,A18,I47:I50)</f>
        <v>0</v>
      </c>
      <c r="J18" s="549"/>
    </row>
    <row r="19" spans="1:10" ht="23.25" customHeight="1" x14ac:dyDescent="0.2">
      <c r="A19" s="157" t="s">
        <v>52</v>
      </c>
      <c r="B19" s="156" t="s">
        <v>53</v>
      </c>
      <c r="C19" s="148"/>
      <c r="D19" s="147"/>
      <c r="E19" s="548"/>
      <c r="F19" s="556"/>
      <c r="G19" s="548"/>
      <c r="H19" s="556"/>
      <c r="I19" s="548">
        <f>SUMIF(F47:F50,A19,I47:I50)</f>
        <v>0</v>
      </c>
      <c r="J19" s="549"/>
    </row>
    <row r="20" spans="1:10" ht="23.25" customHeight="1" x14ac:dyDescent="0.2">
      <c r="A20" s="157" t="s">
        <v>54</v>
      </c>
      <c r="B20" s="156" t="s">
        <v>55</v>
      </c>
      <c r="C20" s="148"/>
      <c r="D20" s="147"/>
      <c r="E20" s="548"/>
      <c r="F20" s="556"/>
      <c r="G20" s="548"/>
      <c r="H20" s="556"/>
      <c r="I20" s="548">
        <f>SUMIF(F47:F50,A20,I47:I50)</f>
        <v>0</v>
      </c>
      <c r="J20" s="549"/>
    </row>
    <row r="21" spans="1:10" ht="23.25" customHeight="1" x14ac:dyDescent="0.2">
      <c r="A21" s="117"/>
      <c r="B21" s="155" t="s">
        <v>65</v>
      </c>
      <c r="C21" s="154"/>
      <c r="D21" s="153"/>
      <c r="E21" s="550"/>
      <c r="F21" s="551"/>
      <c r="G21" s="550"/>
      <c r="H21" s="551"/>
      <c r="I21" s="550">
        <f>SUM(I16:J20)</f>
        <v>0</v>
      </c>
      <c r="J21" s="561"/>
    </row>
    <row r="22" spans="1:10" ht="33" customHeight="1" x14ac:dyDescent="0.2">
      <c r="A22" s="117"/>
      <c r="B22" s="152" t="s">
        <v>80</v>
      </c>
      <c r="C22" s="148"/>
      <c r="D22" s="147"/>
      <c r="E22" s="151"/>
      <c r="F22" s="145"/>
      <c r="G22" s="150"/>
      <c r="H22" s="150"/>
      <c r="I22" s="150"/>
      <c r="J22" s="144"/>
    </row>
    <row r="23" spans="1:10" ht="23.25" customHeight="1" x14ac:dyDescent="0.2">
      <c r="A23" s="117"/>
      <c r="B23" s="149" t="s">
        <v>79</v>
      </c>
      <c r="C23" s="148"/>
      <c r="D23" s="147"/>
      <c r="E23" s="146">
        <v>15</v>
      </c>
      <c r="F23" s="145" t="s">
        <v>15</v>
      </c>
      <c r="G23" s="546">
        <f>ZakladDPHSniVypocet</f>
        <v>0</v>
      </c>
      <c r="H23" s="547"/>
      <c r="I23" s="547"/>
      <c r="J23" s="144" t="str">
        <f t="shared" ref="J23:J28" si="0">Mena</f>
        <v>CZK</v>
      </c>
    </row>
    <row r="24" spans="1:10" ht="23.25" customHeight="1" x14ac:dyDescent="0.2">
      <c r="A24" s="117"/>
      <c r="B24" s="149" t="s">
        <v>78</v>
      </c>
      <c r="C24" s="148"/>
      <c r="D24" s="147"/>
      <c r="E24" s="146">
        <f>SazbaDPH1</f>
        <v>15</v>
      </c>
      <c r="F24" s="145" t="s">
        <v>15</v>
      </c>
      <c r="G24" s="559">
        <f>ZakladDPHSni*SazbaDPH1/100</f>
        <v>0</v>
      </c>
      <c r="H24" s="560"/>
      <c r="I24" s="560"/>
      <c r="J24" s="144" t="str">
        <f t="shared" si="0"/>
        <v>CZK</v>
      </c>
    </row>
    <row r="25" spans="1:10" ht="23.25" customHeight="1" x14ac:dyDescent="0.2">
      <c r="A25" s="117"/>
      <c r="B25" s="149" t="s">
        <v>77</v>
      </c>
      <c r="C25" s="148"/>
      <c r="D25" s="147"/>
      <c r="E25" s="146">
        <v>21</v>
      </c>
      <c r="F25" s="145" t="s">
        <v>15</v>
      </c>
      <c r="G25" s="546">
        <f>ZakladDPHZaklVypocet</f>
        <v>0</v>
      </c>
      <c r="H25" s="547"/>
      <c r="I25" s="547"/>
      <c r="J25" s="144" t="str">
        <f t="shared" si="0"/>
        <v>CZK</v>
      </c>
    </row>
    <row r="26" spans="1:10" ht="23.25" customHeight="1" x14ac:dyDescent="0.2">
      <c r="A26" s="117"/>
      <c r="B26" s="143" t="s">
        <v>76</v>
      </c>
      <c r="C26" s="142"/>
      <c r="D26" s="54"/>
      <c r="E26" s="141">
        <f>SazbaDPH2</f>
        <v>21</v>
      </c>
      <c r="F26" s="140" t="s">
        <v>15</v>
      </c>
      <c r="G26" s="542">
        <f>ZakladDPHZakl*SazbaDPH2/100</f>
        <v>0</v>
      </c>
      <c r="H26" s="543"/>
      <c r="I26" s="543"/>
      <c r="J26" s="139" t="str">
        <f t="shared" si="0"/>
        <v>CZK</v>
      </c>
    </row>
    <row r="27" spans="1:10" ht="23.25" customHeight="1" thickBot="1" x14ac:dyDescent="0.25">
      <c r="A27" s="117"/>
      <c r="B27" s="138" t="s">
        <v>75</v>
      </c>
      <c r="C27" s="136"/>
      <c r="D27" s="137"/>
      <c r="E27" s="136"/>
      <c r="F27" s="135"/>
      <c r="G27" s="544">
        <f>0</f>
        <v>0</v>
      </c>
      <c r="H27" s="544"/>
      <c r="I27" s="544"/>
      <c r="J27" s="134" t="str">
        <f t="shared" si="0"/>
        <v>CZK</v>
      </c>
    </row>
    <row r="28" spans="1:10" ht="27.75" hidden="1" customHeight="1" thickBot="1" x14ac:dyDescent="0.25">
      <c r="A28" s="117"/>
      <c r="B28" s="129" t="s">
        <v>74</v>
      </c>
      <c r="C28" s="133"/>
      <c r="D28" s="133"/>
      <c r="E28" s="132"/>
      <c r="F28" s="131"/>
      <c r="G28" s="552">
        <f>ZakladDPHSniVypocet+ZakladDPHZaklVypocet</f>
        <v>0</v>
      </c>
      <c r="H28" s="552"/>
      <c r="I28" s="552"/>
      <c r="J28" s="130" t="str">
        <f t="shared" si="0"/>
        <v>CZK</v>
      </c>
    </row>
    <row r="29" spans="1:10" ht="27.75" customHeight="1" thickBot="1" x14ac:dyDescent="0.25">
      <c r="A29" s="117"/>
      <c r="B29" s="129" t="s">
        <v>73</v>
      </c>
      <c r="C29" s="128"/>
      <c r="D29" s="128"/>
      <c r="E29" s="128"/>
      <c r="F29" s="128"/>
      <c r="G29" s="545">
        <f>ZakladDPHSni+DPHSni+ZakladDPHZakl+DPHZakl+Zaokrouhleni</f>
        <v>0</v>
      </c>
      <c r="H29" s="545"/>
      <c r="I29" s="545"/>
      <c r="J29" s="127" t="s">
        <v>72</v>
      </c>
    </row>
    <row r="30" spans="1:10" ht="12.75" customHeight="1" x14ac:dyDescent="0.2">
      <c r="A30" s="117"/>
      <c r="B30" s="117"/>
      <c r="C30" s="18"/>
      <c r="D30" s="18"/>
      <c r="E30" s="18"/>
      <c r="F30" s="18"/>
      <c r="G30" s="33"/>
      <c r="H30" s="18"/>
      <c r="I30" s="33"/>
      <c r="J30" s="116"/>
    </row>
    <row r="31" spans="1:10" ht="30" customHeight="1" x14ac:dyDescent="0.2">
      <c r="A31" s="117"/>
      <c r="B31" s="117"/>
      <c r="C31" s="18"/>
      <c r="D31" s="18"/>
      <c r="E31" s="18"/>
      <c r="F31" s="18"/>
      <c r="G31" s="33"/>
      <c r="H31" s="18"/>
      <c r="I31" s="33"/>
      <c r="J31" s="116"/>
    </row>
    <row r="32" spans="1:10" ht="18.75" customHeight="1" x14ac:dyDescent="0.2">
      <c r="A32" s="117"/>
      <c r="B32" s="126"/>
      <c r="C32" s="44" t="s">
        <v>17</v>
      </c>
      <c r="D32" s="124"/>
      <c r="E32" s="124"/>
      <c r="F32" s="44" t="s">
        <v>18</v>
      </c>
      <c r="G32" s="124"/>
      <c r="H32" s="125"/>
      <c r="I32" s="124"/>
      <c r="J32" s="116"/>
    </row>
    <row r="33" spans="1:10" ht="47.25" customHeight="1" x14ac:dyDescent="0.2">
      <c r="A33" s="117"/>
      <c r="B33" s="117"/>
      <c r="C33" s="18"/>
      <c r="D33" s="18"/>
      <c r="E33" s="18"/>
      <c r="F33" s="18"/>
      <c r="G33" s="33"/>
      <c r="H33" s="18"/>
      <c r="I33" s="33"/>
      <c r="J33" s="116"/>
    </row>
    <row r="34" spans="1:10" s="118" customFormat="1" ht="18.75" customHeight="1" x14ac:dyDescent="0.2">
      <c r="A34" s="123"/>
      <c r="B34" s="123"/>
      <c r="C34" s="122"/>
      <c r="D34" s="121"/>
      <c r="E34" s="121"/>
      <c r="F34" s="122"/>
      <c r="G34" s="120"/>
      <c r="H34" s="121"/>
      <c r="I34" s="120"/>
      <c r="J34" s="119"/>
    </row>
    <row r="35" spans="1:10" ht="12.75" customHeight="1" x14ac:dyDescent="0.2">
      <c r="A35" s="117"/>
      <c r="B35" s="117"/>
      <c r="C35" s="18"/>
      <c r="D35" s="479" t="s">
        <v>19</v>
      </c>
      <c r="E35" s="479"/>
      <c r="F35" s="18"/>
      <c r="G35" s="33"/>
      <c r="H35" s="52" t="s">
        <v>20</v>
      </c>
      <c r="I35" s="33"/>
      <c r="J35" s="116"/>
    </row>
    <row r="36" spans="1:10" ht="13.5" customHeight="1" thickBot="1" x14ac:dyDescent="0.25">
      <c r="A36" s="115"/>
      <c r="B36" s="115"/>
      <c r="C36" s="114"/>
      <c r="D36" s="114"/>
      <c r="E36" s="114"/>
      <c r="F36" s="114"/>
      <c r="G36" s="113"/>
      <c r="H36" s="114"/>
      <c r="I36" s="113"/>
      <c r="J36" s="112"/>
    </row>
    <row r="37" spans="1:10" ht="27" hidden="1" customHeight="1" x14ac:dyDescent="0.25">
      <c r="B37" s="111" t="s">
        <v>71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99" t="s">
        <v>70</v>
      </c>
      <c r="B38" s="110" t="s">
        <v>10</v>
      </c>
      <c r="C38" s="109" t="s">
        <v>11</v>
      </c>
      <c r="D38" s="108"/>
      <c r="E38" s="108"/>
      <c r="F38" s="107" t="str">
        <f>B23</f>
        <v>Základ pro sníženou DPH</v>
      </c>
      <c r="G38" s="107" t="str">
        <f>B25</f>
        <v>Základ pro základní DPH</v>
      </c>
      <c r="H38" s="106" t="s">
        <v>69</v>
      </c>
      <c r="I38" s="106" t="s">
        <v>16</v>
      </c>
      <c r="J38" s="105" t="s">
        <v>15</v>
      </c>
    </row>
    <row r="39" spans="1:10" ht="25.5" hidden="1" customHeight="1" x14ac:dyDescent="0.2">
      <c r="A39" s="99">
        <v>1</v>
      </c>
      <c r="B39" s="104"/>
      <c r="C39" s="569"/>
      <c r="D39" s="570"/>
      <c r="E39" s="570"/>
      <c r="F39" s="103">
        <f>'03c-'!AC47</f>
        <v>0</v>
      </c>
      <c r="G39" s="102">
        <f>'03c-'!AD47</f>
        <v>0</v>
      </c>
      <c r="H39" s="101">
        <f>(F39*SazbaDPH1/100)+(G39*SazbaDPH2/100)</f>
        <v>0</v>
      </c>
      <c r="I39" s="101">
        <f>F39+G39+H39</f>
        <v>0</v>
      </c>
      <c r="J39" s="100" t="str">
        <f>IF(CenaCelkemVypocet=0,"",I39/CenaCelkemVypocet*100)</f>
        <v/>
      </c>
    </row>
    <row r="40" spans="1:10" ht="25.5" hidden="1" customHeight="1" x14ac:dyDescent="0.2">
      <c r="A40" s="99"/>
      <c r="B40" s="571" t="s">
        <v>68</v>
      </c>
      <c r="C40" s="572"/>
      <c r="D40" s="572"/>
      <c r="E40" s="573"/>
      <c r="F40" s="98">
        <f>SUMIF(A39:A39,"=1",F39:F39)</f>
        <v>0</v>
      </c>
      <c r="G40" s="97">
        <f>SUMIF(A39:A39,"=1",G39:G39)</f>
        <v>0</v>
      </c>
      <c r="H40" s="97">
        <f>SUMIF(A39:A39,"=1",H39:H39)</f>
        <v>0</v>
      </c>
      <c r="I40" s="97">
        <f>SUMIF(A39:A39,"=1",I39:I39)</f>
        <v>0</v>
      </c>
      <c r="J40" s="96">
        <f>SUMIF(A39:A39,"=1",J39:J39)</f>
        <v>0</v>
      </c>
    </row>
    <row r="44" spans="1:10" ht="15.75" x14ac:dyDescent="0.25">
      <c r="B44" s="95" t="s">
        <v>67</v>
      </c>
    </row>
    <row r="46" spans="1:10" ht="25.5" customHeight="1" x14ac:dyDescent="0.2">
      <c r="A46" s="94"/>
      <c r="B46" s="93" t="s">
        <v>10</v>
      </c>
      <c r="C46" s="93" t="s">
        <v>11</v>
      </c>
      <c r="D46" s="92"/>
      <c r="E46" s="92"/>
      <c r="F46" s="91" t="s">
        <v>66</v>
      </c>
      <c r="G46" s="91"/>
      <c r="H46" s="91"/>
      <c r="I46" s="574" t="s">
        <v>65</v>
      </c>
      <c r="J46" s="574"/>
    </row>
    <row r="47" spans="1:10" ht="25.5" customHeight="1" x14ac:dyDescent="0.2">
      <c r="A47" s="84"/>
      <c r="B47" s="90" t="s">
        <v>64</v>
      </c>
      <c r="C47" s="576" t="s">
        <v>63</v>
      </c>
      <c r="D47" s="577"/>
      <c r="E47" s="577"/>
      <c r="F47" s="89" t="s">
        <v>60</v>
      </c>
      <c r="G47" s="88"/>
      <c r="H47" s="88"/>
      <c r="I47" s="575">
        <f>'03c-'!G8</f>
        <v>0</v>
      </c>
      <c r="J47" s="575"/>
    </row>
    <row r="48" spans="1:10" ht="25.5" customHeight="1" x14ac:dyDescent="0.2">
      <c r="A48" s="84"/>
      <c r="B48" s="87" t="s">
        <v>165</v>
      </c>
      <c r="C48" s="579" t="s">
        <v>164</v>
      </c>
      <c r="D48" s="580"/>
      <c r="E48" s="580"/>
      <c r="F48" s="86" t="s">
        <v>60</v>
      </c>
      <c r="G48" s="85"/>
      <c r="H48" s="85"/>
      <c r="I48" s="578">
        <f>'03c-'!G28</f>
        <v>0</v>
      </c>
      <c r="J48" s="578"/>
    </row>
    <row r="49" spans="1:10" ht="25.5" customHeight="1" x14ac:dyDescent="0.2">
      <c r="A49" s="84"/>
      <c r="B49" s="87" t="s">
        <v>62</v>
      </c>
      <c r="C49" s="579" t="s">
        <v>61</v>
      </c>
      <c r="D49" s="580"/>
      <c r="E49" s="580"/>
      <c r="F49" s="86" t="s">
        <v>60</v>
      </c>
      <c r="G49" s="85"/>
      <c r="H49" s="85"/>
      <c r="I49" s="578">
        <f>'03c-'!G40</f>
        <v>0</v>
      </c>
      <c r="J49" s="578"/>
    </row>
    <row r="50" spans="1:10" ht="25.5" customHeight="1" x14ac:dyDescent="0.2">
      <c r="A50" s="84"/>
      <c r="B50" s="83" t="s">
        <v>59</v>
      </c>
      <c r="C50" s="566" t="s">
        <v>58</v>
      </c>
      <c r="D50" s="567"/>
      <c r="E50" s="567"/>
      <c r="F50" s="82" t="s">
        <v>57</v>
      </c>
      <c r="G50" s="81"/>
      <c r="H50" s="81"/>
      <c r="I50" s="565">
        <f>'03c-'!G43</f>
        <v>0</v>
      </c>
      <c r="J50" s="565"/>
    </row>
    <row r="51" spans="1:10" ht="25.5" customHeight="1" x14ac:dyDescent="0.2">
      <c r="A51" s="80"/>
      <c r="B51" s="79" t="s">
        <v>16</v>
      </c>
      <c r="C51" s="79"/>
      <c r="D51" s="78"/>
      <c r="E51" s="78"/>
      <c r="F51" s="77"/>
      <c r="G51" s="76"/>
      <c r="H51" s="76"/>
      <c r="I51" s="568">
        <f>SUM(I47:I50)</f>
        <v>0</v>
      </c>
      <c r="J51" s="568"/>
    </row>
    <row r="52" spans="1:10" x14ac:dyDescent="0.2">
      <c r="F52" s="75"/>
      <c r="G52" s="74"/>
      <c r="H52" s="75"/>
      <c r="I52" s="74"/>
      <c r="J52" s="74"/>
    </row>
    <row r="53" spans="1:10" x14ac:dyDescent="0.2">
      <c r="F53" s="75"/>
      <c r="G53" s="74"/>
      <c r="H53" s="75"/>
      <c r="I53" s="74"/>
      <c r="J53" s="74"/>
    </row>
    <row r="54" spans="1:10" x14ac:dyDescent="0.2">
      <c r="F54" s="75"/>
      <c r="G54" s="74"/>
      <c r="H54" s="75"/>
      <c r="I54" s="74"/>
      <c r="J54" s="74"/>
    </row>
  </sheetData>
  <sheetProtection algorithmName="SHA-512" hashValue="FuFKDDZaH2jEPcvrbgHH/xNKv4CT0ahBqeNaXtattIpYbXwyoBcmAKaUCOmq5Wqb/NrEJR5qcYoYbRSbbD49Zw==" saltValue="+ghasEEhYUzyXCFK1pXfKQ==" spinCount="100000" sheet="1" objects="1" scenarios="1"/>
  <mergeCells count="47">
    <mergeCell ref="D12:G12"/>
    <mergeCell ref="D13:G13"/>
    <mergeCell ref="G20:H20"/>
    <mergeCell ref="B1:J1"/>
    <mergeCell ref="G26:I26"/>
    <mergeCell ref="E21:F21"/>
    <mergeCell ref="E15:F15"/>
    <mergeCell ref="D11:G11"/>
    <mergeCell ref="D3:J3"/>
    <mergeCell ref="G15:H15"/>
    <mergeCell ref="I15:J15"/>
    <mergeCell ref="E16:F16"/>
    <mergeCell ref="E19:F19"/>
    <mergeCell ref="E20:F20"/>
    <mergeCell ref="G27:I27"/>
    <mergeCell ref="G29:I29"/>
    <mergeCell ref="G25:I25"/>
    <mergeCell ref="I16:J16"/>
    <mergeCell ref="I19:J19"/>
    <mergeCell ref="G21:H21"/>
    <mergeCell ref="G28:I28"/>
    <mergeCell ref="G24:I24"/>
    <mergeCell ref="G23:I23"/>
    <mergeCell ref="I20:J20"/>
    <mergeCell ref="I21:J21"/>
    <mergeCell ref="G19:H19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C39:E39"/>
    <mergeCell ref="B40:E40"/>
    <mergeCell ref="I46:J46"/>
    <mergeCell ref="I47:J47"/>
    <mergeCell ref="C47:E47"/>
    <mergeCell ref="D35:E35"/>
    <mergeCell ref="I49:J49"/>
    <mergeCell ref="C49:E49"/>
    <mergeCell ref="I50:J50"/>
    <mergeCell ref="C50:E50"/>
    <mergeCell ref="I51:J51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1"/>
  <sheetViews>
    <sheetView workbookViewId="0">
      <selection activeCell="C21" sqref="C21"/>
    </sheetView>
  </sheetViews>
  <sheetFormatPr defaultRowHeight="12.75" outlineLevelRow="1" x14ac:dyDescent="0.2"/>
  <cols>
    <col min="1" max="1" width="4.28515625" customWidth="1"/>
    <col min="2" max="2" width="14.42578125" style="193" customWidth="1"/>
    <col min="3" max="3" width="38.28515625" style="1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582" t="s">
        <v>141</v>
      </c>
      <c r="B1" s="582"/>
      <c r="C1" s="582"/>
      <c r="D1" s="582"/>
      <c r="E1" s="582"/>
      <c r="F1" s="582"/>
      <c r="G1" s="582"/>
      <c r="AE1" t="s">
        <v>140</v>
      </c>
    </row>
    <row r="2" spans="1:60" ht="24.95" customHeight="1" x14ac:dyDescent="0.2">
      <c r="A2" s="236" t="s">
        <v>139</v>
      </c>
      <c r="B2" s="235"/>
      <c r="C2" s="583" t="s">
        <v>203</v>
      </c>
      <c r="D2" s="584"/>
      <c r="E2" s="584"/>
      <c r="F2" s="584"/>
      <c r="G2" s="585"/>
      <c r="AE2" t="s">
        <v>138</v>
      </c>
    </row>
    <row r="3" spans="1:60" ht="24.95" hidden="1" customHeight="1" x14ac:dyDescent="0.2">
      <c r="A3" s="236" t="s">
        <v>137</v>
      </c>
      <c r="B3" s="235"/>
      <c r="C3" s="583"/>
      <c r="D3" s="584"/>
      <c r="E3" s="584"/>
      <c r="F3" s="584"/>
      <c r="G3" s="585"/>
      <c r="AE3" t="s">
        <v>136</v>
      </c>
    </row>
    <row r="4" spans="1:60" ht="24.95" hidden="1" customHeight="1" x14ac:dyDescent="0.2">
      <c r="A4" s="236" t="s">
        <v>135</v>
      </c>
      <c r="B4" s="235"/>
      <c r="C4" s="583"/>
      <c r="D4" s="584"/>
      <c r="E4" s="584"/>
      <c r="F4" s="584"/>
      <c r="G4" s="585"/>
      <c r="AE4" t="s">
        <v>134</v>
      </c>
    </row>
    <row r="5" spans="1:60" hidden="1" x14ac:dyDescent="0.2">
      <c r="A5" s="234" t="s">
        <v>133</v>
      </c>
      <c r="B5" s="233"/>
      <c r="C5" s="232"/>
      <c r="D5" s="231"/>
      <c r="E5" s="231"/>
      <c r="F5" s="231"/>
      <c r="G5" s="230"/>
      <c r="AE5" t="s">
        <v>132</v>
      </c>
    </row>
    <row r="7" spans="1:60" ht="38.25" x14ac:dyDescent="0.2">
      <c r="A7" s="227" t="s">
        <v>27</v>
      </c>
      <c r="B7" s="229" t="s">
        <v>26</v>
      </c>
      <c r="C7" s="229" t="s">
        <v>25</v>
      </c>
      <c r="D7" s="227" t="s">
        <v>24</v>
      </c>
      <c r="E7" s="227" t="s">
        <v>23</v>
      </c>
      <c r="F7" s="228" t="s">
        <v>22</v>
      </c>
      <c r="G7" s="227" t="s">
        <v>65</v>
      </c>
      <c r="H7" s="226" t="s">
        <v>131</v>
      </c>
      <c r="I7" s="226" t="s">
        <v>130</v>
      </c>
      <c r="J7" s="226" t="s">
        <v>129</v>
      </c>
      <c r="K7" s="226" t="s">
        <v>128</v>
      </c>
      <c r="L7" s="226" t="s">
        <v>127</v>
      </c>
      <c r="M7" s="226" t="s">
        <v>126</v>
      </c>
      <c r="N7" s="226" t="s">
        <v>125</v>
      </c>
      <c r="O7" s="226" t="s">
        <v>124</v>
      </c>
      <c r="P7" s="226" t="s">
        <v>123</v>
      </c>
      <c r="Q7" s="226" t="s">
        <v>122</v>
      </c>
      <c r="R7" s="226" t="s">
        <v>121</v>
      </c>
      <c r="S7" s="226" t="s">
        <v>120</v>
      </c>
      <c r="T7" s="226" t="s">
        <v>119</v>
      </c>
      <c r="U7" s="226" t="s">
        <v>118</v>
      </c>
    </row>
    <row r="8" spans="1:60" x14ac:dyDescent="0.2">
      <c r="A8" s="221" t="s">
        <v>21</v>
      </c>
      <c r="B8" s="225" t="s">
        <v>64</v>
      </c>
      <c r="C8" s="224" t="s">
        <v>63</v>
      </c>
      <c r="D8" s="243"/>
      <c r="E8" s="223"/>
      <c r="F8" s="222"/>
      <c r="G8" s="222">
        <f>SUMIF(AE9:AE27,"&lt;&gt;NOR",G9:G27)</f>
        <v>0</v>
      </c>
      <c r="H8" s="222"/>
      <c r="I8" s="222">
        <f>SUM(I9:I27)</f>
        <v>0</v>
      </c>
      <c r="J8" s="222"/>
      <c r="K8" s="222">
        <f>SUM(K9:K27)</f>
        <v>0</v>
      </c>
      <c r="L8" s="222"/>
      <c r="M8" s="222">
        <f>SUM(M9:M27)</f>
        <v>0</v>
      </c>
      <c r="N8" s="220"/>
      <c r="O8" s="220">
        <f>SUM(O9:O27)</f>
        <v>16.32816</v>
      </c>
      <c r="P8" s="220"/>
      <c r="Q8" s="220">
        <f>SUM(Q9:Q27)</f>
        <v>0</v>
      </c>
      <c r="R8" s="220"/>
      <c r="S8" s="220"/>
      <c r="T8" s="221"/>
      <c r="U8" s="220">
        <f>SUM(U9:U27)</f>
        <v>64.210000000000008</v>
      </c>
      <c r="AE8" t="s">
        <v>92</v>
      </c>
    </row>
    <row r="9" spans="1:60" outlineLevel="1" x14ac:dyDescent="0.2">
      <c r="A9" s="208">
        <v>1</v>
      </c>
      <c r="B9" s="207" t="s">
        <v>117</v>
      </c>
      <c r="C9" s="210" t="s">
        <v>116</v>
      </c>
      <c r="D9" s="241" t="s">
        <v>102</v>
      </c>
      <c r="E9" s="209">
        <v>7.2</v>
      </c>
      <c r="F9" s="254"/>
      <c r="G9" s="206">
        <f>ROUND(E9*F9,2)</f>
        <v>0</v>
      </c>
      <c r="H9" s="254"/>
      <c r="I9" s="206">
        <f>ROUND(E9*H9,2)</f>
        <v>0</v>
      </c>
      <c r="J9" s="254"/>
      <c r="K9" s="206">
        <f>ROUND(E9*J9,2)</f>
        <v>0</v>
      </c>
      <c r="L9" s="206">
        <v>21</v>
      </c>
      <c r="M9" s="206">
        <f>G9*(1+L9/100)</f>
        <v>0</v>
      </c>
      <c r="N9" s="204">
        <v>0</v>
      </c>
      <c r="O9" s="204">
        <f>ROUND(E9*N9,5)</f>
        <v>0</v>
      </c>
      <c r="P9" s="204">
        <v>0</v>
      </c>
      <c r="Q9" s="204">
        <f>ROUND(E9*P9,5)</f>
        <v>0</v>
      </c>
      <c r="R9" s="204"/>
      <c r="S9" s="204"/>
      <c r="T9" s="205">
        <v>1.7629999999999999</v>
      </c>
      <c r="U9" s="204">
        <f>ROUND(E9*T9,2)</f>
        <v>12.69</v>
      </c>
      <c r="V9" s="198"/>
      <c r="W9" s="198"/>
      <c r="X9" s="198"/>
      <c r="Y9" s="198"/>
      <c r="Z9" s="198"/>
      <c r="AA9" s="198"/>
      <c r="AB9" s="198"/>
      <c r="AC9" s="198"/>
      <c r="AD9" s="198"/>
      <c r="AE9" s="198" t="s">
        <v>91</v>
      </c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</row>
    <row r="10" spans="1:60" outlineLevel="1" x14ac:dyDescent="0.2">
      <c r="A10" s="208"/>
      <c r="B10" s="207"/>
      <c r="C10" s="219" t="s">
        <v>233</v>
      </c>
      <c r="D10" s="242"/>
      <c r="E10" s="218">
        <v>7.2</v>
      </c>
      <c r="F10" s="206"/>
      <c r="G10" s="206"/>
      <c r="H10" s="206"/>
      <c r="I10" s="206"/>
      <c r="J10" s="206"/>
      <c r="K10" s="206"/>
      <c r="L10" s="206"/>
      <c r="M10" s="206"/>
      <c r="N10" s="204"/>
      <c r="O10" s="204"/>
      <c r="P10" s="204"/>
      <c r="Q10" s="204"/>
      <c r="R10" s="204"/>
      <c r="S10" s="204"/>
      <c r="T10" s="205"/>
      <c r="U10" s="204"/>
      <c r="V10" s="198"/>
      <c r="W10" s="198"/>
      <c r="X10" s="198"/>
      <c r="Y10" s="198"/>
      <c r="Z10" s="198"/>
      <c r="AA10" s="198"/>
      <c r="AB10" s="198"/>
      <c r="AC10" s="198"/>
      <c r="AD10" s="198"/>
      <c r="AE10" s="198" t="s">
        <v>97</v>
      </c>
      <c r="AF10" s="198">
        <v>0</v>
      </c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</row>
    <row r="11" spans="1:60" outlineLevel="1" x14ac:dyDescent="0.2">
      <c r="A11" s="208">
        <v>2</v>
      </c>
      <c r="B11" s="207" t="s">
        <v>201</v>
      </c>
      <c r="C11" s="210" t="s">
        <v>200</v>
      </c>
      <c r="D11" s="241" t="s">
        <v>102</v>
      </c>
      <c r="E11" s="209">
        <v>36</v>
      </c>
      <c r="F11" s="254"/>
      <c r="G11" s="206">
        <f>ROUND(E11*F11,2)</f>
        <v>0</v>
      </c>
      <c r="H11" s="254"/>
      <c r="I11" s="206">
        <f>ROUND(E11*H11,2)</f>
        <v>0</v>
      </c>
      <c r="J11" s="254"/>
      <c r="K11" s="206">
        <f>ROUND(E11*J11,2)</f>
        <v>0</v>
      </c>
      <c r="L11" s="206">
        <v>21</v>
      </c>
      <c r="M11" s="206">
        <f>G11*(1+L11/100)</f>
        <v>0</v>
      </c>
      <c r="N11" s="204">
        <v>0</v>
      </c>
      <c r="O11" s="204">
        <f>ROUND(E11*N11,5)</f>
        <v>0</v>
      </c>
      <c r="P11" s="204">
        <v>0</v>
      </c>
      <c r="Q11" s="204">
        <f>ROUND(E11*P11,5)</f>
        <v>0</v>
      </c>
      <c r="R11" s="204"/>
      <c r="S11" s="204"/>
      <c r="T11" s="205">
        <v>0.2</v>
      </c>
      <c r="U11" s="204">
        <f>ROUND(E11*T11,2)</f>
        <v>7.2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 t="s">
        <v>91</v>
      </c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</row>
    <row r="12" spans="1:60" outlineLevel="1" x14ac:dyDescent="0.2">
      <c r="A12" s="208"/>
      <c r="B12" s="207"/>
      <c r="C12" s="219" t="s">
        <v>232</v>
      </c>
      <c r="D12" s="242"/>
      <c r="E12" s="218">
        <v>36</v>
      </c>
      <c r="F12" s="206"/>
      <c r="G12" s="206"/>
      <c r="H12" s="206"/>
      <c r="I12" s="206"/>
      <c r="J12" s="206"/>
      <c r="K12" s="206"/>
      <c r="L12" s="206"/>
      <c r="M12" s="206"/>
      <c r="N12" s="204"/>
      <c r="O12" s="204"/>
      <c r="P12" s="204"/>
      <c r="Q12" s="204"/>
      <c r="R12" s="204"/>
      <c r="S12" s="204"/>
      <c r="T12" s="205"/>
      <c r="U12" s="204"/>
      <c r="V12" s="198"/>
      <c r="W12" s="198"/>
      <c r="X12" s="198"/>
      <c r="Y12" s="198"/>
      <c r="Z12" s="198"/>
      <c r="AA12" s="198"/>
      <c r="AB12" s="198"/>
      <c r="AC12" s="198"/>
      <c r="AD12" s="198"/>
      <c r="AE12" s="198" t="s">
        <v>97</v>
      </c>
      <c r="AF12" s="198">
        <v>0</v>
      </c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</row>
    <row r="13" spans="1:60" outlineLevel="1" x14ac:dyDescent="0.2">
      <c r="A13" s="208">
        <v>3</v>
      </c>
      <c r="B13" s="207" t="s">
        <v>115</v>
      </c>
      <c r="C13" s="210" t="s">
        <v>114</v>
      </c>
      <c r="D13" s="241" t="s">
        <v>102</v>
      </c>
      <c r="E13" s="209">
        <v>18</v>
      </c>
      <c r="F13" s="254"/>
      <c r="G13" s="206">
        <f>ROUND(E13*F13,2)</f>
        <v>0</v>
      </c>
      <c r="H13" s="254"/>
      <c r="I13" s="206">
        <f>ROUND(E13*H13,2)</f>
        <v>0</v>
      </c>
      <c r="J13" s="254"/>
      <c r="K13" s="206">
        <f>ROUND(E13*J13,2)</f>
        <v>0</v>
      </c>
      <c r="L13" s="206">
        <v>21</v>
      </c>
      <c r="M13" s="206">
        <f>G13*(1+L13/100)</f>
        <v>0</v>
      </c>
      <c r="N13" s="204">
        <v>0</v>
      </c>
      <c r="O13" s="204">
        <f>ROUND(E13*N13,5)</f>
        <v>0</v>
      </c>
      <c r="P13" s="204">
        <v>0</v>
      </c>
      <c r="Q13" s="204">
        <f>ROUND(E13*P13,5)</f>
        <v>0</v>
      </c>
      <c r="R13" s="204"/>
      <c r="S13" s="204"/>
      <c r="T13" s="205">
        <v>8.4000000000000005E-2</v>
      </c>
      <c r="U13" s="204">
        <f>ROUND(E13*T13,2)</f>
        <v>1.51</v>
      </c>
      <c r="V13" s="198"/>
      <c r="W13" s="198"/>
      <c r="X13" s="198"/>
      <c r="Y13" s="198"/>
      <c r="Z13" s="198"/>
      <c r="AA13" s="198"/>
      <c r="AB13" s="198"/>
      <c r="AC13" s="198"/>
      <c r="AD13" s="198"/>
      <c r="AE13" s="198" t="s">
        <v>91</v>
      </c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</row>
    <row r="14" spans="1:60" outlineLevel="1" x14ac:dyDescent="0.2">
      <c r="A14" s="208"/>
      <c r="B14" s="207"/>
      <c r="C14" s="219" t="s">
        <v>231</v>
      </c>
      <c r="D14" s="242"/>
      <c r="E14" s="218">
        <v>18</v>
      </c>
      <c r="F14" s="206"/>
      <c r="G14" s="206"/>
      <c r="H14" s="206"/>
      <c r="I14" s="206"/>
      <c r="J14" s="206"/>
      <c r="K14" s="206"/>
      <c r="L14" s="206"/>
      <c r="M14" s="206"/>
      <c r="N14" s="204"/>
      <c r="O14" s="204"/>
      <c r="P14" s="204"/>
      <c r="Q14" s="204"/>
      <c r="R14" s="204"/>
      <c r="S14" s="204"/>
      <c r="T14" s="205"/>
      <c r="U14" s="204"/>
      <c r="V14" s="198"/>
      <c r="W14" s="198"/>
      <c r="X14" s="198"/>
      <c r="Y14" s="198"/>
      <c r="Z14" s="198"/>
      <c r="AA14" s="198"/>
      <c r="AB14" s="198"/>
      <c r="AC14" s="198"/>
      <c r="AD14" s="198"/>
      <c r="AE14" s="198" t="s">
        <v>97</v>
      </c>
      <c r="AF14" s="198">
        <v>0</v>
      </c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</row>
    <row r="15" spans="1:60" outlineLevel="1" x14ac:dyDescent="0.2">
      <c r="A15" s="208">
        <v>4</v>
      </c>
      <c r="B15" s="207" t="s">
        <v>198</v>
      </c>
      <c r="C15" s="210" t="s">
        <v>197</v>
      </c>
      <c r="D15" s="241" t="s">
        <v>102</v>
      </c>
      <c r="E15" s="209">
        <v>18</v>
      </c>
      <c r="F15" s="254"/>
      <c r="G15" s="206">
        <f>ROUND(E15*F15,2)</f>
        <v>0</v>
      </c>
      <c r="H15" s="254"/>
      <c r="I15" s="206">
        <f>ROUND(E15*H15,2)</f>
        <v>0</v>
      </c>
      <c r="J15" s="254"/>
      <c r="K15" s="206">
        <f>ROUND(E15*J15,2)</f>
        <v>0</v>
      </c>
      <c r="L15" s="206">
        <v>21</v>
      </c>
      <c r="M15" s="206">
        <f>G15*(1+L15/100)</f>
        <v>0</v>
      </c>
      <c r="N15" s="204">
        <v>0</v>
      </c>
      <c r="O15" s="204">
        <f>ROUND(E15*N15,5)</f>
        <v>0</v>
      </c>
      <c r="P15" s="204">
        <v>0</v>
      </c>
      <c r="Q15" s="204">
        <f>ROUND(E15*P15,5)</f>
        <v>0</v>
      </c>
      <c r="R15" s="204"/>
      <c r="S15" s="204"/>
      <c r="T15" s="205">
        <v>0.34499999999999997</v>
      </c>
      <c r="U15" s="204">
        <f>ROUND(E15*T15,2)</f>
        <v>6.21</v>
      </c>
      <c r="V15" s="198"/>
      <c r="W15" s="198"/>
      <c r="X15" s="198"/>
      <c r="Y15" s="198"/>
      <c r="Z15" s="198"/>
      <c r="AA15" s="198"/>
      <c r="AB15" s="198"/>
      <c r="AC15" s="198"/>
      <c r="AD15" s="198"/>
      <c r="AE15" s="198" t="s">
        <v>91</v>
      </c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</row>
    <row r="16" spans="1:60" outlineLevel="1" x14ac:dyDescent="0.2">
      <c r="A16" s="208"/>
      <c r="B16" s="207"/>
      <c r="C16" s="219" t="s">
        <v>231</v>
      </c>
      <c r="D16" s="242"/>
      <c r="E16" s="218">
        <v>18</v>
      </c>
      <c r="F16" s="206"/>
      <c r="G16" s="206"/>
      <c r="H16" s="206"/>
      <c r="I16" s="206"/>
      <c r="J16" s="206"/>
      <c r="K16" s="206"/>
      <c r="L16" s="206"/>
      <c r="M16" s="206"/>
      <c r="N16" s="204"/>
      <c r="O16" s="204"/>
      <c r="P16" s="204"/>
      <c r="Q16" s="204"/>
      <c r="R16" s="204"/>
      <c r="S16" s="204"/>
      <c r="T16" s="205"/>
      <c r="U16" s="204"/>
      <c r="V16" s="198"/>
      <c r="W16" s="198"/>
      <c r="X16" s="198"/>
      <c r="Y16" s="198"/>
      <c r="Z16" s="198"/>
      <c r="AA16" s="198"/>
      <c r="AB16" s="198"/>
      <c r="AC16" s="198"/>
      <c r="AD16" s="198"/>
      <c r="AE16" s="198" t="s">
        <v>97</v>
      </c>
      <c r="AF16" s="198">
        <v>0</v>
      </c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</row>
    <row r="17" spans="1:60" outlineLevel="1" x14ac:dyDescent="0.2">
      <c r="A17" s="208">
        <v>5</v>
      </c>
      <c r="B17" s="207" t="s">
        <v>156</v>
      </c>
      <c r="C17" s="210" t="s">
        <v>155</v>
      </c>
      <c r="D17" s="241" t="s">
        <v>102</v>
      </c>
      <c r="E17" s="209">
        <v>2.4</v>
      </c>
      <c r="F17" s="254"/>
      <c r="G17" s="206">
        <f>ROUND(E17*F17,2)</f>
        <v>0</v>
      </c>
      <c r="H17" s="254"/>
      <c r="I17" s="206">
        <f>ROUND(E17*H17,2)</f>
        <v>0</v>
      </c>
      <c r="J17" s="254"/>
      <c r="K17" s="206">
        <f>ROUND(E17*J17,2)</f>
        <v>0</v>
      </c>
      <c r="L17" s="206">
        <v>21</v>
      </c>
      <c r="M17" s="206">
        <f>G17*(1+L17/100)</f>
        <v>0</v>
      </c>
      <c r="N17" s="204">
        <v>1.7034</v>
      </c>
      <c r="O17" s="204">
        <f>ROUND(E17*N17,5)</f>
        <v>4.0881600000000002</v>
      </c>
      <c r="P17" s="204">
        <v>0</v>
      </c>
      <c r="Q17" s="204">
        <f>ROUND(E17*P17,5)</f>
        <v>0</v>
      </c>
      <c r="R17" s="204"/>
      <c r="S17" s="204"/>
      <c r="T17" s="205">
        <v>1.3029999999999999</v>
      </c>
      <c r="U17" s="204">
        <f>ROUND(E17*T17,2)</f>
        <v>3.13</v>
      </c>
      <c r="V17" s="198"/>
      <c r="W17" s="198"/>
      <c r="X17" s="198"/>
      <c r="Y17" s="198"/>
      <c r="Z17" s="198"/>
      <c r="AA17" s="198"/>
      <c r="AB17" s="198"/>
      <c r="AC17" s="198"/>
      <c r="AD17" s="198"/>
      <c r="AE17" s="198" t="s">
        <v>91</v>
      </c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</row>
    <row r="18" spans="1:60" outlineLevel="1" x14ac:dyDescent="0.2">
      <c r="A18" s="208"/>
      <c r="B18" s="207"/>
      <c r="C18" s="219" t="s">
        <v>230</v>
      </c>
      <c r="D18" s="242"/>
      <c r="E18" s="218">
        <v>2.4</v>
      </c>
      <c r="F18" s="206"/>
      <c r="G18" s="206"/>
      <c r="H18" s="206"/>
      <c r="I18" s="206"/>
      <c r="J18" s="206"/>
      <c r="K18" s="206"/>
      <c r="L18" s="206"/>
      <c r="M18" s="206"/>
      <c r="N18" s="204"/>
      <c r="O18" s="204"/>
      <c r="P18" s="204"/>
      <c r="Q18" s="204"/>
      <c r="R18" s="204"/>
      <c r="S18" s="204"/>
      <c r="T18" s="205"/>
      <c r="U18" s="204"/>
      <c r="V18" s="198"/>
      <c r="W18" s="198"/>
      <c r="X18" s="198"/>
      <c r="Y18" s="198"/>
      <c r="Z18" s="198"/>
      <c r="AA18" s="198"/>
      <c r="AB18" s="198"/>
      <c r="AC18" s="198"/>
      <c r="AD18" s="198"/>
      <c r="AE18" s="198" t="s">
        <v>97</v>
      </c>
      <c r="AF18" s="198">
        <v>0</v>
      </c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</row>
    <row r="19" spans="1:60" ht="22.5" outlineLevel="1" x14ac:dyDescent="0.2">
      <c r="A19" s="208">
        <v>6</v>
      </c>
      <c r="B19" s="207" t="s">
        <v>113</v>
      </c>
      <c r="C19" s="210" t="s">
        <v>112</v>
      </c>
      <c r="D19" s="241" t="s">
        <v>102</v>
      </c>
      <c r="E19" s="209">
        <v>7.2</v>
      </c>
      <c r="F19" s="254"/>
      <c r="G19" s="206">
        <f>ROUND(E19*F19,2)</f>
        <v>0</v>
      </c>
      <c r="H19" s="254"/>
      <c r="I19" s="206">
        <f>ROUND(E19*H19,2)</f>
        <v>0</v>
      </c>
      <c r="J19" s="254"/>
      <c r="K19" s="206">
        <f>ROUND(E19*J19,2)</f>
        <v>0</v>
      </c>
      <c r="L19" s="206">
        <v>21</v>
      </c>
      <c r="M19" s="206">
        <f>G19*(1+L19/100)</f>
        <v>0</v>
      </c>
      <c r="N19" s="204">
        <v>1.7</v>
      </c>
      <c r="O19" s="204">
        <f>ROUND(E19*N19,5)</f>
        <v>12.24</v>
      </c>
      <c r="P19" s="204">
        <v>0</v>
      </c>
      <c r="Q19" s="204">
        <f>ROUND(E19*P19,5)</f>
        <v>0</v>
      </c>
      <c r="R19" s="204"/>
      <c r="S19" s="204"/>
      <c r="T19" s="205">
        <v>1.587</v>
      </c>
      <c r="U19" s="204">
        <f>ROUND(E19*T19,2)</f>
        <v>11.43</v>
      </c>
      <c r="V19" s="198"/>
      <c r="W19" s="198"/>
      <c r="X19" s="198"/>
      <c r="Y19" s="198"/>
      <c r="Z19" s="198"/>
      <c r="AA19" s="198"/>
      <c r="AB19" s="198"/>
      <c r="AC19" s="198"/>
      <c r="AD19" s="198"/>
      <c r="AE19" s="198" t="s">
        <v>91</v>
      </c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</row>
    <row r="20" spans="1:60" outlineLevel="1" x14ac:dyDescent="0.2">
      <c r="A20" s="208"/>
      <c r="B20" s="207"/>
      <c r="C20" s="219" t="s">
        <v>229</v>
      </c>
      <c r="D20" s="242"/>
      <c r="E20" s="218">
        <v>7.2</v>
      </c>
      <c r="F20" s="206"/>
      <c r="G20" s="206"/>
      <c r="H20" s="206"/>
      <c r="I20" s="206"/>
      <c r="J20" s="206"/>
      <c r="K20" s="206"/>
      <c r="L20" s="206"/>
      <c r="M20" s="206"/>
      <c r="N20" s="204"/>
      <c r="O20" s="204"/>
      <c r="P20" s="204"/>
      <c r="Q20" s="204"/>
      <c r="R20" s="204"/>
      <c r="S20" s="204"/>
      <c r="T20" s="205"/>
      <c r="U20" s="204"/>
      <c r="V20" s="198"/>
      <c r="W20" s="198"/>
      <c r="X20" s="198"/>
      <c r="Y20" s="198"/>
      <c r="Z20" s="198"/>
      <c r="AA20" s="198"/>
      <c r="AB20" s="198"/>
      <c r="AC20" s="198"/>
      <c r="AD20" s="198"/>
      <c r="AE20" s="198" t="s">
        <v>97</v>
      </c>
      <c r="AF20" s="198">
        <v>0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</row>
    <row r="21" spans="1:60" outlineLevel="1" x14ac:dyDescent="0.2">
      <c r="A21" s="208">
        <v>7</v>
      </c>
      <c r="B21" s="207" t="s">
        <v>111</v>
      </c>
      <c r="C21" s="210" t="s">
        <v>110</v>
      </c>
      <c r="D21" s="241" t="s">
        <v>102</v>
      </c>
      <c r="E21" s="209">
        <v>26.4</v>
      </c>
      <c r="F21" s="254"/>
      <c r="G21" s="206">
        <f>ROUND(E21*F21,2)</f>
        <v>0</v>
      </c>
      <c r="H21" s="254"/>
      <c r="I21" s="206">
        <f>ROUND(E21*H21,2)</f>
        <v>0</v>
      </c>
      <c r="J21" s="254"/>
      <c r="K21" s="206">
        <f>ROUND(E21*J21,2)</f>
        <v>0</v>
      </c>
      <c r="L21" s="206">
        <v>21</v>
      </c>
      <c r="M21" s="206">
        <f>G21*(1+L21/100)</f>
        <v>0</v>
      </c>
      <c r="N21" s="204">
        <v>0</v>
      </c>
      <c r="O21" s="204">
        <f>ROUND(E21*N21,5)</f>
        <v>0</v>
      </c>
      <c r="P21" s="204">
        <v>0</v>
      </c>
      <c r="Q21" s="204">
        <f>ROUND(E21*P21,5)</f>
        <v>0</v>
      </c>
      <c r="R21" s="204"/>
      <c r="S21" s="204"/>
      <c r="T21" s="205">
        <v>0.20200000000000001</v>
      </c>
      <c r="U21" s="204">
        <f>ROUND(E21*T21,2)</f>
        <v>5.33</v>
      </c>
      <c r="V21" s="198"/>
      <c r="W21" s="198"/>
      <c r="X21" s="198"/>
      <c r="Y21" s="198"/>
      <c r="Z21" s="198"/>
      <c r="AA21" s="198"/>
      <c r="AB21" s="198"/>
      <c r="AC21" s="198"/>
      <c r="AD21" s="198"/>
      <c r="AE21" s="198" t="s">
        <v>91</v>
      </c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</row>
    <row r="22" spans="1:60" outlineLevel="1" x14ac:dyDescent="0.2">
      <c r="A22" s="208"/>
      <c r="B22" s="207"/>
      <c r="C22" s="219" t="s">
        <v>228</v>
      </c>
      <c r="D22" s="242"/>
      <c r="E22" s="218">
        <v>26.4</v>
      </c>
      <c r="F22" s="206"/>
      <c r="G22" s="206"/>
      <c r="H22" s="206"/>
      <c r="I22" s="206"/>
      <c r="J22" s="206"/>
      <c r="K22" s="206"/>
      <c r="L22" s="206"/>
      <c r="M22" s="206"/>
      <c r="N22" s="204"/>
      <c r="O22" s="204"/>
      <c r="P22" s="204"/>
      <c r="Q22" s="204"/>
      <c r="R22" s="204"/>
      <c r="S22" s="204"/>
      <c r="T22" s="205"/>
      <c r="U22" s="204"/>
      <c r="V22" s="198"/>
      <c r="W22" s="198"/>
      <c r="X22" s="198"/>
      <c r="Y22" s="198"/>
      <c r="Z22" s="198"/>
      <c r="AA22" s="198"/>
      <c r="AB22" s="198"/>
      <c r="AC22" s="198"/>
      <c r="AD22" s="198"/>
      <c r="AE22" s="198" t="s">
        <v>97</v>
      </c>
      <c r="AF22" s="198">
        <v>0</v>
      </c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</row>
    <row r="23" spans="1:60" outlineLevel="1" x14ac:dyDescent="0.2">
      <c r="A23" s="208">
        <v>8</v>
      </c>
      <c r="B23" s="207" t="s">
        <v>151</v>
      </c>
      <c r="C23" s="210" t="s">
        <v>150</v>
      </c>
      <c r="D23" s="241" t="s">
        <v>102</v>
      </c>
      <c r="E23" s="209">
        <v>9.6</v>
      </c>
      <c r="F23" s="254"/>
      <c r="G23" s="206">
        <f>ROUND(E23*F23,2)</f>
        <v>0</v>
      </c>
      <c r="H23" s="254"/>
      <c r="I23" s="206">
        <f>ROUND(E23*H23,2)</f>
        <v>0</v>
      </c>
      <c r="J23" s="254"/>
      <c r="K23" s="206">
        <f>ROUND(E23*J23,2)</f>
        <v>0</v>
      </c>
      <c r="L23" s="206">
        <v>21</v>
      </c>
      <c r="M23" s="206">
        <f>G23*(1+L23/100)</f>
        <v>0</v>
      </c>
      <c r="N23" s="204">
        <v>0</v>
      </c>
      <c r="O23" s="204">
        <f>ROUND(E23*N23,5)</f>
        <v>0</v>
      </c>
      <c r="P23" s="204">
        <v>0</v>
      </c>
      <c r="Q23" s="204">
        <f>ROUND(E23*P23,5)</f>
        <v>0</v>
      </c>
      <c r="R23" s="204"/>
      <c r="S23" s="204"/>
      <c r="T23" s="205">
        <v>0.65200000000000002</v>
      </c>
      <c r="U23" s="204">
        <f>ROUND(E23*T23,2)</f>
        <v>6.26</v>
      </c>
      <c r="V23" s="198"/>
      <c r="W23" s="198"/>
      <c r="X23" s="198"/>
      <c r="Y23" s="198"/>
      <c r="Z23" s="198"/>
      <c r="AA23" s="198"/>
      <c r="AB23" s="198"/>
      <c r="AC23" s="198"/>
      <c r="AD23" s="198"/>
      <c r="AE23" s="198" t="s">
        <v>91</v>
      </c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</row>
    <row r="24" spans="1:60" outlineLevel="1" x14ac:dyDescent="0.2">
      <c r="A24" s="208"/>
      <c r="B24" s="207"/>
      <c r="C24" s="219" t="s">
        <v>227</v>
      </c>
      <c r="D24" s="242"/>
      <c r="E24" s="218">
        <v>9.6</v>
      </c>
      <c r="F24" s="206"/>
      <c r="G24" s="206"/>
      <c r="H24" s="206"/>
      <c r="I24" s="206"/>
      <c r="J24" s="206"/>
      <c r="K24" s="206"/>
      <c r="L24" s="206"/>
      <c r="M24" s="206"/>
      <c r="N24" s="204"/>
      <c r="O24" s="204"/>
      <c r="P24" s="204"/>
      <c r="Q24" s="204"/>
      <c r="R24" s="204"/>
      <c r="S24" s="204"/>
      <c r="T24" s="205"/>
      <c r="U24" s="204"/>
      <c r="V24" s="198"/>
      <c r="W24" s="198"/>
      <c r="X24" s="198"/>
      <c r="Y24" s="198"/>
      <c r="Z24" s="198"/>
      <c r="AA24" s="198"/>
      <c r="AB24" s="198"/>
      <c r="AC24" s="198"/>
      <c r="AD24" s="198"/>
      <c r="AE24" s="198" t="s">
        <v>97</v>
      </c>
      <c r="AF24" s="198">
        <v>0</v>
      </c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</row>
    <row r="25" spans="1:60" outlineLevel="1" x14ac:dyDescent="0.2">
      <c r="A25" s="208">
        <v>9</v>
      </c>
      <c r="B25" s="207" t="s">
        <v>109</v>
      </c>
      <c r="C25" s="210" t="s">
        <v>108</v>
      </c>
      <c r="D25" s="241" t="s">
        <v>102</v>
      </c>
      <c r="E25" s="209">
        <v>9.6</v>
      </c>
      <c r="F25" s="254"/>
      <c r="G25" s="206">
        <f>ROUND(E25*F25,2)</f>
        <v>0</v>
      </c>
      <c r="H25" s="254"/>
      <c r="I25" s="206">
        <f>ROUND(E25*H25,2)</f>
        <v>0</v>
      </c>
      <c r="J25" s="254"/>
      <c r="K25" s="206">
        <f>ROUND(E25*J25,2)</f>
        <v>0</v>
      </c>
      <c r="L25" s="206">
        <v>21</v>
      </c>
      <c r="M25" s="206">
        <f>G25*(1+L25/100)</f>
        <v>0</v>
      </c>
      <c r="N25" s="204">
        <v>0</v>
      </c>
      <c r="O25" s="204">
        <f>ROUND(E25*N25,5)</f>
        <v>0</v>
      </c>
      <c r="P25" s="204">
        <v>0</v>
      </c>
      <c r="Q25" s="204">
        <f>ROUND(E25*P25,5)</f>
        <v>0</v>
      </c>
      <c r="R25" s="204"/>
      <c r="S25" s="204"/>
      <c r="T25" s="205">
        <v>1.0999999999999999E-2</v>
      </c>
      <c r="U25" s="204">
        <f>ROUND(E25*T25,2)</f>
        <v>0.11</v>
      </c>
      <c r="V25" s="198"/>
      <c r="W25" s="198"/>
      <c r="X25" s="198"/>
      <c r="Y25" s="198"/>
      <c r="Z25" s="198"/>
      <c r="AA25" s="198"/>
      <c r="AB25" s="198"/>
      <c r="AC25" s="198"/>
      <c r="AD25" s="198"/>
      <c r="AE25" s="198" t="s">
        <v>91</v>
      </c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</row>
    <row r="26" spans="1:60" outlineLevel="1" x14ac:dyDescent="0.2">
      <c r="A26" s="208">
        <v>10</v>
      </c>
      <c r="B26" s="207" t="s">
        <v>107</v>
      </c>
      <c r="C26" s="210" t="s">
        <v>106</v>
      </c>
      <c r="D26" s="241" t="s">
        <v>102</v>
      </c>
      <c r="E26" s="209">
        <v>9.6</v>
      </c>
      <c r="F26" s="254"/>
      <c r="G26" s="206">
        <f>ROUND(E26*F26,2)</f>
        <v>0</v>
      </c>
      <c r="H26" s="254"/>
      <c r="I26" s="206">
        <f>ROUND(E26*H26,2)</f>
        <v>0</v>
      </c>
      <c r="J26" s="254"/>
      <c r="K26" s="206">
        <f>ROUND(E26*J26,2)</f>
        <v>0</v>
      </c>
      <c r="L26" s="206">
        <v>21</v>
      </c>
      <c r="M26" s="206">
        <f>G26*(1+L26/100)</f>
        <v>0</v>
      </c>
      <c r="N26" s="204">
        <v>0</v>
      </c>
      <c r="O26" s="204">
        <f>ROUND(E26*N26,5)</f>
        <v>0</v>
      </c>
      <c r="P26" s="204">
        <v>0</v>
      </c>
      <c r="Q26" s="204">
        <f>ROUND(E26*P26,5)</f>
        <v>0</v>
      </c>
      <c r="R26" s="204"/>
      <c r="S26" s="204"/>
      <c r="T26" s="205">
        <v>8.9999999999999993E-3</v>
      </c>
      <c r="U26" s="204">
        <f>ROUND(E26*T26,2)</f>
        <v>0.09</v>
      </c>
      <c r="V26" s="198"/>
      <c r="W26" s="198"/>
      <c r="X26" s="198"/>
      <c r="Y26" s="198"/>
      <c r="Z26" s="198"/>
      <c r="AA26" s="198"/>
      <c r="AB26" s="198"/>
      <c r="AC26" s="198"/>
      <c r="AD26" s="198"/>
      <c r="AE26" s="198" t="s">
        <v>91</v>
      </c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</row>
    <row r="27" spans="1:60" outlineLevel="1" x14ac:dyDescent="0.2">
      <c r="A27" s="208">
        <v>11</v>
      </c>
      <c r="B27" s="207" t="s">
        <v>105</v>
      </c>
      <c r="C27" s="210" t="s">
        <v>104</v>
      </c>
      <c r="D27" s="241" t="s">
        <v>98</v>
      </c>
      <c r="E27" s="209">
        <v>30</v>
      </c>
      <c r="F27" s="254"/>
      <c r="G27" s="206">
        <f>ROUND(E27*F27,2)</f>
        <v>0</v>
      </c>
      <c r="H27" s="254"/>
      <c r="I27" s="206">
        <f>ROUND(E27*H27,2)</f>
        <v>0</v>
      </c>
      <c r="J27" s="254"/>
      <c r="K27" s="206">
        <f>ROUND(E27*J27,2)</f>
        <v>0</v>
      </c>
      <c r="L27" s="206">
        <v>21</v>
      </c>
      <c r="M27" s="206">
        <f>G27*(1+L27/100)</f>
        <v>0</v>
      </c>
      <c r="N27" s="204">
        <v>0</v>
      </c>
      <c r="O27" s="204">
        <f>ROUND(E27*N27,5)</f>
        <v>0</v>
      </c>
      <c r="P27" s="204">
        <v>0</v>
      </c>
      <c r="Q27" s="204">
        <f>ROUND(E27*P27,5)</f>
        <v>0</v>
      </c>
      <c r="R27" s="204"/>
      <c r="S27" s="204"/>
      <c r="T27" s="205">
        <v>0.34155000000000002</v>
      </c>
      <c r="U27" s="204">
        <f>ROUND(E27*T27,2)</f>
        <v>10.25</v>
      </c>
      <c r="V27" s="198"/>
      <c r="W27" s="198"/>
      <c r="X27" s="198"/>
      <c r="Y27" s="198"/>
      <c r="Z27" s="198"/>
      <c r="AA27" s="198"/>
      <c r="AB27" s="198"/>
      <c r="AC27" s="198"/>
      <c r="AD27" s="198"/>
      <c r="AE27" s="198" t="s">
        <v>99</v>
      </c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</row>
    <row r="28" spans="1:60" x14ac:dyDescent="0.2">
      <c r="A28" s="217" t="s">
        <v>21</v>
      </c>
      <c r="B28" s="216" t="s">
        <v>165</v>
      </c>
      <c r="C28" s="215" t="s">
        <v>164</v>
      </c>
      <c r="D28" s="240"/>
      <c r="E28" s="214"/>
      <c r="F28" s="213"/>
      <c r="G28" s="213">
        <f>SUMIF(AE29:AE39,"&lt;&gt;NOR",G29:G39)</f>
        <v>0</v>
      </c>
      <c r="H28" s="213"/>
      <c r="I28" s="213">
        <f>SUM(I29:I39)</f>
        <v>0</v>
      </c>
      <c r="J28" s="213"/>
      <c r="K28" s="213">
        <f>SUM(K29:K39)</f>
        <v>0</v>
      </c>
      <c r="L28" s="213"/>
      <c r="M28" s="213">
        <f>SUM(M29:M39)</f>
        <v>0</v>
      </c>
      <c r="N28" s="211"/>
      <c r="O28" s="211">
        <f>SUM(O29:O39)</f>
        <v>0.19402</v>
      </c>
      <c r="P28" s="211"/>
      <c r="Q28" s="211">
        <f>SUM(Q29:Q39)</f>
        <v>0</v>
      </c>
      <c r="R28" s="211"/>
      <c r="S28" s="211"/>
      <c r="T28" s="212"/>
      <c r="U28" s="211">
        <f>SUM(U29:U39)</f>
        <v>14.86</v>
      </c>
      <c r="AE28" t="s">
        <v>92</v>
      </c>
    </row>
    <row r="29" spans="1:60" outlineLevel="1" x14ac:dyDescent="0.2">
      <c r="A29" s="208">
        <v>12</v>
      </c>
      <c r="B29" s="207" t="s">
        <v>226</v>
      </c>
      <c r="C29" s="210" t="s">
        <v>225</v>
      </c>
      <c r="D29" s="241" t="s">
        <v>101</v>
      </c>
      <c r="E29" s="209">
        <v>30</v>
      </c>
      <c r="F29" s="254"/>
      <c r="G29" s="206">
        <f t="shared" ref="G29:G39" si="0">ROUND(E29*F29,2)</f>
        <v>0</v>
      </c>
      <c r="H29" s="254"/>
      <c r="I29" s="206">
        <f t="shared" ref="I29:I39" si="1">ROUND(E29*H29,2)</f>
        <v>0</v>
      </c>
      <c r="J29" s="254"/>
      <c r="K29" s="206">
        <f t="shared" ref="K29:K39" si="2">ROUND(E29*J29,2)</f>
        <v>0</v>
      </c>
      <c r="L29" s="206">
        <v>21</v>
      </c>
      <c r="M29" s="206">
        <f t="shared" ref="M29:M39" si="3">G29*(1+L29/100)</f>
        <v>0</v>
      </c>
      <c r="N29" s="204">
        <v>0</v>
      </c>
      <c r="O29" s="204">
        <f t="shared" ref="O29:O39" si="4">ROUND(E29*N29,5)</f>
        <v>0</v>
      </c>
      <c r="P29" s="204">
        <v>0</v>
      </c>
      <c r="Q29" s="204">
        <f t="shared" ref="Q29:Q39" si="5">ROUND(E29*P29,5)</f>
        <v>0</v>
      </c>
      <c r="R29" s="204"/>
      <c r="S29" s="204"/>
      <c r="T29" s="205">
        <v>6.6000000000000003E-2</v>
      </c>
      <c r="U29" s="204">
        <f t="shared" ref="U29:U39" si="6">ROUND(E29*T29,2)</f>
        <v>1.98</v>
      </c>
      <c r="V29" s="198"/>
      <c r="W29" s="198"/>
      <c r="X29" s="198"/>
      <c r="Y29" s="198"/>
      <c r="Z29" s="198"/>
      <c r="AA29" s="198"/>
      <c r="AB29" s="198"/>
      <c r="AC29" s="198"/>
      <c r="AD29" s="198"/>
      <c r="AE29" s="198" t="s">
        <v>91</v>
      </c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</row>
    <row r="30" spans="1:60" outlineLevel="1" x14ac:dyDescent="0.2">
      <c r="A30" s="208">
        <v>13</v>
      </c>
      <c r="B30" s="207" t="s">
        <v>224</v>
      </c>
      <c r="C30" s="210" t="s">
        <v>223</v>
      </c>
      <c r="D30" s="241" t="s">
        <v>96</v>
      </c>
      <c r="E30" s="209">
        <v>4</v>
      </c>
      <c r="F30" s="254"/>
      <c r="G30" s="206">
        <f t="shared" si="0"/>
        <v>0</v>
      </c>
      <c r="H30" s="254"/>
      <c r="I30" s="206">
        <f t="shared" si="1"/>
        <v>0</v>
      </c>
      <c r="J30" s="254"/>
      <c r="K30" s="206">
        <f t="shared" si="2"/>
        <v>0</v>
      </c>
      <c r="L30" s="206">
        <v>21</v>
      </c>
      <c r="M30" s="206">
        <f t="shared" si="3"/>
        <v>0</v>
      </c>
      <c r="N30" s="204">
        <v>3.2100000000000002E-3</v>
      </c>
      <c r="O30" s="204">
        <f t="shared" si="4"/>
        <v>1.2840000000000001E-2</v>
      </c>
      <c r="P30" s="204">
        <v>0</v>
      </c>
      <c r="Q30" s="204">
        <f t="shared" si="5"/>
        <v>0</v>
      </c>
      <c r="R30" s="204"/>
      <c r="S30" s="204"/>
      <c r="T30" s="205">
        <v>0</v>
      </c>
      <c r="U30" s="204">
        <f t="shared" si="6"/>
        <v>0</v>
      </c>
      <c r="V30" s="198"/>
      <c r="W30" s="198"/>
      <c r="X30" s="198"/>
      <c r="Y30" s="198"/>
      <c r="Z30" s="198"/>
      <c r="AA30" s="198"/>
      <c r="AB30" s="198"/>
      <c r="AC30" s="198"/>
      <c r="AD30" s="198"/>
      <c r="AE30" s="198" t="s">
        <v>95</v>
      </c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</row>
    <row r="31" spans="1:60" outlineLevel="1" x14ac:dyDescent="0.2">
      <c r="A31" s="208">
        <v>14</v>
      </c>
      <c r="B31" s="207" t="s">
        <v>222</v>
      </c>
      <c r="C31" s="210" t="s">
        <v>221</v>
      </c>
      <c r="D31" s="241" t="s">
        <v>96</v>
      </c>
      <c r="E31" s="209">
        <v>6</v>
      </c>
      <c r="F31" s="254"/>
      <c r="G31" s="206">
        <f t="shared" si="0"/>
        <v>0</v>
      </c>
      <c r="H31" s="254"/>
      <c r="I31" s="206">
        <f t="shared" si="1"/>
        <v>0</v>
      </c>
      <c r="J31" s="254"/>
      <c r="K31" s="206">
        <f t="shared" si="2"/>
        <v>0</v>
      </c>
      <c r="L31" s="206">
        <v>21</v>
      </c>
      <c r="M31" s="206">
        <f t="shared" si="3"/>
        <v>0</v>
      </c>
      <c r="N31" s="204">
        <v>1.6049999999999998E-2</v>
      </c>
      <c r="O31" s="204">
        <f t="shared" si="4"/>
        <v>9.6299999999999997E-2</v>
      </c>
      <c r="P31" s="204">
        <v>0</v>
      </c>
      <c r="Q31" s="204">
        <f t="shared" si="5"/>
        <v>0</v>
      </c>
      <c r="R31" s="204"/>
      <c r="S31" s="204"/>
      <c r="T31" s="205">
        <v>0</v>
      </c>
      <c r="U31" s="204">
        <f t="shared" si="6"/>
        <v>0</v>
      </c>
      <c r="V31" s="198"/>
      <c r="W31" s="198"/>
      <c r="X31" s="198"/>
      <c r="Y31" s="198"/>
      <c r="Z31" s="198"/>
      <c r="AA31" s="198"/>
      <c r="AB31" s="198"/>
      <c r="AC31" s="198"/>
      <c r="AD31" s="198"/>
      <c r="AE31" s="198" t="s">
        <v>95</v>
      </c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</row>
    <row r="32" spans="1:60" ht="22.5" outlineLevel="1" x14ac:dyDescent="0.2">
      <c r="A32" s="208">
        <v>15</v>
      </c>
      <c r="B32" s="207" t="s">
        <v>220</v>
      </c>
      <c r="C32" s="210" t="s">
        <v>219</v>
      </c>
      <c r="D32" s="241" t="s">
        <v>96</v>
      </c>
      <c r="E32" s="209">
        <v>2</v>
      </c>
      <c r="F32" s="254"/>
      <c r="G32" s="206">
        <f t="shared" si="0"/>
        <v>0</v>
      </c>
      <c r="H32" s="254"/>
      <c r="I32" s="206">
        <f t="shared" si="1"/>
        <v>0</v>
      </c>
      <c r="J32" s="254"/>
      <c r="K32" s="206">
        <f t="shared" si="2"/>
        <v>0</v>
      </c>
      <c r="L32" s="206">
        <v>21</v>
      </c>
      <c r="M32" s="206">
        <f t="shared" si="3"/>
        <v>0</v>
      </c>
      <c r="N32" s="204">
        <v>1.0000000000000001E-5</v>
      </c>
      <c r="O32" s="204">
        <f t="shared" si="4"/>
        <v>2.0000000000000002E-5</v>
      </c>
      <c r="P32" s="204">
        <v>0</v>
      </c>
      <c r="Q32" s="204">
        <f t="shared" si="5"/>
        <v>0</v>
      </c>
      <c r="R32" s="204"/>
      <c r="S32" s="204"/>
      <c r="T32" s="205">
        <v>0.17599999999999999</v>
      </c>
      <c r="U32" s="204">
        <f t="shared" si="6"/>
        <v>0.35</v>
      </c>
      <c r="V32" s="198"/>
      <c r="W32" s="198"/>
      <c r="X32" s="198"/>
      <c r="Y32" s="198"/>
      <c r="Z32" s="198"/>
      <c r="AA32" s="198"/>
      <c r="AB32" s="198"/>
      <c r="AC32" s="198"/>
      <c r="AD32" s="198"/>
      <c r="AE32" s="198" t="s">
        <v>91</v>
      </c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</row>
    <row r="33" spans="1:60" outlineLevel="1" x14ac:dyDescent="0.2">
      <c r="A33" s="208">
        <v>16</v>
      </c>
      <c r="B33" s="207" t="s">
        <v>218</v>
      </c>
      <c r="C33" s="210" t="s">
        <v>217</v>
      </c>
      <c r="D33" s="241" t="s">
        <v>96</v>
      </c>
      <c r="E33" s="209">
        <v>2</v>
      </c>
      <c r="F33" s="254"/>
      <c r="G33" s="206">
        <f t="shared" si="0"/>
        <v>0</v>
      </c>
      <c r="H33" s="254"/>
      <c r="I33" s="206">
        <f t="shared" si="1"/>
        <v>0</v>
      </c>
      <c r="J33" s="254"/>
      <c r="K33" s="206">
        <f t="shared" si="2"/>
        <v>0</v>
      </c>
      <c r="L33" s="206">
        <v>21</v>
      </c>
      <c r="M33" s="206">
        <f t="shared" si="3"/>
        <v>0</v>
      </c>
      <c r="N33" s="204">
        <v>6.6E-4</v>
      </c>
      <c r="O33" s="204">
        <f t="shared" si="4"/>
        <v>1.32E-3</v>
      </c>
      <c r="P33" s="204">
        <v>0</v>
      </c>
      <c r="Q33" s="204">
        <f t="shared" si="5"/>
        <v>0</v>
      </c>
      <c r="R33" s="204"/>
      <c r="S33" s="204"/>
      <c r="T33" s="205">
        <v>0</v>
      </c>
      <c r="U33" s="204">
        <f t="shared" si="6"/>
        <v>0</v>
      </c>
      <c r="V33" s="198"/>
      <c r="W33" s="198"/>
      <c r="X33" s="198"/>
      <c r="Y33" s="198"/>
      <c r="Z33" s="198"/>
      <c r="AA33" s="198"/>
      <c r="AB33" s="198"/>
      <c r="AC33" s="198"/>
      <c r="AD33" s="198"/>
      <c r="AE33" s="198" t="s">
        <v>95</v>
      </c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</row>
    <row r="34" spans="1:60" outlineLevel="1" x14ac:dyDescent="0.2">
      <c r="A34" s="208">
        <v>17</v>
      </c>
      <c r="B34" s="207" t="s">
        <v>216</v>
      </c>
      <c r="C34" s="210" t="s">
        <v>215</v>
      </c>
      <c r="D34" s="241" t="s">
        <v>101</v>
      </c>
      <c r="E34" s="209">
        <v>30</v>
      </c>
      <c r="F34" s="254"/>
      <c r="G34" s="206">
        <f t="shared" si="0"/>
        <v>0</v>
      </c>
      <c r="H34" s="254"/>
      <c r="I34" s="206">
        <f t="shared" si="1"/>
        <v>0</v>
      </c>
      <c r="J34" s="254"/>
      <c r="K34" s="206">
        <f t="shared" si="2"/>
        <v>0</v>
      </c>
      <c r="L34" s="206">
        <v>21</v>
      </c>
      <c r="M34" s="206">
        <f t="shared" si="3"/>
        <v>0</v>
      </c>
      <c r="N34" s="204">
        <v>0</v>
      </c>
      <c r="O34" s="204">
        <f t="shared" si="4"/>
        <v>0</v>
      </c>
      <c r="P34" s="204">
        <v>0</v>
      </c>
      <c r="Q34" s="204">
        <f t="shared" si="5"/>
        <v>0</v>
      </c>
      <c r="R34" s="204"/>
      <c r="S34" s="204"/>
      <c r="T34" s="205">
        <v>5.8999999999999997E-2</v>
      </c>
      <c r="U34" s="204">
        <f t="shared" si="6"/>
        <v>1.77</v>
      </c>
      <c r="V34" s="198"/>
      <c r="W34" s="198"/>
      <c r="X34" s="198"/>
      <c r="Y34" s="198"/>
      <c r="Z34" s="198"/>
      <c r="AA34" s="198"/>
      <c r="AB34" s="198"/>
      <c r="AC34" s="198"/>
      <c r="AD34" s="198"/>
      <c r="AE34" s="198" t="s">
        <v>91</v>
      </c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</row>
    <row r="35" spans="1:60" outlineLevel="1" x14ac:dyDescent="0.2">
      <c r="A35" s="208">
        <v>18</v>
      </c>
      <c r="B35" s="207" t="s">
        <v>214</v>
      </c>
      <c r="C35" s="210" t="s">
        <v>213</v>
      </c>
      <c r="D35" s="241" t="s">
        <v>212</v>
      </c>
      <c r="E35" s="209">
        <v>1</v>
      </c>
      <c r="F35" s="254"/>
      <c r="G35" s="206">
        <f t="shared" si="0"/>
        <v>0</v>
      </c>
      <c r="H35" s="254"/>
      <c r="I35" s="206">
        <f t="shared" si="1"/>
        <v>0</v>
      </c>
      <c r="J35" s="254"/>
      <c r="K35" s="206">
        <f t="shared" si="2"/>
        <v>0</v>
      </c>
      <c r="L35" s="206">
        <v>21</v>
      </c>
      <c r="M35" s="206">
        <f t="shared" si="3"/>
        <v>0</v>
      </c>
      <c r="N35" s="204">
        <v>1.2999999999999999E-4</v>
      </c>
      <c r="O35" s="204">
        <f t="shared" si="4"/>
        <v>1.2999999999999999E-4</v>
      </c>
      <c r="P35" s="204">
        <v>0</v>
      </c>
      <c r="Q35" s="204">
        <f t="shared" si="5"/>
        <v>0</v>
      </c>
      <c r="R35" s="204"/>
      <c r="S35" s="204"/>
      <c r="T35" s="205">
        <v>6.2</v>
      </c>
      <c r="U35" s="204">
        <f t="shared" si="6"/>
        <v>6.2</v>
      </c>
      <c r="V35" s="198"/>
      <c r="W35" s="198"/>
      <c r="X35" s="198"/>
      <c r="Y35" s="198"/>
      <c r="Z35" s="198"/>
      <c r="AA35" s="198"/>
      <c r="AB35" s="198"/>
      <c r="AC35" s="198"/>
      <c r="AD35" s="198"/>
      <c r="AE35" s="198" t="s">
        <v>91</v>
      </c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</row>
    <row r="36" spans="1:60" ht="22.5" outlineLevel="1" x14ac:dyDescent="0.2">
      <c r="A36" s="208">
        <v>19</v>
      </c>
      <c r="B36" s="207" t="s">
        <v>211</v>
      </c>
      <c r="C36" s="210" t="s">
        <v>210</v>
      </c>
      <c r="D36" s="241" t="s">
        <v>96</v>
      </c>
      <c r="E36" s="209">
        <v>2</v>
      </c>
      <c r="F36" s="254"/>
      <c r="G36" s="206">
        <f t="shared" si="0"/>
        <v>0</v>
      </c>
      <c r="H36" s="254"/>
      <c r="I36" s="206">
        <f t="shared" si="1"/>
        <v>0</v>
      </c>
      <c r="J36" s="254"/>
      <c r="K36" s="206">
        <f t="shared" si="2"/>
        <v>0</v>
      </c>
      <c r="L36" s="206">
        <v>21</v>
      </c>
      <c r="M36" s="206">
        <f t="shared" si="3"/>
        <v>0</v>
      </c>
      <c r="N36" s="204">
        <v>4.1000000000000002E-2</v>
      </c>
      <c r="O36" s="204">
        <f t="shared" si="4"/>
        <v>8.2000000000000003E-2</v>
      </c>
      <c r="P36" s="204">
        <v>0</v>
      </c>
      <c r="Q36" s="204">
        <f t="shared" si="5"/>
        <v>0</v>
      </c>
      <c r="R36" s="204"/>
      <c r="S36" s="204"/>
      <c r="T36" s="205">
        <v>1.20868</v>
      </c>
      <c r="U36" s="204">
        <f t="shared" si="6"/>
        <v>2.42</v>
      </c>
      <c r="V36" s="198"/>
      <c r="W36" s="198"/>
      <c r="X36" s="198"/>
      <c r="Y36" s="198"/>
      <c r="Z36" s="198"/>
      <c r="AA36" s="198"/>
      <c r="AB36" s="198"/>
      <c r="AC36" s="198"/>
      <c r="AD36" s="198"/>
      <c r="AE36" s="198" t="s">
        <v>91</v>
      </c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</row>
    <row r="37" spans="1:60" outlineLevel="1" x14ac:dyDescent="0.2">
      <c r="A37" s="208">
        <v>20</v>
      </c>
      <c r="B37" s="207" t="s">
        <v>209</v>
      </c>
      <c r="C37" s="210" t="s">
        <v>170</v>
      </c>
      <c r="D37" s="241" t="s">
        <v>101</v>
      </c>
      <c r="E37" s="209">
        <v>30</v>
      </c>
      <c r="F37" s="254"/>
      <c r="G37" s="206">
        <f t="shared" si="0"/>
        <v>0</v>
      </c>
      <c r="H37" s="254"/>
      <c r="I37" s="206">
        <f t="shared" si="1"/>
        <v>0</v>
      </c>
      <c r="J37" s="254"/>
      <c r="K37" s="206">
        <f t="shared" si="2"/>
        <v>0</v>
      </c>
      <c r="L37" s="206">
        <v>21</v>
      </c>
      <c r="M37" s="206">
        <f t="shared" si="3"/>
        <v>0</v>
      </c>
      <c r="N37" s="204">
        <v>0</v>
      </c>
      <c r="O37" s="204">
        <f t="shared" si="4"/>
        <v>0</v>
      </c>
      <c r="P37" s="204">
        <v>0</v>
      </c>
      <c r="Q37" s="204">
        <f t="shared" si="5"/>
        <v>0</v>
      </c>
      <c r="R37" s="204"/>
      <c r="S37" s="204"/>
      <c r="T37" s="205">
        <v>2.5999999999999999E-2</v>
      </c>
      <c r="U37" s="204">
        <f t="shared" si="6"/>
        <v>0.78</v>
      </c>
      <c r="V37" s="198"/>
      <c r="W37" s="198"/>
      <c r="X37" s="198"/>
      <c r="Y37" s="198"/>
      <c r="Z37" s="198"/>
      <c r="AA37" s="198"/>
      <c r="AB37" s="198"/>
      <c r="AC37" s="198"/>
      <c r="AD37" s="198"/>
      <c r="AE37" s="198" t="s">
        <v>91</v>
      </c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</row>
    <row r="38" spans="1:60" outlineLevel="1" x14ac:dyDescent="0.2">
      <c r="A38" s="208">
        <v>21</v>
      </c>
      <c r="B38" s="207" t="s">
        <v>169</v>
      </c>
      <c r="C38" s="210" t="s">
        <v>168</v>
      </c>
      <c r="D38" s="241" t="s">
        <v>101</v>
      </c>
      <c r="E38" s="209">
        <v>30</v>
      </c>
      <c r="F38" s="254"/>
      <c r="G38" s="206">
        <f t="shared" si="0"/>
        <v>0</v>
      </c>
      <c r="H38" s="254"/>
      <c r="I38" s="206">
        <f t="shared" si="1"/>
        <v>0</v>
      </c>
      <c r="J38" s="254"/>
      <c r="K38" s="206">
        <f t="shared" si="2"/>
        <v>0</v>
      </c>
      <c r="L38" s="206">
        <v>21</v>
      </c>
      <c r="M38" s="206">
        <f t="shared" si="3"/>
        <v>0</v>
      </c>
      <c r="N38" s="204">
        <v>4.0000000000000003E-5</v>
      </c>
      <c r="O38" s="204">
        <f t="shared" si="4"/>
        <v>1.1999999999999999E-3</v>
      </c>
      <c r="P38" s="204">
        <v>0</v>
      </c>
      <c r="Q38" s="204">
        <f t="shared" si="5"/>
        <v>0</v>
      </c>
      <c r="R38" s="204"/>
      <c r="S38" s="204"/>
      <c r="T38" s="205">
        <v>3.4000000000000002E-2</v>
      </c>
      <c r="U38" s="204">
        <f t="shared" si="6"/>
        <v>1.02</v>
      </c>
      <c r="V38" s="198"/>
      <c r="W38" s="198"/>
      <c r="X38" s="198"/>
      <c r="Y38" s="198"/>
      <c r="Z38" s="198"/>
      <c r="AA38" s="198"/>
      <c r="AB38" s="198"/>
      <c r="AC38" s="198"/>
      <c r="AD38" s="198"/>
      <c r="AE38" s="198" t="s">
        <v>91</v>
      </c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</row>
    <row r="39" spans="1:60" outlineLevel="1" x14ac:dyDescent="0.2">
      <c r="A39" s="208">
        <v>22</v>
      </c>
      <c r="B39" s="207" t="s">
        <v>173</v>
      </c>
      <c r="C39" s="210" t="s">
        <v>172</v>
      </c>
      <c r="D39" s="241" t="s">
        <v>96</v>
      </c>
      <c r="E39" s="209">
        <v>1</v>
      </c>
      <c r="F39" s="254"/>
      <c r="G39" s="206">
        <f t="shared" si="0"/>
        <v>0</v>
      </c>
      <c r="H39" s="254"/>
      <c r="I39" s="206">
        <f t="shared" si="1"/>
        <v>0</v>
      </c>
      <c r="J39" s="254"/>
      <c r="K39" s="206">
        <f t="shared" si="2"/>
        <v>0</v>
      </c>
      <c r="L39" s="206">
        <v>21</v>
      </c>
      <c r="M39" s="206">
        <f t="shared" si="3"/>
        <v>0</v>
      </c>
      <c r="N39" s="204">
        <v>2.1000000000000001E-4</v>
      </c>
      <c r="O39" s="204">
        <f t="shared" si="4"/>
        <v>2.1000000000000001E-4</v>
      </c>
      <c r="P39" s="204">
        <v>0</v>
      </c>
      <c r="Q39" s="204">
        <f t="shared" si="5"/>
        <v>0</v>
      </c>
      <c r="R39" s="204"/>
      <c r="S39" s="204"/>
      <c r="T39" s="205">
        <v>0.33600000000000002</v>
      </c>
      <c r="U39" s="204">
        <f t="shared" si="6"/>
        <v>0.34</v>
      </c>
      <c r="V39" s="198"/>
      <c r="W39" s="198"/>
      <c r="X39" s="198"/>
      <c r="Y39" s="198"/>
      <c r="Z39" s="198"/>
      <c r="AA39" s="198"/>
      <c r="AB39" s="198"/>
      <c r="AC39" s="198"/>
      <c r="AD39" s="198"/>
      <c r="AE39" s="198" t="s">
        <v>91</v>
      </c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</row>
    <row r="40" spans="1:60" x14ac:dyDescent="0.2">
      <c r="A40" s="217" t="s">
        <v>21</v>
      </c>
      <c r="B40" s="216" t="s">
        <v>62</v>
      </c>
      <c r="C40" s="215" t="s">
        <v>61</v>
      </c>
      <c r="D40" s="240"/>
      <c r="E40" s="214"/>
      <c r="F40" s="213"/>
      <c r="G40" s="213">
        <f>SUMIF(AE41:AE42,"&lt;&gt;NOR",G41:G42)</f>
        <v>0</v>
      </c>
      <c r="H40" s="213"/>
      <c r="I40" s="213">
        <f>SUM(I41:I42)</f>
        <v>0</v>
      </c>
      <c r="J40" s="213"/>
      <c r="K40" s="213">
        <f>SUM(K41:K42)</f>
        <v>0</v>
      </c>
      <c r="L40" s="213"/>
      <c r="M40" s="213">
        <f>SUM(M41:M42)</f>
        <v>0</v>
      </c>
      <c r="N40" s="211"/>
      <c r="O40" s="211">
        <f>SUM(O41:O42)</f>
        <v>0</v>
      </c>
      <c r="P40" s="211"/>
      <c r="Q40" s="211">
        <f>SUM(Q41:Q42)</f>
        <v>0</v>
      </c>
      <c r="R40" s="211"/>
      <c r="S40" s="211"/>
      <c r="T40" s="212"/>
      <c r="U40" s="211">
        <f>SUM(U41:U42)</f>
        <v>3.49</v>
      </c>
      <c r="AE40" t="s">
        <v>92</v>
      </c>
    </row>
    <row r="41" spans="1:60" outlineLevel="1" x14ac:dyDescent="0.2">
      <c r="A41" s="208">
        <v>23</v>
      </c>
      <c r="B41" s="207" t="s">
        <v>147</v>
      </c>
      <c r="C41" s="210" t="s">
        <v>146</v>
      </c>
      <c r="D41" s="241" t="s">
        <v>100</v>
      </c>
      <c r="E41" s="209">
        <v>16.5</v>
      </c>
      <c r="F41" s="254"/>
      <c r="G41" s="206">
        <f>ROUND(E41*F41,2)</f>
        <v>0</v>
      </c>
      <c r="H41" s="254"/>
      <c r="I41" s="206">
        <f>ROUND(E41*H41,2)</f>
        <v>0</v>
      </c>
      <c r="J41" s="254"/>
      <c r="K41" s="206">
        <f>ROUND(E41*J41,2)</f>
        <v>0</v>
      </c>
      <c r="L41" s="206">
        <v>21</v>
      </c>
      <c r="M41" s="206">
        <f>G41*(1+L41/100)</f>
        <v>0</v>
      </c>
      <c r="N41" s="204">
        <v>0</v>
      </c>
      <c r="O41" s="204">
        <f>ROUND(E41*N41,5)</f>
        <v>0</v>
      </c>
      <c r="P41" s="204">
        <v>0</v>
      </c>
      <c r="Q41" s="204">
        <f>ROUND(E41*P41,5)</f>
        <v>0</v>
      </c>
      <c r="R41" s="204"/>
      <c r="S41" s="204"/>
      <c r="T41" s="205">
        <v>0.21149999999999999</v>
      </c>
      <c r="U41" s="204">
        <f>ROUND(E41*T41,2)</f>
        <v>3.49</v>
      </c>
      <c r="V41" s="198"/>
      <c r="W41" s="198"/>
      <c r="X41" s="198"/>
      <c r="Y41" s="198"/>
      <c r="Z41" s="198"/>
      <c r="AA41" s="198"/>
      <c r="AB41" s="198"/>
      <c r="AC41" s="198"/>
      <c r="AD41" s="198"/>
      <c r="AE41" s="198" t="s">
        <v>91</v>
      </c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</row>
    <row r="42" spans="1:60" outlineLevel="1" x14ac:dyDescent="0.2">
      <c r="A42" s="208"/>
      <c r="B42" s="207"/>
      <c r="C42" s="219" t="s">
        <v>208</v>
      </c>
      <c r="D42" s="242"/>
      <c r="E42" s="218">
        <v>16.5</v>
      </c>
      <c r="F42" s="206"/>
      <c r="G42" s="206"/>
      <c r="H42" s="206"/>
      <c r="I42" s="206"/>
      <c r="J42" s="206"/>
      <c r="K42" s="206"/>
      <c r="L42" s="206"/>
      <c r="M42" s="206"/>
      <c r="N42" s="204"/>
      <c r="O42" s="204"/>
      <c r="P42" s="204"/>
      <c r="Q42" s="204"/>
      <c r="R42" s="204"/>
      <c r="S42" s="204"/>
      <c r="T42" s="205"/>
      <c r="U42" s="204"/>
      <c r="V42" s="198"/>
      <c r="W42" s="198"/>
      <c r="X42" s="198"/>
      <c r="Y42" s="198"/>
      <c r="Z42" s="198"/>
      <c r="AA42" s="198"/>
      <c r="AB42" s="198"/>
      <c r="AC42" s="198"/>
      <c r="AD42" s="198"/>
      <c r="AE42" s="198" t="s">
        <v>97</v>
      </c>
      <c r="AF42" s="198">
        <v>0</v>
      </c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</row>
    <row r="43" spans="1:60" x14ac:dyDescent="0.2">
      <c r="A43" s="217" t="s">
        <v>21</v>
      </c>
      <c r="B43" s="216" t="s">
        <v>59</v>
      </c>
      <c r="C43" s="215" t="s">
        <v>58</v>
      </c>
      <c r="D43" s="240"/>
      <c r="E43" s="214"/>
      <c r="F43" s="213"/>
      <c r="G43" s="213">
        <f>SUMIF(AE44:AE45,"&lt;&gt;NOR",G44:G45)</f>
        <v>0</v>
      </c>
      <c r="H43" s="213"/>
      <c r="I43" s="213">
        <f>SUM(I44:I45)</f>
        <v>0</v>
      </c>
      <c r="J43" s="213"/>
      <c r="K43" s="213">
        <f>SUM(K44:K45)</f>
        <v>0</v>
      </c>
      <c r="L43" s="213"/>
      <c r="M43" s="213">
        <f>SUM(M44:M45)</f>
        <v>0</v>
      </c>
      <c r="N43" s="211"/>
      <c r="O43" s="211">
        <f>SUM(O44:O45)</f>
        <v>0.15110999999999999</v>
      </c>
      <c r="P43" s="211"/>
      <c r="Q43" s="211">
        <f>SUM(Q44:Q45)</f>
        <v>0</v>
      </c>
      <c r="R43" s="211"/>
      <c r="S43" s="211"/>
      <c r="T43" s="212"/>
      <c r="U43" s="211">
        <f>SUM(U44:U45)</f>
        <v>3.5900000000000003</v>
      </c>
      <c r="AE43" t="s">
        <v>92</v>
      </c>
    </row>
    <row r="44" spans="1:60" outlineLevel="1" x14ac:dyDescent="0.2">
      <c r="A44" s="208">
        <v>24</v>
      </c>
      <c r="B44" s="207" t="s">
        <v>207</v>
      </c>
      <c r="C44" s="210" t="s">
        <v>206</v>
      </c>
      <c r="D44" s="241" t="s">
        <v>96</v>
      </c>
      <c r="E44" s="209">
        <v>1</v>
      </c>
      <c r="F44" s="254"/>
      <c r="G44" s="206">
        <f>ROUND(E44*F44,2)</f>
        <v>0</v>
      </c>
      <c r="H44" s="254"/>
      <c r="I44" s="206">
        <f>ROUND(E44*H44,2)</f>
        <v>0</v>
      </c>
      <c r="J44" s="254"/>
      <c r="K44" s="206">
        <f>ROUND(E44*J44,2)</f>
        <v>0</v>
      </c>
      <c r="L44" s="206">
        <v>21</v>
      </c>
      <c r="M44" s="206">
        <f>G44*(1+L44/100)</f>
        <v>0</v>
      </c>
      <c r="N44" s="204">
        <v>0.15110999999999999</v>
      </c>
      <c r="O44" s="204">
        <f>ROUND(E44*N44,5)</f>
        <v>0.15110999999999999</v>
      </c>
      <c r="P44" s="204">
        <v>0</v>
      </c>
      <c r="Q44" s="204">
        <f>ROUND(E44*P44,5)</f>
        <v>0</v>
      </c>
      <c r="R44" s="204"/>
      <c r="S44" s="204"/>
      <c r="T44" s="205">
        <v>3.3719999999999999</v>
      </c>
      <c r="U44" s="204">
        <f>ROUND(E44*T44,2)</f>
        <v>3.37</v>
      </c>
      <c r="V44" s="198"/>
      <c r="W44" s="198"/>
      <c r="X44" s="198"/>
      <c r="Y44" s="198"/>
      <c r="Z44" s="198"/>
      <c r="AA44" s="198"/>
      <c r="AB44" s="198"/>
      <c r="AC44" s="198"/>
      <c r="AD44" s="198"/>
      <c r="AE44" s="198" t="s">
        <v>91</v>
      </c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</row>
    <row r="45" spans="1:60" outlineLevel="1" x14ac:dyDescent="0.2">
      <c r="A45" s="203">
        <v>25</v>
      </c>
      <c r="B45" s="202" t="s">
        <v>205</v>
      </c>
      <c r="C45" s="239" t="s">
        <v>204</v>
      </c>
      <c r="D45" s="238" t="s">
        <v>100</v>
      </c>
      <c r="E45" s="237">
        <v>0.15</v>
      </c>
      <c r="F45" s="255"/>
      <c r="G45" s="201">
        <f>ROUND(E45*F45,2)</f>
        <v>0</v>
      </c>
      <c r="H45" s="255"/>
      <c r="I45" s="201">
        <f>ROUND(E45*H45,2)</f>
        <v>0</v>
      </c>
      <c r="J45" s="255"/>
      <c r="K45" s="201">
        <f>ROUND(E45*J45,2)</f>
        <v>0</v>
      </c>
      <c r="L45" s="201">
        <v>21</v>
      </c>
      <c r="M45" s="201">
        <f>G45*(1+L45/100)</f>
        <v>0</v>
      </c>
      <c r="N45" s="199">
        <v>0</v>
      </c>
      <c r="O45" s="199">
        <f>ROUND(E45*N45,5)</f>
        <v>0</v>
      </c>
      <c r="P45" s="199">
        <v>0</v>
      </c>
      <c r="Q45" s="199">
        <f>ROUND(E45*P45,5)</f>
        <v>0</v>
      </c>
      <c r="R45" s="199"/>
      <c r="S45" s="199"/>
      <c r="T45" s="200">
        <v>1.47</v>
      </c>
      <c r="U45" s="199">
        <f>ROUND(E45*T45,2)</f>
        <v>0.22</v>
      </c>
      <c r="V45" s="198"/>
      <c r="W45" s="198"/>
      <c r="X45" s="198"/>
      <c r="Y45" s="198"/>
      <c r="Z45" s="198"/>
      <c r="AA45" s="198"/>
      <c r="AB45" s="198"/>
      <c r="AC45" s="198"/>
      <c r="AD45" s="198"/>
      <c r="AE45" s="198" t="s">
        <v>91</v>
      </c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</row>
    <row r="46" spans="1:60" x14ac:dyDescent="0.2">
      <c r="A46" s="195"/>
      <c r="B46" s="197" t="s">
        <v>90</v>
      </c>
      <c r="C46" s="196" t="s">
        <v>90</v>
      </c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AC46">
        <v>15</v>
      </c>
      <c r="AD46">
        <v>21</v>
      </c>
    </row>
    <row r="47" spans="1:60" x14ac:dyDescent="0.2">
      <c r="A47" s="253"/>
      <c r="B47" s="252" t="s">
        <v>16</v>
      </c>
      <c r="C47" s="251" t="s">
        <v>90</v>
      </c>
      <c r="D47" s="250"/>
      <c r="E47" s="250"/>
      <c r="F47" s="250"/>
      <c r="G47" s="249">
        <f>G8+G28+G40+G43</f>
        <v>0</v>
      </c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AC47">
        <f>SUMIF(L7:L45,AC46,G7:G45)</f>
        <v>0</v>
      </c>
      <c r="AD47">
        <f>SUMIF(L7:L45,AD46,G7:G45)</f>
        <v>0</v>
      </c>
      <c r="AE47" t="s">
        <v>234</v>
      </c>
    </row>
    <row r="48" spans="1:60" x14ac:dyDescent="0.2">
      <c r="A48" s="195"/>
      <c r="B48" s="197" t="s">
        <v>90</v>
      </c>
      <c r="C48" s="196" t="s">
        <v>90</v>
      </c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</row>
    <row r="49" spans="1:31" x14ac:dyDescent="0.2">
      <c r="A49" s="195"/>
      <c r="B49" s="197" t="s">
        <v>90</v>
      </c>
      <c r="C49" s="196" t="s">
        <v>90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</row>
    <row r="50" spans="1:31" x14ac:dyDescent="0.2">
      <c r="A50" s="195"/>
      <c r="B50" s="197" t="s">
        <v>90</v>
      </c>
      <c r="C50" s="196" t="s">
        <v>90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</row>
    <row r="51" spans="1:31" x14ac:dyDescent="0.2">
      <c r="C51" s="194"/>
      <c r="AE51" t="s">
        <v>89</v>
      </c>
    </row>
  </sheetData>
  <sheetProtection algorithmName="SHA-512" hashValue="RYYzO1ew9xBxt379oE38zbM0gGJjGmvrX+a31owWXkcbVeEOAtt3aeh9XeveZxkL3K5T63DFxxGLdqj7eGCxwQ==" saltValue="Xxc0A2R6hxYFo0HvXlse5g==" spinCount="100000" sheet="1" objects="1" scenarios="1"/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21" sqref="E21"/>
    </sheetView>
  </sheetViews>
  <sheetFormatPr defaultRowHeight="12.75" x14ac:dyDescent="0.2"/>
  <cols>
    <col min="1" max="1" width="9.140625" customWidth="1"/>
    <col min="2" max="2" width="7.42578125" customWidth="1"/>
    <col min="3" max="3" width="13.42578125" customWidth="1"/>
    <col min="4" max="4" width="10.140625" customWidth="1"/>
    <col min="5" max="5" width="12.140625" customWidth="1"/>
    <col min="6" max="6" width="12.7109375" style="60" customWidth="1"/>
    <col min="7" max="7" width="12.7109375" customWidth="1"/>
    <col min="8" max="8" width="12.7109375" style="60" customWidth="1"/>
    <col min="9" max="9" width="8.42578125" style="60" customWidth="1"/>
  </cols>
  <sheetData>
    <row r="1" spans="1:9" ht="25.5" customHeight="1" x14ac:dyDescent="0.2">
      <c r="A1" s="460" t="s">
        <v>1</v>
      </c>
      <c r="B1" s="461"/>
      <c r="C1" s="461"/>
      <c r="D1" s="461"/>
      <c r="E1" s="461"/>
      <c r="F1" s="461"/>
      <c r="G1" s="461"/>
      <c r="H1" s="461"/>
      <c r="I1" s="462"/>
    </row>
    <row r="2" spans="1:9" ht="39" customHeight="1" x14ac:dyDescent="0.2">
      <c r="A2" s="1" t="s">
        <v>2</v>
      </c>
      <c r="B2" s="2"/>
      <c r="C2" s="471" t="s">
        <v>235</v>
      </c>
      <c r="D2" s="471"/>
      <c r="E2" s="471"/>
      <c r="F2" s="471"/>
      <c r="G2" s="471"/>
      <c r="H2" s="471"/>
      <c r="I2" s="3"/>
    </row>
    <row r="3" spans="1:9" s="10" customFormat="1" ht="25.5" customHeight="1" x14ac:dyDescent="0.2">
      <c r="A3" s="4"/>
      <c r="B3" s="5"/>
      <c r="C3" s="6"/>
      <c r="D3" s="6"/>
      <c r="E3" s="7"/>
      <c r="F3" s="7"/>
      <c r="G3" s="5"/>
      <c r="H3" s="8"/>
      <c r="I3" s="9"/>
    </row>
    <row r="4" spans="1:9" s="10" customFormat="1" x14ac:dyDescent="0.2">
      <c r="A4" s="11"/>
      <c r="B4" s="12"/>
      <c r="C4" s="13"/>
      <c r="D4" s="13"/>
      <c r="E4" s="14"/>
      <c r="F4" s="15"/>
      <c r="G4" s="14"/>
      <c r="H4" s="15"/>
      <c r="I4" s="16"/>
    </row>
    <row r="5" spans="1:9" ht="18.75" customHeight="1" x14ac:dyDescent="0.2">
      <c r="A5" s="17" t="s">
        <v>3</v>
      </c>
      <c r="B5" s="18"/>
      <c r="C5" s="469" t="s">
        <v>36</v>
      </c>
      <c r="D5" s="470"/>
      <c r="E5" s="470"/>
      <c r="F5" s="470"/>
      <c r="G5" s="20" t="s">
        <v>4</v>
      </c>
      <c r="H5" s="72" t="s">
        <v>40</v>
      </c>
      <c r="I5" s="21"/>
    </row>
    <row r="6" spans="1:9" ht="18.75" customHeight="1" x14ac:dyDescent="0.2">
      <c r="A6" s="22"/>
      <c r="B6" s="19"/>
      <c r="C6" s="72" t="s">
        <v>37</v>
      </c>
      <c r="D6" s="64"/>
      <c r="E6" s="64"/>
      <c r="F6" s="64"/>
      <c r="G6" s="20" t="s">
        <v>5</v>
      </c>
      <c r="H6" s="72" t="s">
        <v>41</v>
      </c>
      <c r="I6" s="21"/>
    </row>
    <row r="7" spans="1:9" ht="18.75" customHeight="1" x14ac:dyDescent="0.2">
      <c r="A7" s="23"/>
      <c r="B7" s="24" t="s">
        <v>38</v>
      </c>
      <c r="C7" s="73" t="s">
        <v>39</v>
      </c>
      <c r="D7" s="65"/>
      <c r="E7" s="65"/>
      <c r="F7" s="65"/>
      <c r="G7" s="26"/>
      <c r="H7" s="25"/>
      <c r="I7" s="27"/>
    </row>
    <row r="8" spans="1:9" ht="18.75" customHeight="1" x14ac:dyDescent="0.2">
      <c r="A8" s="17" t="s">
        <v>6</v>
      </c>
      <c r="B8" s="18"/>
      <c r="C8" s="472" t="s">
        <v>33</v>
      </c>
      <c r="D8" s="472"/>
      <c r="E8" s="19"/>
      <c r="F8" s="19"/>
      <c r="G8" s="20" t="s">
        <v>4</v>
      </c>
      <c r="H8" s="63">
        <v>1695720</v>
      </c>
      <c r="I8" s="21"/>
    </row>
    <row r="9" spans="1:9" ht="18.75" customHeight="1" x14ac:dyDescent="0.2">
      <c r="A9" s="22"/>
      <c r="B9" s="19"/>
      <c r="C9" s="71">
        <v>430</v>
      </c>
      <c r="D9" s="71"/>
      <c r="E9" s="19"/>
      <c r="F9" s="19"/>
      <c r="G9" s="20" t="s">
        <v>5</v>
      </c>
      <c r="H9" s="70"/>
      <c r="I9" s="21"/>
    </row>
    <row r="10" spans="1:9" ht="18.75" customHeight="1" x14ac:dyDescent="0.2">
      <c r="A10" s="23"/>
      <c r="B10" s="24" t="s">
        <v>34</v>
      </c>
      <c r="C10" s="71" t="s">
        <v>35</v>
      </c>
      <c r="D10" s="71"/>
      <c r="E10" s="25"/>
      <c r="F10" s="25"/>
      <c r="G10" s="26"/>
      <c r="H10" s="25"/>
      <c r="I10" s="27"/>
    </row>
    <row r="11" spans="1:9" ht="18.75" customHeight="1" x14ac:dyDescent="0.2">
      <c r="A11" s="17" t="s">
        <v>7</v>
      </c>
      <c r="B11" s="18"/>
      <c r="C11" s="463"/>
      <c r="D11" s="463"/>
      <c r="E11" s="463"/>
      <c r="F11" s="463"/>
      <c r="G11" s="20" t="s">
        <v>4</v>
      </c>
      <c r="H11" s="247"/>
      <c r="I11" s="21"/>
    </row>
    <row r="12" spans="1:9" ht="18.75" customHeight="1" x14ac:dyDescent="0.2">
      <c r="A12" s="22"/>
      <c r="B12" s="19"/>
      <c r="C12" s="464"/>
      <c r="D12" s="464"/>
      <c r="E12" s="464"/>
      <c r="F12" s="464"/>
      <c r="G12" s="20" t="s">
        <v>5</v>
      </c>
      <c r="H12" s="247"/>
      <c r="I12" s="21"/>
    </row>
    <row r="13" spans="1:9" ht="18.75" customHeight="1" x14ac:dyDescent="0.2">
      <c r="A13" s="23"/>
      <c r="B13" s="248"/>
      <c r="C13" s="465"/>
      <c r="D13" s="465"/>
      <c r="E13" s="465"/>
      <c r="F13" s="465"/>
      <c r="G13" s="28"/>
      <c r="H13" s="166"/>
      <c r="I13" s="27"/>
    </row>
    <row r="14" spans="1:9" ht="18" customHeight="1" x14ac:dyDescent="0.2">
      <c r="A14" s="29" t="s">
        <v>8</v>
      </c>
      <c r="B14" s="30"/>
      <c r="C14" s="72" t="s">
        <v>28</v>
      </c>
      <c r="D14" s="19"/>
      <c r="E14" s="19"/>
      <c r="F14" s="19"/>
      <c r="G14" s="20" t="s">
        <v>4</v>
      </c>
      <c r="H14" s="66" t="s">
        <v>29</v>
      </c>
      <c r="I14" s="31"/>
    </row>
    <row r="15" spans="1:9" ht="18" customHeight="1" x14ac:dyDescent="0.2">
      <c r="A15" s="61"/>
      <c r="B15" s="62"/>
      <c r="C15" s="66" t="s">
        <v>30</v>
      </c>
      <c r="D15" s="19"/>
      <c r="E15" s="19"/>
      <c r="F15" s="19"/>
      <c r="G15" s="20" t="s">
        <v>5</v>
      </c>
      <c r="H15" s="66" t="s">
        <v>31</v>
      </c>
      <c r="I15" s="21"/>
    </row>
    <row r="16" spans="1:9" ht="18" customHeight="1" x14ac:dyDescent="0.2">
      <c r="A16" s="68"/>
      <c r="B16" s="69">
        <v>79001</v>
      </c>
      <c r="C16" s="67" t="s">
        <v>32</v>
      </c>
      <c r="D16" s="25"/>
      <c r="E16" s="25"/>
      <c r="F16" s="25"/>
      <c r="G16" s="26"/>
      <c r="H16" s="25"/>
      <c r="I16" s="27"/>
    </row>
    <row r="17" spans="1:9" ht="15.75" x14ac:dyDescent="0.25">
      <c r="A17" s="34" t="s">
        <v>9</v>
      </c>
      <c r="B17" s="18"/>
      <c r="C17" s="18"/>
      <c r="D17" s="18"/>
      <c r="E17" s="18"/>
      <c r="F17" s="33"/>
      <c r="G17" s="18"/>
      <c r="H17" s="33"/>
      <c r="I17" s="21"/>
    </row>
    <row r="18" spans="1:9" x14ac:dyDescent="0.2">
      <c r="A18" s="32"/>
      <c r="B18" s="18"/>
      <c r="C18" s="18"/>
      <c r="D18" s="18"/>
      <c r="E18" s="18"/>
      <c r="F18" s="33"/>
      <c r="G18" s="18"/>
      <c r="H18" s="33"/>
      <c r="I18" s="21"/>
    </row>
    <row r="19" spans="1:9" x14ac:dyDescent="0.2">
      <c r="A19" s="35" t="s">
        <v>10</v>
      </c>
      <c r="B19" s="466" t="s">
        <v>11</v>
      </c>
      <c r="C19" s="467"/>
      <c r="D19" s="468"/>
      <c r="E19" s="35" t="s">
        <v>12</v>
      </c>
      <c r="F19" s="35" t="s">
        <v>0</v>
      </c>
      <c r="G19" s="35" t="s">
        <v>13</v>
      </c>
      <c r="H19" s="36" t="s">
        <v>14</v>
      </c>
      <c r="I19" s="36" t="s">
        <v>15</v>
      </c>
    </row>
    <row r="20" spans="1:9" ht="25.5" customHeight="1" x14ac:dyDescent="0.2">
      <c r="A20" s="37" t="s">
        <v>42</v>
      </c>
      <c r="B20" s="473" t="s">
        <v>43</v>
      </c>
      <c r="C20" s="474"/>
      <c r="D20" s="475"/>
      <c r="E20" s="38">
        <f>'01'!ZakladDPHZakl</f>
        <v>0</v>
      </c>
      <c r="F20" s="38">
        <v>0</v>
      </c>
      <c r="G20" s="38">
        <f t="shared" ref="G20:G24" si="0">E20*21%</f>
        <v>0</v>
      </c>
      <c r="H20" s="38">
        <f t="shared" ref="H20:H24" si="1">E20+G20</f>
        <v>0</v>
      </c>
      <c r="I20" s="39" t="e">
        <f>E20/E25</f>
        <v>#DIV/0!</v>
      </c>
    </row>
    <row r="21" spans="1:9" ht="25.5" customHeight="1" x14ac:dyDescent="0.2">
      <c r="A21" s="37" t="s">
        <v>44</v>
      </c>
      <c r="B21" s="473" t="s">
        <v>45</v>
      </c>
      <c r="C21" s="474"/>
      <c r="D21" s="475"/>
      <c r="E21" s="38">
        <v>0</v>
      </c>
      <c r="F21" s="38">
        <v>0</v>
      </c>
      <c r="G21" s="38">
        <f t="shared" si="0"/>
        <v>0</v>
      </c>
      <c r="H21" s="38">
        <f t="shared" si="1"/>
        <v>0</v>
      </c>
      <c r="I21" s="39" t="e">
        <f>E21/E25</f>
        <v>#DIV/0!</v>
      </c>
    </row>
    <row r="22" spans="1:9" ht="25.5" customHeight="1" x14ac:dyDescent="0.2">
      <c r="A22" s="37" t="s">
        <v>47</v>
      </c>
      <c r="B22" s="473" t="s">
        <v>46</v>
      </c>
      <c r="C22" s="474"/>
      <c r="D22" s="475"/>
      <c r="E22" s="38">
        <f>SUM('03a'!ZakladDPHZakl)</f>
        <v>0</v>
      </c>
      <c r="F22" s="38">
        <v>0</v>
      </c>
      <c r="G22" s="38">
        <f t="shared" si="0"/>
        <v>0</v>
      </c>
      <c r="H22" s="38">
        <f t="shared" si="1"/>
        <v>0</v>
      </c>
      <c r="I22" s="39" t="e">
        <f>E22/E25</f>
        <v>#DIV/0!</v>
      </c>
    </row>
    <row r="23" spans="1:9" ht="25.5" customHeight="1" x14ac:dyDescent="0.2">
      <c r="A23" s="37" t="s">
        <v>48</v>
      </c>
      <c r="B23" s="473" t="s">
        <v>50</v>
      </c>
      <c r="C23" s="474"/>
      <c r="D23" s="475"/>
      <c r="E23" s="38">
        <f>SUM('03b'!ZakladDPHZakl)</f>
        <v>0</v>
      </c>
      <c r="F23" s="38">
        <v>0</v>
      </c>
      <c r="G23" s="38">
        <f t="shared" si="0"/>
        <v>0</v>
      </c>
      <c r="H23" s="38">
        <f t="shared" si="1"/>
        <v>0</v>
      </c>
      <c r="I23" s="39" t="e">
        <f>E23/E25</f>
        <v>#DIV/0!</v>
      </c>
    </row>
    <row r="24" spans="1:9" ht="25.5" customHeight="1" x14ac:dyDescent="0.2">
      <c r="A24" s="37" t="s">
        <v>49</v>
      </c>
      <c r="B24" s="473" t="s">
        <v>51</v>
      </c>
      <c r="C24" s="474"/>
      <c r="D24" s="475"/>
      <c r="E24" s="38">
        <f>SUM('03c'!ZakladDPHZakl)</f>
        <v>0</v>
      </c>
      <c r="F24" s="38">
        <v>0</v>
      </c>
      <c r="G24" s="38">
        <f t="shared" si="0"/>
        <v>0</v>
      </c>
      <c r="H24" s="38">
        <f t="shared" si="1"/>
        <v>0</v>
      </c>
      <c r="I24" s="39" t="e">
        <f>E24/E25</f>
        <v>#DIV/0!</v>
      </c>
    </row>
    <row r="25" spans="1:9" ht="25.5" customHeight="1" x14ac:dyDescent="0.2">
      <c r="A25" s="476" t="s">
        <v>16</v>
      </c>
      <c r="B25" s="477"/>
      <c r="C25" s="477"/>
      <c r="D25" s="478"/>
      <c r="E25" s="256">
        <f>SUM(E20:E24)</f>
        <v>0</v>
      </c>
      <c r="F25" s="40">
        <f>SUM(F20:F24)</f>
        <v>0</v>
      </c>
      <c r="G25" s="40">
        <f>SUM(G20:G24)</f>
        <v>0</v>
      </c>
      <c r="H25" s="40">
        <f>SUM(H20:H24)</f>
        <v>0</v>
      </c>
      <c r="I25" s="41" t="e">
        <f>SUM(I20:I24)</f>
        <v>#DIV/0!</v>
      </c>
    </row>
    <row r="26" spans="1:9" x14ac:dyDescent="0.2">
      <c r="A26" s="32"/>
      <c r="B26" s="18"/>
      <c r="C26" s="18"/>
      <c r="D26" s="18"/>
      <c r="E26" s="18"/>
      <c r="F26" s="33"/>
      <c r="G26" s="18"/>
      <c r="H26" s="33"/>
      <c r="I26" s="21"/>
    </row>
    <row r="27" spans="1:9" ht="27.75" customHeight="1" x14ac:dyDescent="0.2">
      <c r="A27" s="32"/>
      <c r="B27" s="18"/>
      <c r="C27" s="18"/>
      <c r="D27" s="18"/>
      <c r="E27" s="18"/>
      <c r="F27" s="33"/>
      <c r="G27" s="18"/>
      <c r="H27" s="33"/>
      <c r="I27" s="42"/>
    </row>
    <row r="28" spans="1:9" ht="15.75" customHeight="1" x14ac:dyDescent="0.2">
      <c r="A28" s="43"/>
      <c r="B28" s="44" t="s">
        <v>17</v>
      </c>
      <c r="C28" s="45"/>
      <c r="D28" s="45"/>
      <c r="E28" s="44" t="s">
        <v>18</v>
      </c>
      <c r="F28" s="45"/>
      <c r="G28" s="46"/>
      <c r="H28" s="45"/>
      <c r="I28" s="42"/>
    </row>
    <row r="29" spans="1:9" ht="45" customHeight="1" x14ac:dyDescent="0.2">
      <c r="A29" s="32"/>
      <c r="B29" s="18"/>
      <c r="C29" s="18"/>
      <c r="D29" s="18"/>
      <c r="E29" s="18"/>
      <c r="F29" s="33"/>
      <c r="G29" s="18"/>
      <c r="H29" s="33"/>
      <c r="I29" s="42"/>
    </row>
    <row r="30" spans="1:9" x14ac:dyDescent="0.2">
      <c r="A30" s="47"/>
      <c r="B30" s="48"/>
      <c r="C30" s="49"/>
      <c r="D30" s="49"/>
      <c r="E30" s="48"/>
      <c r="F30" s="50"/>
      <c r="G30" s="49"/>
      <c r="H30" s="50"/>
      <c r="I30" s="51"/>
    </row>
    <row r="31" spans="1:9" x14ac:dyDescent="0.2">
      <c r="A31" s="32"/>
      <c r="B31" s="18"/>
      <c r="C31" s="479" t="s">
        <v>19</v>
      </c>
      <c r="D31" s="479"/>
      <c r="E31" s="18"/>
      <c r="F31" s="33"/>
      <c r="G31" s="52" t="s">
        <v>20</v>
      </c>
      <c r="H31" s="33"/>
      <c r="I31" s="42"/>
    </row>
    <row r="32" spans="1:9" x14ac:dyDescent="0.2">
      <c r="A32" s="32"/>
      <c r="B32" s="18"/>
      <c r="C32" s="52"/>
      <c r="D32" s="52"/>
      <c r="E32" s="18"/>
      <c r="F32" s="33"/>
      <c r="G32" s="52"/>
      <c r="H32" s="33"/>
      <c r="I32" s="42"/>
    </row>
    <row r="33" spans="1:9" x14ac:dyDescent="0.2">
      <c r="A33" s="32"/>
      <c r="B33" s="18"/>
      <c r="C33" s="52"/>
      <c r="D33" s="52"/>
      <c r="E33" s="18"/>
      <c r="F33" s="33"/>
      <c r="G33" s="52"/>
      <c r="H33" s="33"/>
      <c r="I33" s="42"/>
    </row>
    <row r="34" spans="1:9" x14ac:dyDescent="0.2">
      <c r="A34" s="32"/>
      <c r="B34" s="18"/>
      <c r="C34" s="52"/>
      <c r="D34" s="52"/>
      <c r="E34" s="18"/>
      <c r="F34" s="33"/>
      <c r="G34" s="52"/>
      <c r="H34" s="33"/>
      <c r="I34" s="42"/>
    </row>
    <row r="35" spans="1:9" x14ac:dyDescent="0.2">
      <c r="A35" s="53"/>
      <c r="B35" s="54"/>
      <c r="C35" s="54"/>
      <c r="D35" s="54"/>
      <c r="E35" s="54"/>
      <c r="F35" s="55"/>
      <c r="G35" s="54"/>
      <c r="H35" s="55"/>
      <c r="I35" s="56"/>
    </row>
    <row r="36" spans="1:9" ht="18" x14ac:dyDescent="0.25">
      <c r="A36" s="57"/>
      <c r="B36" s="58"/>
      <c r="C36" s="58"/>
      <c r="D36" s="58"/>
      <c r="E36" s="59"/>
      <c r="F36" s="59"/>
      <c r="G36" s="59"/>
      <c r="H36" s="59"/>
      <c r="I36" s="58"/>
    </row>
  </sheetData>
  <sheetProtection algorithmName="SHA-512" hashValue="OrP0/j7jvRPSrNSeUklHm0Qk3L8KR/a2FFkb2ePHwOFYR01k+JlNWFnlwloMTiSNb3IzzPUqB2ne1AwyPRQ+Hw==" saltValue="LxAnFLKRNhUd3X6TlXpYxg==" spinCount="100000" sheet="1" objects="1" scenarios="1"/>
  <mergeCells count="15">
    <mergeCell ref="B22:D22"/>
    <mergeCell ref="A25:D25"/>
    <mergeCell ref="C31:D31"/>
    <mergeCell ref="B20:D20"/>
    <mergeCell ref="B21:D21"/>
    <mergeCell ref="B23:D23"/>
    <mergeCell ref="B24:D24"/>
    <mergeCell ref="A1:I1"/>
    <mergeCell ref="C11:F11"/>
    <mergeCell ref="C12:F12"/>
    <mergeCell ref="C13:F13"/>
    <mergeCell ref="B19:D19"/>
    <mergeCell ref="C5:F5"/>
    <mergeCell ref="C2:H2"/>
    <mergeCell ref="C8:D8"/>
  </mergeCells>
  <pageMargins left="0.31496062992125984" right="0.31496062992125984" top="0.59055118110236227" bottom="0.59055118110236227" header="0.31496062992125984" footer="0.31496062992125984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77"/>
  <sheetViews>
    <sheetView showGridLines="0" topLeftCell="B7" zoomScaleNormal="100" zoomScaleSheetLayoutView="75" workbookViewId="0">
      <selection activeCell="H33" sqref="H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2" t="s">
        <v>88</v>
      </c>
      <c r="B1" s="539" t="s">
        <v>87</v>
      </c>
      <c r="C1" s="540"/>
      <c r="D1" s="540"/>
      <c r="E1" s="540"/>
      <c r="F1" s="540"/>
      <c r="G1" s="540"/>
      <c r="H1" s="540"/>
      <c r="I1" s="540"/>
      <c r="J1" s="541"/>
    </row>
    <row r="2" spans="1:15" ht="23.25" customHeight="1" x14ac:dyDescent="0.2">
      <c r="A2" s="117"/>
      <c r="B2" s="191" t="s">
        <v>86</v>
      </c>
      <c r="C2" s="190"/>
      <c r="D2" s="553" t="s">
        <v>742</v>
      </c>
      <c r="E2" s="554"/>
      <c r="F2" s="554"/>
      <c r="G2" s="554"/>
      <c r="H2" s="554"/>
      <c r="I2" s="554"/>
      <c r="J2" s="555"/>
      <c r="O2" s="189"/>
    </row>
    <row r="3" spans="1:15" ht="23.25" hidden="1" customHeight="1" x14ac:dyDescent="0.2">
      <c r="A3" s="117"/>
      <c r="B3" s="188" t="s">
        <v>85</v>
      </c>
      <c r="C3" s="187"/>
      <c r="D3" s="562"/>
      <c r="E3" s="563"/>
      <c r="F3" s="563"/>
      <c r="G3" s="563"/>
      <c r="H3" s="563"/>
      <c r="I3" s="563"/>
      <c r="J3" s="564"/>
    </row>
    <row r="4" spans="1:15" ht="23.25" hidden="1" customHeight="1" x14ac:dyDescent="0.2">
      <c r="A4" s="117"/>
      <c r="B4" s="186" t="s">
        <v>84</v>
      </c>
      <c r="C4" s="185"/>
      <c r="D4" s="184"/>
      <c r="E4" s="184"/>
      <c r="F4" s="183"/>
      <c r="G4" s="182"/>
      <c r="H4" s="183"/>
      <c r="I4" s="182"/>
      <c r="J4" s="181"/>
    </row>
    <row r="5" spans="1:15" ht="24" customHeight="1" x14ac:dyDescent="0.2">
      <c r="A5" s="117"/>
      <c r="B5" s="173" t="s">
        <v>3</v>
      </c>
      <c r="C5" s="18"/>
      <c r="D5" s="170" t="s">
        <v>36</v>
      </c>
      <c r="E5" s="171"/>
      <c r="F5" s="171"/>
      <c r="G5" s="171"/>
      <c r="H5" s="20" t="s">
        <v>4</v>
      </c>
      <c r="I5" s="170" t="s">
        <v>40</v>
      </c>
      <c r="J5" s="169"/>
    </row>
    <row r="6" spans="1:15" ht="15.75" customHeight="1" x14ac:dyDescent="0.2">
      <c r="A6" s="117"/>
      <c r="B6" s="172"/>
      <c r="C6" s="171"/>
      <c r="D6" s="170" t="s">
        <v>83</v>
      </c>
      <c r="E6" s="171"/>
      <c r="F6" s="171"/>
      <c r="G6" s="171"/>
      <c r="H6" s="20" t="s">
        <v>5</v>
      </c>
      <c r="I6" s="170" t="s">
        <v>41</v>
      </c>
      <c r="J6" s="169"/>
    </row>
    <row r="7" spans="1:15" ht="15.75" customHeight="1" x14ac:dyDescent="0.2">
      <c r="A7" s="117"/>
      <c r="B7" s="168"/>
      <c r="C7" s="167" t="s">
        <v>38</v>
      </c>
      <c r="D7" s="180" t="s">
        <v>82</v>
      </c>
      <c r="E7" s="166"/>
      <c r="F7" s="166"/>
      <c r="G7" s="166"/>
      <c r="H7" s="26"/>
      <c r="I7" s="166"/>
      <c r="J7" s="165"/>
    </row>
    <row r="8" spans="1:15" ht="24" hidden="1" customHeight="1" x14ac:dyDescent="0.2">
      <c r="A8" s="117"/>
      <c r="B8" s="173" t="s">
        <v>6</v>
      </c>
      <c r="C8" s="18"/>
      <c r="D8" s="179"/>
      <c r="E8" s="18"/>
      <c r="F8" s="18"/>
      <c r="G8" s="33"/>
      <c r="H8" s="20" t="s">
        <v>4</v>
      </c>
      <c r="I8" s="178"/>
      <c r="J8" s="169"/>
    </row>
    <row r="9" spans="1:15" ht="15.75" hidden="1" customHeight="1" x14ac:dyDescent="0.2">
      <c r="A9" s="117"/>
      <c r="B9" s="117"/>
      <c r="C9" s="18"/>
      <c r="D9" s="179"/>
      <c r="E9" s="18"/>
      <c r="F9" s="18"/>
      <c r="G9" s="33"/>
      <c r="H9" s="20" t="s">
        <v>5</v>
      </c>
      <c r="I9" s="178"/>
      <c r="J9" s="169"/>
    </row>
    <row r="10" spans="1:15" ht="15.75" hidden="1" customHeight="1" x14ac:dyDescent="0.2">
      <c r="A10" s="117"/>
      <c r="B10" s="159"/>
      <c r="C10" s="177"/>
      <c r="D10" s="176"/>
      <c r="E10" s="175"/>
      <c r="F10" s="175"/>
      <c r="G10" s="55"/>
      <c r="H10" s="55"/>
      <c r="I10" s="174"/>
      <c r="J10" s="165"/>
    </row>
    <row r="11" spans="1:15" ht="24" customHeight="1" x14ac:dyDescent="0.2">
      <c r="A11" s="117"/>
      <c r="B11" s="173" t="s">
        <v>7</v>
      </c>
      <c r="C11" s="18"/>
      <c r="D11" s="463"/>
      <c r="E11" s="463"/>
      <c r="F11" s="463"/>
      <c r="G11" s="463"/>
      <c r="H11" s="20" t="s">
        <v>4</v>
      </c>
      <c r="I11" s="452"/>
      <c r="J11" s="169"/>
    </row>
    <row r="12" spans="1:15" ht="15.75" customHeight="1" x14ac:dyDescent="0.2">
      <c r="A12" s="117"/>
      <c r="B12" s="172"/>
      <c r="C12" s="171"/>
      <c r="D12" s="464"/>
      <c r="E12" s="464"/>
      <c r="F12" s="464"/>
      <c r="G12" s="464"/>
      <c r="H12" s="20" t="s">
        <v>5</v>
      </c>
      <c r="I12" s="452"/>
      <c r="J12" s="169"/>
    </row>
    <row r="13" spans="1:15" ht="15.75" customHeight="1" x14ac:dyDescent="0.2">
      <c r="A13" s="117"/>
      <c r="B13" s="168"/>
      <c r="C13" s="248"/>
      <c r="D13" s="465"/>
      <c r="E13" s="465"/>
      <c r="F13" s="465"/>
      <c r="G13" s="465"/>
      <c r="H13" s="28"/>
      <c r="I13" s="166"/>
      <c r="J13" s="165"/>
    </row>
    <row r="14" spans="1:15" ht="24" hidden="1" customHeight="1" x14ac:dyDescent="0.2">
      <c r="A14" s="117"/>
      <c r="B14" s="164" t="s">
        <v>8</v>
      </c>
      <c r="C14" s="30"/>
      <c r="D14" s="163"/>
      <c r="E14" s="161"/>
      <c r="F14" s="161"/>
      <c r="G14" s="161"/>
      <c r="H14" s="162"/>
      <c r="I14" s="161"/>
      <c r="J14" s="160"/>
    </row>
    <row r="15" spans="1:15" ht="32.25" customHeight="1" x14ac:dyDescent="0.2">
      <c r="A15" s="117"/>
      <c r="B15" s="159" t="s">
        <v>81</v>
      </c>
      <c r="C15" s="158"/>
      <c r="D15" s="55"/>
      <c r="E15" s="581"/>
      <c r="F15" s="581"/>
      <c r="G15" s="557"/>
      <c r="H15" s="557"/>
      <c r="I15" s="557" t="s">
        <v>65</v>
      </c>
      <c r="J15" s="558"/>
    </row>
    <row r="16" spans="1:15" ht="23.25" customHeight="1" x14ac:dyDescent="0.2">
      <c r="A16" s="157" t="s">
        <v>60</v>
      </c>
      <c r="B16" s="156" t="s">
        <v>60</v>
      </c>
      <c r="C16" s="148"/>
      <c r="D16" s="147"/>
      <c r="E16" s="548"/>
      <c r="F16" s="556"/>
      <c r="G16" s="548"/>
      <c r="H16" s="556"/>
      <c r="I16" s="548">
        <f>SUMIF(F47:F73,A16,I47:I73)+SUMIF(F47:F73,"PSU",I47:I73)</f>
        <v>0</v>
      </c>
      <c r="J16" s="549"/>
    </row>
    <row r="17" spans="1:10" ht="23.25" customHeight="1" x14ac:dyDescent="0.2">
      <c r="A17" s="157" t="s">
        <v>57</v>
      </c>
      <c r="B17" s="156" t="s">
        <v>57</v>
      </c>
      <c r="C17" s="148"/>
      <c r="D17" s="147"/>
      <c r="E17" s="548"/>
      <c r="F17" s="556"/>
      <c r="G17" s="548"/>
      <c r="H17" s="556"/>
      <c r="I17" s="548">
        <f>SUMIF(F47:F73,A17,I47:I73)</f>
        <v>0</v>
      </c>
      <c r="J17" s="549"/>
    </row>
    <row r="18" spans="1:10" ht="23.25" customHeight="1" x14ac:dyDescent="0.2">
      <c r="A18" s="157" t="s">
        <v>56</v>
      </c>
      <c r="B18" s="156" t="s">
        <v>56</v>
      </c>
      <c r="C18" s="148"/>
      <c r="D18" s="147"/>
      <c r="E18" s="548"/>
      <c r="F18" s="556"/>
      <c r="G18" s="548"/>
      <c r="H18" s="556"/>
      <c r="I18" s="548">
        <f>SUMIF(F47:F73,A18,I47:I73)</f>
        <v>0</v>
      </c>
      <c r="J18" s="549"/>
    </row>
    <row r="19" spans="1:10" ht="23.25" customHeight="1" x14ac:dyDescent="0.2">
      <c r="A19" s="157" t="s">
        <v>52</v>
      </c>
      <c r="B19" s="156" t="s">
        <v>53</v>
      </c>
      <c r="C19" s="148"/>
      <c r="D19" s="147"/>
      <c r="E19" s="548"/>
      <c r="F19" s="556"/>
      <c r="G19" s="548"/>
      <c r="H19" s="556"/>
      <c r="I19" s="548">
        <f>SUMIF(F47:F73,A19,I47:I73)</f>
        <v>0</v>
      </c>
      <c r="J19" s="549"/>
    </row>
    <row r="20" spans="1:10" ht="23.25" customHeight="1" x14ac:dyDescent="0.2">
      <c r="A20" s="157" t="s">
        <v>54</v>
      </c>
      <c r="B20" s="156" t="s">
        <v>55</v>
      </c>
      <c r="C20" s="148"/>
      <c r="D20" s="147"/>
      <c r="E20" s="548"/>
      <c r="F20" s="556"/>
      <c r="G20" s="548"/>
      <c r="H20" s="556"/>
      <c r="I20" s="548">
        <f>SUMIF(F47:F73,A20,I47:I73)</f>
        <v>0</v>
      </c>
      <c r="J20" s="549"/>
    </row>
    <row r="21" spans="1:10" ht="23.25" customHeight="1" x14ac:dyDescent="0.2">
      <c r="A21" s="117"/>
      <c r="B21" s="155" t="s">
        <v>65</v>
      </c>
      <c r="C21" s="154"/>
      <c r="D21" s="153"/>
      <c r="E21" s="550"/>
      <c r="F21" s="551"/>
      <c r="G21" s="550"/>
      <c r="H21" s="551"/>
      <c r="I21" s="550">
        <f>SUM(I16:J20)</f>
        <v>0</v>
      </c>
      <c r="J21" s="561"/>
    </row>
    <row r="22" spans="1:10" ht="33" customHeight="1" x14ac:dyDescent="0.2">
      <c r="A22" s="117"/>
      <c r="B22" s="152" t="s">
        <v>80</v>
      </c>
      <c r="C22" s="148"/>
      <c r="D22" s="147"/>
      <c r="E22" s="151"/>
      <c r="F22" s="145"/>
      <c r="G22" s="150"/>
      <c r="H22" s="150"/>
      <c r="I22" s="150"/>
      <c r="J22" s="144"/>
    </row>
    <row r="23" spans="1:10" ht="23.25" customHeight="1" x14ac:dyDescent="0.2">
      <c r="A23" s="117"/>
      <c r="B23" s="149" t="s">
        <v>79</v>
      </c>
      <c r="C23" s="148"/>
      <c r="D23" s="147"/>
      <c r="E23" s="146">
        <v>15</v>
      </c>
      <c r="F23" s="145" t="s">
        <v>15</v>
      </c>
      <c r="G23" s="546">
        <f>ZakladDPHSniVypocet</f>
        <v>0</v>
      </c>
      <c r="H23" s="547"/>
      <c r="I23" s="547"/>
      <c r="J23" s="144" t="str">
        <f>Mena</f>
        <v>CZK</v>
      </c>
    </row>
    <row r="24" spans="1:10" ht="23.25" customHeight="1" x14ac:dyDescent="0.2">
      <c r="A24" s="117"/>
      <c r="B24" s="149" t="s">
        <v>78</v>
      </c>
      <c r="C24" s="148"/>
      <c r="D24" s="147"/>
      <c r="E24" s="146">
        <f>SazbaDPH1</f>
        <v>15</v>
      </c>
      <c r="F24" s="145" t="s">
        <v>15</v>
      </c>
      <c r="G24" s="559">
        <f>ZakladDPHSni*SazbaDPH1/100</f>
        <v>0</v>
      </c>
      <c r="H24" s="560"/>
      <c r="I24" s="560"/>
      <c r="J24" s="144" t="str">
        <f>Mena</f>
        <v>CZK</v>
      </c>
    </row>
    <row r="25" spans="1:10" ht="23.25" customHeight="1" x14ac:dyDescent="0.2">
      <c r="A25" s="117"/>
      <c r="B25" s="149" t="s">
        <v>77</v>
      </c>
      <c r="C25" s="148"/>
      <c r="D25" s="147"/>
      <c r="E25" s="146">
        <v>21</v>
      </c>
      <c r="F25" s="145" t="s">
        <v>15</v>
      </c>
      <c r="G25" s="546">
        <f>ZakladDPHZaklVypocet</f>
        <v>0</v>
      </c>
      <c r="H25" s="547"/>
      <c r="I25" s="547"/>
      <c r="J25" s="144" t="str">
        <f>Mena</f>
        <v>CZK</v>
      </c>
    </row>
    <row r="26" spans="1:10" ht="23.25" customHeight="1" x14ac:dyDescent="0.2">
      <c r="A26" s="117"/>
      <c r="B26" s="143" t="s">
        <v>76</v>
      </c>
      <c r="C26" s="142"/>
      <c r="D26" s="54"/>
      <c r="E26" s="141">
        <f>SazbaDPH2</f>
        <v>21</v>
      </c>
      <c r="F26" s="140" t="s">
        <v>15</v>
      </c>
      <c r="G26" s="542">
        <f>ZakladDPHZakl*SazbaDPH2/100</f>
        <v>0</v>
      </c>
      <c r="H26" s="543"/>
      <c r="I26" s="543"/>
      <c r="J26" s="139" t="str">
        <f>Mena</f>
        <v>CZK</v>
      </c>
    </row>
    <row r="27" spans="1:10" ht="23.25" customHeight="1" thickBot="1" x14ac:dyDescent="0.25">
      <c r="A27" s="117"/>
      <c r="B27" s="138" t="s">
        <v>75</v>
      </c>
      <c r="C27" s="136"/>
      <c r="D27" s="137"/>
      <c r="E27" s="136"/>
      <c r="F27" s="135"/>
      <c r="G27" s="544">
        <f>0</f>
        <v>0</v>
      </c>
      <c r="H27" s="544"/>
      <c r="I27" s="544"/>
      <c r="J27" s="134" t="str">
        <f>Mena</f>
        <v>CZK</v>
      </c>
    </row>
    <row r="28" spans="1:10" ht="27.75" hidden="1" customHeight="1" thickBot="1" x14ac:dyDescent="0.25">
      <c r="A28" s="117"/>
      <c r="B28" s="129" t="s">
        <v>74</v>
      </c>
      <c r="C28" s="133"/>
      <c r="D28" s="133"/>
      <c r="E28" s="132"/>
      <c r="F28" s="131"/>
      <c r="G28" s="552">
        <f>ZakladDPHSniVypocet+ZakladDPHZaklVypocet</f>
        <v>0</v>
      </c>
      <c r="H28" s="552"/>
      <c r="I28" s="552"/>
      <c r="J28" s="130" t="str">
        <f>Mena</f>
        <v>CZK</v>
      </c>
    </row>
    <row r="29" spans="1:10" ht="27.75" customHeight="1" thickBot="1" x14ac:dyDescent="0.25">
      <c r="A29" s="117"/>
      <c r="B29" s="129" t="s">
        <v>73</v>
      </c>
      <c r="C29" s="128"/>
      <c r="D29" s="128"/>
      <c r="E29" s="128"/>
      <c r="F29" s="128"/>
      <c r="G29" s="545">
        <f>ZakladDPHSni+DPHSni+ZakladDPHZakl+DPHZakl+Zaokrouhleni</f>
        <v>0</v>
      </c>
      <c r="H29" s="545"/>
      <c r="I29" s="545"/>
      <c r="J29" s="127" t="s">
        <v>72</v>
      </c>
    </row>
    <row r="30" spans="1:10" ht="12.75" customHeight="1" x14ac:dyDescent="0.2">
      <c r="A30" s="117"/>
      <c r="B30" s="117"/>
      <c r="C30" s="18"/>
      <c r="D30" s="18"/>
      <c r="E30" s="18"/>
      <c r="F30" s="18"/>
      <c r="G30" s="33"/>
      <c r="H30" s="18"/>
      <c r="I30" s="33"/>
      <c r="J30" s="116"/>
    </row>
    <row r="31" spans="1:10" ht="30" customHeight="1" x14ac:dyDescent="0.2">
      <c r="A31" s="117"/>
      <c r="B31" s="117"/>
      <c r="C31" s="18"/>
      <c r="D31" s="18"/>
      <c r="E31" s="18"/>
      <c r="F31" s="18"/>
      <c r="G31" s="33"/>
      <c r="H31" s="18"/>
      <c r="I31" s="33"/>
      <c r="J31" s="116"/>
    </row>
    <row r="32" spans="1:10" ht="18.75" customHeight="1" x14ac:dyDescent="0.2">
      <c r="A32" s="117"/>
      <c r="B32" s="126"/>
      <c r="C32" s="44" t="s">
        <v>17</v>
      </c>
      <c r="D32" s="124"/>
      <c r="E32" s="124"/>
      <c r="F32" s="44" t="s">
        <v>18</v>
      </c>
      <c r="G32" s="124"/>
      <c r="H32" s="125"/>
      <c r="I32" s="124"/>
      <c r="J32" s="116"/>
    </row>
    <row r="33" spans="1:10" ht="47.25" customHeight="1" x14ac:dyDescent="0.2">
      <c r="A33" s="117"/>
      <c r="B33" s="117"/>
      <c r="C33" s="18"/>
      <c r="D33" s="18"/>
      <c r="E33" s="18"/>
      <c r="F33" s="18"/>
      <c r="G33" s="33"/>
      <c r="H33" s="18"/>
      <c r="I33" s="33"/>
      <c r="J33" s="116"/>
    </row>
    <row r="34" spans="1:10" s="118" customFormat="1" ht="18.75" customHeight="1" x14ac:dyDescent="0.2">
      <c r="A34" s="123"/>
      <c r="B34" s="123"/>
      <c r="C34" s="122"/>
      <c r="D34" s="121"/>
      <c r="E34" s="121"/>
      <c r="F34" s="122"/>
      <c r="G34" s="120"/>
      <c r="H34" s="121"/>
      <c r="I34" s="120"/>
      <c r="J34" s="119"/>
    </row>
    <row r="35" spans="1:10" ht="12.75" customHeight="1" x14ac:dyDescent="0.2">
      <c r="A35" s="117"/>
      <c r="B35" s="117"/>
      <c r="C35" s="18"/>
      <c r="D35" s="479" t="s">
        <v>19</v>
      </c>
      <c r="E35" s="479"/>
      <c r="F35" s="18"/>
      <c r="G35" s="33"/>
      <c r="H35" s="52" t="s">
        <v>20</v>
      </c>
      <c r="I35" s="33"/>
      <c r="J35" s="116"/>
    </row>
    <row r="36" spans="1:10" ht="13.5" customHeight="1" thickBot="1" x14ac:dyDescent="0.25">
      <c r="A36" s="115"/>
      <c r="B36" s="115"/>
      <c r="C36" s="114"/>
      <c r="D36" s="114"/>
      <c r="E36" s="114"/>
      <c r="F36" s="114"/>
      <c r="G36" s="113"/>
      <c r="H36" s="114"/>
      <c r="I36" s="113"/>
      <c r="J36" s="112"/>
    </row>
    <row r="37" spans="1:10" ht="27" hidden="1" customHeight="1" x14ac:dyDescent="0.25">
      <c r="B37" s="111" t="s">
        <v>71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99" t="s">
        <v>70</v>
      </c>
      <c r="B38" s="110" t="s">
        <v>10</v>
      </c>
      <c r="C38" s="109" t="s">
        <v>11</v>
      </c>
      <c r="D38" s="108"/>
      <c r="E38" s="108"/>
      <c r="F38" s="107" t="str">
        <f>B23</f>
        <v>Základ pro sníženou DPH</v>
      </c>
      <c r="G38" s="107" t="str">
        <f>B25</f>
        <v>Základ pro základní DPH</v>
      </c>
      <c r="H38" s="106" t="s">
        <v>69</v>
      </c>
      <c r="I38" s="106" t="s">
        <v>16</v>
      </c>
      <c r="J38" s="105" t="s">
        <v>15</v>
      </c>
    </row>
    <row r="39" spans="1:10" ht="25.5" hidden="1" customHeight="1" x14ac:dyDescent="0.2">
      <c r="A39" s="99">
        <v>1</v>
      </c>
      <c r="B39" s="104"/>
      <c r="C39" s="569"/>
      <c r="D39" s="570"/>
      <c r="E39" s="570"/>
      <c r="F39" s="103">
        <f>'01-'!AC602</f>
        <v>0</v>
      </c>
      <c r="G39" s="102">
        <f>'01-'!AD602</f>
        <v>0</v>
      </c>
      <c r="H39" s="101">
        <f>(F39*SazbaDPH1/100)+(G39*SazbaDPH2/100)</f>
        <v>0</v>
      </c>
      <c r="I39" s="101">
        <f>F39+G39+H39</f>
        <v>0</v>
      </c>
      <c r="J39" s="100" t="str">
        <f>IF(CenaCelkemVypocet=0,"",I39/CenaCelkemVypocet*100)</f>
        <v/>
      </c>
    </row>
    <row r="40" spans="1:10" ht="25.5" hidden="1" customHeight="1" x14ac:dyDescent="0.2">
      <c r="A40" s="99"/>
      <c r="B40" s="571" t="s">
        <v>68</v>
      </c>
      <c r="C40" s="572"/>
      <c r="D40" s="572"/>
      <c r="E40" s="573"/>
      <c r="F40" s="98">
        <f>SUMIF(A39:A39,"=1",F39:F39)</f>
        <v>0</v>
      </c>
      <c r="G40" s="97">
        <f>SUMIF(A39:A39,"=1",G39:G39)</f>
        <v>0</v>
      </c>
      <c r="H40" s="97">
        <f>SUMIF(A39:A39,"=1",H39:H39)</f>
        <v>0</v>
      </c>
      <c r="I40" s="97">
        <f>SUMIF(A39:A39,"=1",I39:I39)</f>
        <v>0</v>
      </c>
      <c r="J40" s="96">
        <f>SUMIF(A39:A39,"=1",J39:J39)</f>
        <v>0</v>
      </c>
    </row>
    <row r="44" spans="1:10" ht="15.75" x14ac:dyDescent="0.25">
      <c r="B44" s="95" t="s">
        <v>67</v>
      </c>
    </row>
    <row r="46" spans="1:10" ht="25.5" customHeight="1" x14ac:dyDescent="0.2">
      <c r="A46" s="94"/>
      <c r="B46" s="93" t="s">
        <v>10</v>
      </c>
      <c r="C46" s="93" t="s">
        <v>11</v>
      </c>
      <c r="D46" s="92"/>
      <c r="E46" s="92"/>
      <c r="F46" s="456" t="s">
        <v>66</v>
      </c>
      <c r="G46" s="456"/>
      <c r="H46" s="456"/>
      <c r="I46" s="574" t="s">
        <v>65</v>
      </c>
      <c r="J46" s="574"/>
    </row>
    <row r="47" spans="1:10" ht="25.5" customHeight="1" x14ac:dyDescent="0.2">
      <c r="A47" s="84"/>
      <c r="B47" s="90" t="s">
        <v>64</v>
      </c>
      <c r="C47" s="576" t="s">
        <v>63</v>
      </c>
      <c r="D47" s="577"/>
      <c r="E47" s="577"/>
      <c r="F47" s="89" t="s">
        <v>60</v>
      </c>
      <c r="G47" s="457"/>
      <c r="H47" s="457"/>
      <c r="I47" s="575">
        <f>'01-'!G8</f>
        <v>0</v>
      </c>
      <c r="J47" s="575"/>
    </row>
    <row r="48" spans="1:10" ht="25.5" customHeight="1" x14ac:dyDescent="0.2">
      <c r="A48" s="84"/>
      <c r="B48" s="87" t="s">
        <v>741</v>
      </c>
      <c r="C48" s="579" t="s">
        <v>740</v>
      </c>
      <c r="D48" s="580"/>
      <c r="E48" s="580"/>
      <c r="F48" s="86" t="s">
        <v>60</v>
      </c>
      <c r="G48" s="453"/>
      <c r="H48" s="453"/>
      <c r="I48" s="578">
        <f>'01-'!G47</f>
        <v>0</v>
      </c>
      <c r="J48" s="578"/>
    </row>
    <row r="49" spans="1:10" ht="25.5" customHeight="1" x14ac:dyDescent="0.2">
      <c r="A49" s="84"/>
      <c r="B49" s="87" t="s">
        <v>739</v>
      </c>
      <c r="C49" s="579" t="s">
        <v>738</v>
      </c>
      <c r="D49" s="580"/>
      <c r="E49" s="580"/>
      <c r="F49" s="86" t="s">
        <v>60</v>
      </c>
      <c r="G49" s="453"/>
      <c r="H49" s="453"/>
      <c r="I49" s="578">
        <f>'01-'!G86</f>
        <v>0</v>
      </c>
      <c r="J49" s="578"/>
    </row>
    <row r="50" spans="1:10" ht="25.5" customHeight="1" x14ac:dyDescent="0.2">
      <c r="A50" s="84"/>
      <c r="B50" s="87" t="s">
        <v>737</v>
      </c>
      <c r="C50" s="579" t="s">
        <v>736</v>
      </c>
      <c r="D50" s="580"/>
      <c r="E50" s="580"/>
      <c r="F50" s="86" t="s">
        <v>60</v>
      </c>
      <c r="G50" s="453"/>
      <c r="H50" s="453"/>
      <c r="I50" s="578">
        <f>'01-'!G124</f>
        <v>0</v>
      </c>
      <c r="J50" s="578"/>
    </row>
    <row r="51" spans="1:10" ht="25.5" customHeight="1" x14ac:dyDescent="0.2">
      <c r="A51" s="84"/>
      <c r="B51" s="87" t="s">
        <v>735</v>
      </c>
      <c r="C51" s="579" t="s">
        <v>734</v>
      </c>
      <c r="D51" s="580"/>
      <c r="E51" s="580"/>
      <c r="F51" s="86" t="s">
        <v>60</v>
      </c>
      <c r="G51" s="453"/>
      <c r="H51" s="453"/>
      <c r="I51" s="578">
        <f>'01-'!G132</f>
        <v>0</v>
      </c>
      <c r="J51" s="578"/>
    </row>
    <row r="52" spans="1:10" ht="25.5" customHeight="1" x14ac:dyDescent="0.2">
      <c r="A52" s="84"/>
      <c r="B52" s="87" t="s">
        <v>733</v>
      </c>
      <c r="C52" s="579" t="s">
        <v>732</v>
      </c>
      <c r="D52" s="580"/>
      <c r="E52" s="580"/>
      <c r="F52" s="86" t="s">
        <v>60</v>
      </c>
      <c r="G52" s="453"/>
      <c r="H52" s="453"/>
      <c r="I52" s="578">
        <f>'01-'!G154</f>
        <v>0</v>
      </c>
      <c r="J52" s="578"/>
    </row>
    <row r="53" spans="1:10" ht="25.5" customHeight="1" x14ac:dyDescent="0.2">
      <c r="A53" s="84"/>
      <c r="B53" s="87" t="s">
        <v>731</v>
      </c>
      <c r="C53" s="579" t="s">
        <v>730</v>
      </c>
      <c r="D53" s="580"/>
      <c r="E53" s="580"/>
      <c r="F53" s="86" t="s">
        <v>60</v>
      </c>
      <c r="G53" s="453"/>
      <c r="H53" s="453"/>
      <c r="I53" s="578">
        <f>'01-'!G180</f>
        <v>0</v>
      </c>
      <c r="J53" s="578"/>
    </row>
    <row r="54" spans="1:10" ht="25.5" customHeight="1" x14ac:dyDescent="0.2">
      <c r="A54" s="84"/>
      <c r="B54" s="87" t="s">
        <v>729</v>
      </c>
      <c r="C54" s="579" t="s">
        <v>728</v>
      </c>
      <c r="D54" s="580"/>
      <c r="E54" s="580"/>
      <c r="F54" s="86" t="s">
        <v>60</v>
      </c>
      <c r="G54" s="453"/>
      <c r="H54" s="453"/>
      <c r="I54" s="578">
        <f>'01-'!G220</f>
        <v>0</v>
      </c>
      <c r="J54" s="578"/>
    </row>
    <row r="55" spans="1:10" ht="25.5" customHeight="1" x14ac:dyDescent="0.2">
      <c r="A55" s="84"/>
      <c r="B55" s="87" t="s">
        <v>727</v>
      </c>
      <c r="C55" s="579" t="s">
        <v>726</v>
      </c>
      <c r="D55" s="580"/>
      <c r="E55" s="580"/>
      <c r="F55" s="86" t="s">
        <v>60</v>
      </c>
      <c r="G55" s="453"/>
      <c r="H55" s="453"/>
      <c r="I55" s="578">
        <f>'01-'!G241</f>
        <v>0</v>
      </c>
      <c r="J55" s="578"/>
    </row>
    <row r="56" spans="1:10" ht="25.5" customHeight="1" x14ac:dyDescent="0.2">
      <c r="A56" s="84"/>
      <c r="B56" s="87" t="s">
        <v>725</v>
      </c>
      <c r="C56" s="579" t="s">
        <v>724</v>
      </c>
      <c r="D56" s="580"/>
      <c r="E56" s="580"/>
      <c r="F56" s="86" t="s">
        <v>60</v>
      </c>
      <c r="G56" s="453"/>
      <c r="H56" s="453"/>
      <c r="I56" s="578">
        <f>'01-'!G253</f>
        <v>0</v>
      </c>
      <c r="J56" s="578"/>
    </row>
    <row r="57" spans="1:10" ht="25.5" customHeight="1" x14ac:dyDescent="0.2">
      <c r="A57" s="84"/>
      <c r="B57" s="87" t="s">
        <v>723</v>
      </c>
      <c r="C57" s="579" t="s">
        <v>722</v>
      </c>
      <c r="D57" s="580"/>
      <c r="E57" s="580"/>
      <c r="F57" s="86" t="s">
        <v>60</v>
      </c>
      <c r="G57" s="453"/>
      <c r="H57" s="453"/>
      <c r="I57" s="578">
        <f>'01-'!G268</f>
        <v>0</v>
      </c>
      <c r="J57" s="578"/>
    </row>
    <row r="58" spans="1:10" ht="25.5" customHeight="1" x14ac:dyDescent="0.2">
      <c r="A58" s="84"/>
      <c r="B58" s="87" t="s">
        <v>62</v>
      </c>
      <c r="C58" s="579" t="s">
        <v>61</v>
      </c>
      <c r="D58" s="580"/>
      <c r="E58" s="580"/>
      <c r="F58" s="86" t="s">
        <v>60</v>
      </c>
      <c r="G58" s="453"/>
      <c r="H58" s="453"/>
      <c r="I58" s="578">
        <f>'01-'!G272</f>
        <v>0</v>
      </c>
      <c r="J58" s="578"/>
    </row>
    <row r="59" spans="1:10" ht="25.5" customHeight="1" x14ac:dyDescent="0.2">
      <c r="A59" s="84"/>
      <c r="B59" s="87" t="s">
        <v>721</v>
      </c>
      <c r="C59" s="579" t="s">
        <v>720</v>
      </c>
      <c r="D59" s="580"/>
      <c r="E59" s="580"/>
      <c r="F59" s="86" t="s">
        <v>57</v>
      </c>
      <c r="G59" s="453"/>
      <c r="H59" s="453"/>
      <c r="I59" s="578">
        <f>'01-'!G275</f>
        <v>0</v>
      </c>
      <c r="J59" s="578"/>
    </row>
    <row r="60" spans="1:10" ht="25.5" customHeight="1" x14ac:dyDescent="0.2">
      <c r="A60" s="84"/>
      <c r="B60" s="87" t="s">
        <v>719</v>
      </c>
      <c r="C60" s="579" t="s">
        <v>718</v>
      </c>
      <c r="D60" s="580"/>
      <c r="E60" s="580"/>
      <c r="F60" s="86" t="s">
        <v>57</v>
      </c>
      <c r="G60" s="453"/>
      <c r="H60" s="453"/>
      <c r="I60" s="578">
        <f>'01-'!G293</f>
        <v>0</v>
      </c>
      <c r="J60" s="578"/>
    </row>
    <row r="61" spans="1:10" ht="25.5" customHeight="1" x14ac:dyDescent="0.2">
      <c r="A61" s="84"/>
      <c r="B61" s="87" t="s">
        <v>59</v>
      </c>
      <c r="C61" s="579" t="s">
        <v>58</v>
      </c>
      <c r="D61" s="580"/>
      <c r="E61" s="580"/>
      <c r="F61" s="86" t="s">
        <v>57</v>
      </c>
      <c r="G61" s="453"/>
      <c r="H61" s="453"/>
      <c r="I61" s="578">
        <f>'01-'!G313</f>
        <v>0</v>
      </c>
      <c r="J61" s="578"/>
    </row>
    <row r="62" spans="1:10" ht="25.5" customHeight="1" x14ac:dyDescent="0.2">
      <c r="A62" s="84"/>
      <c r="B62" s="87" t="s">
        <v>717</v>
      </c>
      <c r="C62" s="579" t="s">
        <v>716</v>
      </c>
      <c r="D62" s="580"/>
      <c r="E62" s="580"/>
      <c r="F62" s="86" t="s">
        <v>57</v>
      </c>
      <c r="G62" s="453"/>
      <c r="H62" s="453"/>
      <c r="I62" s="578">
        <f>'01-'!G316</f>
        <v>0</v>
      </c>
      <c r="J62" s="578"/>
    </row>
    <row r="63" spans="1:10" ht="25.5" customHeight="1" x14ac:dyDescent="0.2">
      <c r="A63" s="84"/>
      <c r="B63" s="87" t="s">
        <v>715</v>
      </c>
      <c r="C63" s="579" t="s">
        <v>714</v>
      </c>
      <c r="D63" s="580"/>
      <c r="E63" s="580"/>
      <c r="F63" s="86" t="s">
        <v>57</v>
      </c>
      <c r="G63" s="453"/>
      <c r="H63" s="453"/>
      <c r="I63" s="578">
        <f>'01-'!G404</f>
        <v>0</v>
      </c>
      <c r="J63" s="578"/>
    </row>
    <row r="64" spans="1:10" ht="25.5" customHeight="1" x14ac:dyDescent="0.2">
      <c r="A64" s="84"/>
      <c r="B64" s="87" t="s">
        <v>713</v>
      </c>
      <c r="C64" s="579" t="s">
        <v>712</v>
      </c>
      <c r="D64" s="580"/>
      <c r="E64" s="580"/>
      <c r="F64" s="86" t="s">
        <v>57</v>
      </c>
      <c r="G64" s="453"/>
      <c r="H64" s="453"/>
      <c r="I64" s="578">
        <f>'01-'!G430</f>
        <v>0</v>
      </c>
      <c r="J64" s="578"/>
    </row>
    <row r="65" spans="1:10" ht="25.5" customHeight="1" x14ac:dyDescent="0.2">
      <c r="A65" s="84"/>
      <c r="B65" s="87" t="s">
        <v>711</v>
      </c>
      <c r="C65" s="579" t="s">
        <v>710</v>
      </c>
      <c r="D65" s="580"/>
      <c r="E65" s="580"/>
      <c r="F65" s="86" t="s">
        <v>57</v>
      </c>
      <c r="G65" s="453"/>
      <c r="H65" s="453"/>
      <c r="I65" s="578">
        <f>'01-'!G453</f>
        <v>0</v>
      </c>
      <c r="J65" s="578"/>
    </row>
    <row r="66" spans="1:10" ht="25.5" customHeight="1" x14ac:dyDescent="0.2">
      <c r="A66" s="84"/>
      <c r="B66" s="87" t="s">
        <v>709</v>
      </c>
      <c r="C66" s="579" t="s">
        <v>708</v>
      </c>
      <c r="D66" s="580"/>
      <c r="E66" s="580"/>
      <c r="F66" s="86" t="s">
        <v>57</v>
      </c>
      <c r="G66" s="453"/>
      <c r="H66" s="453"/>
      <c r="I66" s="578">
        <f>'01-'!G529</f>
        <v>0</v>
      </c>
      <c r="J66" s="578"/>
    </row>
    <row r="67" spans="1:10" ht="25.5" customHeight="1" x14ac:dyDescent="0.2">
      <c r="A67" s="84"/>
      <c r="B67" s="87" t="s">
        <v>707</v>
      </c>
      <c r="C67" s="579" t="s">
        <v>706</v>
      </c>
      <c r="D67" s="580"/>
      <c r="E67" s="580"/>
      <c r="F67" s="86" t="s">
        <v>57</v>
      </c>
      <c r="G67" s="453"/>
      <c r="H67" s="453"/>
      <c r="I67" s="578">
        <f>'01-'!G533</f>
        <v>0</v>
      </c>
      <c r="J67" s="578"/>
    </row>
    <row r="68" spans="1:10" ht="25.5" customHeight="1" x14ac:dyDescent="0.2">
      <c r="A68" s="84"/>
      <c r="B68" s="87" t="s">
        <v>705</v>
      </c>
      <c r="C68" s="579" t="s">
        <v>704</v>
      </c>
      <c r="D68" s="580"/>
      <c r="E68" s="580"/>
      <c r="F68" s="86" t="s">
        <v>57</v>
      </c>
      <c r="G68" s="453"/>
      <c r="H68" s="453"/>
      <c r="I68" s="578">
        <f>'01-'!G538</f>
        <v>0</v>
      </c>
      <c r="J68" s="578"/>
    </row>
    <row r="69" spans="1:10" ht="25.5" customHeight="1" x14ac:dyDescent="0.2">
      <c r="A69" s="84"/>
      <c r="B69" s="87" t="s">
        <v>703</v>
      </c>
      <c r="C69" s="579" t="s">
        <v>702</v>
      </c>
      <c r="D69" s="580"/>
      <c r="E69" s="580"/>
      <c r="F69" s="86" t="s">
        <v>57</v>
      </c>
      <c r="G69" s="453"/>
      <c r="H69" s="453"/>
      <c r="I69" s="578">
        <f>'01-'!G551</f>
        <v>0</v>
      </c>
      <c r="J69" s="578"/>
    </row>
    <row r="70" spans="1:10" ht="25.5" customHeight="1" x14ac:dyDescent="0.2">
      <c r="A70" s="84"/>
      <c r="B70" s="87" t="s">
        <v>701</v>
      </c>
      <c r="C70" s="579" t="s">
        <v>700</v>
      </c>
      <c r="D70" s="580"/>
      <c r="E70" s="580"/>
      <c r="F70" s="86" t="s">
        <v>57</v>
      </c>
      <c r="G70" s="453"/>
      <c r="H70" s="453"/>
      <c r="I70" s="578">
        <f>'01-'!G558</f>
        <v>0</v>
      </c>
      <c r="J70" s="578"/>
    </row>
    <row r="71" spans="1:10" ht="25.5" customHeight="1" x14ac:dyDescent="0.2">
      <c r="A71" s="84"/>
      <c r="B71" s="87" t="s">
        <v>699</v>
      </c>
      <c r="C71" s="579" t="s">
        <v>698</v>
      </c>
      <c r="D71" s="580"/>
      <c r="E71" s="580"/>
      <c r="F71" s="86" t="s">
        <v>56</v>
      </c>
      <c r="G71" s="453"/>
      <c r="H71" s="453"/>
      <c r="I71" s="578">
        <f>'01-'!G560</f>
        <v>0</v>
      </c>
      <c r="J71" s="578"/>
    </row>
    <row r="72" spans="1:10" ht="25.5" customHeight="1" x14ac:dyDescent="0.2">
      <c r="A72" s="84"/>
      <c r="B72" s="87" t="s">
        <v>54</v>
      </c>
      <c r="C72" s="579" t="s">
        <v>55</v>
      </c>
      <c r="D72" s="580"/>
      <c r="E72" s="580"/>
      <c r="F72" s="86" t="s">
        <v>54</v>
      </c>
      <c r="G72" s="453"/>
      <c r="H72" s="453"/>
      <c r="I72" s="578">
        <f>'01-'!G562</f>
        <v>0</v>
      </c>
      <c r="J72" s="578"/>
    </row>
    <row r="73" spans="1:10" ht="25.5" customHeight="1" x14ac:dyDescent="0.2">
      <c r="A73" s="84"/>
      <c r="B73" s="83" t="s">
        <v>52</v>
      </c>
      <c r="C73" s="566" t="s">
        <v>53</v>
      </c>
      <c r="D73" s="567"/>
      <c r="E73" s="567"/>
      <c r="F73" s="82" t="s">
        <v>52</v>
      </c>
      <c r="G73" s="454"/>
      <c r="H73" s="454"/>
      <c r="I73" s="565">
        <f>'01-'!G584</f>
        <v>0</v>
      </c>
      <c r="J73" s="565"/>
    </row>
    <row r="74" spans="1:10" ht="25.5" customHeight="1" x14ac:dyDescent="0.2">
      <c r="A74" s="80"/>
      <c r="B74" s="79" t="s">
        <v>16</v>
      </c>
      <c r="C74" s="79"/>
      <c r="D74" s="78"/>
      <c r="E74" s="78"/>
      <c r="F74" s="77"/>
      <c r="G74" s="455"/>
      <c r="H74" s="455"/>
      <c r="I74" s="568">
        <f>SUM(I47:I73)</f>
        <v>0</v>
      </c>
      <c r="J74" s="568"/>
    </row>
    <row r="75" spans="1:10" x14ac:dyDescent="0.2">
      <c r="F75" s="75"/>
      <c r="G75" s="74"/>
      <c r="H75" s="75"/>
      <c r="I75" s="74"/>
      <c r="J75" s="74"/>
    </row>
    <row r="76" spans="1:10" x14ac:dyDescent="0.2">
      <c r="F76" s="75"/>
      <c r="G76" s="74"/>
      <c r="H76" s="75"/>
      <c r="I76" s="74"/>
      <c r="J76" s="74"/>
    </row>
    <row r="77" spans="1:10" x14ac:dyDescent="0.2">
      <c r="F77" s="75"/>
      <c r="G77" s="74"/>
      <c r="H77" s="75"/>
      <c r="I77" s="74"/>
      <c r="J77" s="74"/>
    </row>
  </sheetData>
  <sheetProtection algorithmName="SHA-512" hashValue="CVWzWDTMwjAZtKHIaqJ7WbZPmaC7oVhJV9R32CH4BT99btNPTGSn1FQNmZKhPxPLH/FQxg0kEu2V2EHW48yKnw==" saltValue="DdJl1DZxCYlzecCdq7r7Yg==" spinCount="100000" sheet="1" objects="1" scenarios="1"/>
  <mergeCells count="93">
    <mergeCell ref="I73:J73"/>
    <mergeCell ref="C73:E73"/>
    <mergeCell ref="I74:J74"/>
    <mergeCell ref="I70:J70"/>
    <mergeCell ref="C70:E70"/>
    <mergeCell ref="I71:J71"/>
    <mergeCell ref="C71:E71"/>
    <mergeCell ref="I72:J72"/>
    <mergeCell ref="C72:E72"/>
    <mergeCell ref="I67:J67"/>
    <mergeCell ref="C67:E67"/>
    <mergeCell ref="I68:J68"/>
    <mergeCell ref="C68:E68"/>
    <mergeCell ref="I69:J69"/>
    <mergeCell ref="C69:E69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E19:F19"/>
    <mergeCell ref="C39:E39"/>
    <mergeCell ref="B40:E40"/>
    <mergeCell ref="I46:J46"/>
    <mergeCell ref="I47:J47"/>
    <mergeCell ref="C47:E47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E20:F20"/>
    <mergeCell ref="I20:J20"/>
    <mergeCell ref="I21:J21"/>
    <mergeCell ref="G19:H19"/>
    <mergeCell ref="G20:H20"/>
    <mergeCell ref="I48:J48"/>
    <mergeCell ref="C48:E48"/>
    <mergeCell ref="D35:E35"/>
    <mergeCell ref="G24:I24"/>
    <mergeCell ref="G23:I23"/>
    <mergeCell ref="G15:H15"/>
    <mergeCell ref="I15:J15"/>
    <mergeCell ref="E16:F16"/>
    <mergeCell ref="D12:G12"/>
    <mergeCell ref="D13:G13"/>
    <mergeCell ref="D3:J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06"/>
  <sheetViews>
    <sheetView workbookViewId="0">
      <selection activeCell="F562" sqref="F562"/>
    </sheetView>
  </sheetViews>
  <sheetFormatPr defaultRowHeight="12.75" outlineLevelRow="1" x14ac:dyDescent="0.2"/>
  <cols>
    <col min="1" max="1" width="4.28515625" customWidth="1"/>
    <col min="2" max="2" width="14.42578125" style="193" customWidth="1"/>
    <col min="3" max="3" width="38.28515625" style="1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582" t="s">
        <v>141</v>
      </c>
      <c r="B1" s="582"/>
      <c r="C1" s="582"/>
      <c r="D1" s="582"/>
      <c r="E1" s="582"/>
      <c r="F1" s="582"/>
      <c r="G1" s="582"/>
      <c r="AE1" t="s">
        <v>140</v>
      </c>
    </row>
    <row r="2" spans="1:60" ht="24.95" customHeight="1" x14ac:dyDescent="0.2">
      <c r="A2" s="236" t="s">
        <v>139</v>
      </c>
      <c r="B2" s="458"/>
      <c r="C2" s="583" t="s">
        <v>742</v>
      </c>
      <c r="D2" s="584"/>
      <c r="E2" s="584"/>
      <c r="F2" s="584"/>
      <c r="G2" s="585"/>
      <c r="AE2" t="s">
        <v>138</v>
      </c>
    </row>
    <row r="3" spans="1:60" ht="24.95" hidden="1" customHeight="1" x14ac:dyDescent="0.2">
      <c r="A3" s="236" t="s">
        <v>137</v>
      </c>
      <c r="B3" s="458"/>
      <c r="C3" s="583"/>
      <c r="D3" s="584"/>
      <c r="E3" s="584"/>
      <c r="F3" s="584"/>
      <c r="G3" s="585"/>
      <c r="AE3" t="s">
        <v>136</v>
      </c>
    </row>
    <row r="4" spans="1:60" ht="24.95" hidden="1" customHeight="1" x14ac:dyDescent="0.2">
      <c r="A4" s="236" t="s">
        <v>135</v>
      </c>
      <c r="B4" s="458"/>
      <c r="C4" s="583"/>
      <c r="D4" s="584"/>
      <c r="E4" s="584"/>
      <c r="F4" s="584"/>
      <c r="G4" s="585"/>
      <c r="AE4" t="s">
        <v>134</v>
      </c>
    </row>
    <row r="5" spans="1:60" hidden="1" x14ac:dyDescent="0.2">
      <c r="A5" s="234" t="s">
        <v>133</v>
      </c>
      <c r="B5" s="233"/>
      <c r="C5" s="232"/>
      <c r="D5" s="231"/>
      <c r="E5" s="231"/>
      <c r="F5" s="231"/>
      <c r="G5" s="230"/>
      <c r="AE5" t="s">
        <v>132</v>
      </c>
    </row>
    <row r="7" spans="1:60" ht="38.25" x14ac:dyDescent="0.2">
      <c r="A7" s="227" t="s">
        <v>27</v>
      </c>
      <c r="B7" s="229" t="s">
        <v>26</v>
      </c>
      <c r="C7" s="229" t="s">
        <v>25</v>
      </c>
      <c r="D7" s="227" t="s">
        <v>24</v>
      </c>
      <c r="E7" s="227" t="s">
        <v>23</v>
      </c>
      <c r="F7" s="228" t="s">
        <v>22</v>
      </c>
      <c r="G7" s="227" t="s">
        <v>65</v>
      </c>
      <c r="H7" s="226" t="s">
        <v>131</v>
      </c>
      <c r="I7" s="226" t="s">
        <v>130</v>
      </c>
      <c r="J7" s="226" t="s">
        <v>129</v>
      </c>
      <c r="K7" s="226" t="s">
        <v>128</v>
      </c>
      <c r="L7" s="226" t="s">
        <v>127</v>
      </c>
      <c r="M7" s="226" t="s">
        <v>126</v>
      </c>
      <c r="N7" s="226" t="s">
        <v>125</v>
      </c>
      <c r="O7" s="226" t="s">
        <v>124</v>
      </c>
      <c r="P7" s="226" t="s">
        <v>123</v>
      </c>
      <c r="Q7" s="226" t="s">
        <v>122</v>
      </c>
      <c r="R7" s="226" t="s">
        <v>121</v>
      </c>
      <c r="S7" s="226" t="s">
        <v>120</v>
      </c>
      <c r="T7" s="226" t="s">
        <v>119</v>
      </c>
      <c r="U7" s="226" t="s">
        <v>118</v>
      </c>
    </row>
    <row r="8" spans="1:60" x14ac:dyDescent="0.2">
      <c r="A8" s="221" t="s">
        <v>21</v>
      </c>
      <c r="B8" s="225" t="s">
        <v>64</v>
      </c>
      <c r="C8" s="224" t="s">
        <v>63</v>
      </c>
      <c r="D8" s="220"/>
      <c r="E8" s="223"/>
      <c r="F8" s="222"/>
      <c r="G8" s="222">
        <f>SUMIF(AE9:AE46,"&lt;&gt;NOR",G9:G46)</f>
        <v>0</v>
      </c>
      <c r="H8" s="222"/>
      <c r="I8" s="222">
        <f>SUM(I9:I46)</f>
        <v>0</v>
      </c>
      <c r="J8" s="222"/>
      <c r="K8" s="222">
        <f>SUM(K9:K46)</f>
        <v>0</v>
      </c>
      <c r="L8" s="222"/>
      <c r="M8" s="222">
        <f>SUM(M9:M46)</f>
        <v>0</v>
      </c>
      <c r="N8" s="220"/>
      <c r="O8" s="220">
        <f>SUM(O9:O46)</f>
        <v>3.4</v>
      </c>
      <c r="P8" s="220"/>
      <c r="Q8" s="220">
        <f>SUM(Q9:Q46)</f>
        <v>0</v>
      </c>
      <c r="R8" s="220"/>
      <c r="S8" s="220"/>
      <c r="T8" s="221"/>
      <c r="U8" s="220">
        <f>SUM(U9:U46)</f>
        <v>95.4</v>
      </c>
      <c r="AE8" t="s">
        <v>92</v>
      </c>
    </row>
    <row r="9" spans="1:60" outlineLevel="1" x14ac:dyDescent="0.2">
      <c r="A9" s="208">
        <v>1</v>
      </c>
      <c r="B9" s="207" t="s">
        <v>117</v>
      </c>
      <c r="C9" s="210" t="s">
        <v>116</v>
      </c>
      <c r="D9" s="204" t="s">
        <v>102</v>
      </c>
      <c r="E9" s="209">
        <v>13.55447</v>
      </c>
      <c r="F9" s="254"/>
      <c r="G9" s="206">
        <f>ROUND(E9*F9,2)</f>
        <v>0</v>
      </c>
      <c r="H9" s="254"/>
      <c r="I9" s="206">
        <f>ROUND(E9*H9,2)</f>
        <v>0</v>
      </c>
      <c r="J9" s="254"/>
      <c r="K9" s="206">
        <f>ROUND(E9*J9,2)</f>
        <v>0</v>
      </c>
      <c r="L9" s="206">
        <v>21</v>
      </c>
      <c r="M9" s="206">
        <f>G9*(1+L9/100)</f>
        <v>0</v>
      </c>
      <c r="N9" s="204">
        <v>0</v>
      </c>
      <c r="O9" s="204">
        <f>ROUND(E9*N9,5)</f>
        <v>0</v>
      </c>
      <c r="P9" s="204">
        <v>0</v>
      </c>
      <c r="Q9" s="204">
        <f>ROUND(E9*P9,5)</f>
        <v>0</v>
      </c>
      <c r="R9" s="204"/>
      <c r="S9" s="204"/>
      <c r="T9" s="205">
        <v>1.7629999999999999</v>
      </c>
      <c r="U9" s="204">
        <f>ROUND(E9*T9,2)</f>
        <v>23.9</v>
      </c>
      <c r="V9" s="198"/>
      <c r="W9" s="198"/>
      <c r="X9" s="198"/>
      <c r="Y9" s="198"/>
      <c r="Z9" s="198"/>
      <c r="AA9" s="198"/>
      <c r="AB9" s="198"/>
      <c r="AC9" s="198"/>
      <c r="AD9" s="198"/>
      <c r="AE9" s="198" t="s">
        <v>91</v>
      </c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</row>
    <row r="10" spans="1:60" outlineLevel="1" x14ac:dyDescent="0.2">
      <c r="A10" s="208"/>
      <c r="B10" s="207"/>
      <c r="C10" s="219" t="s">
        <v>1411</v>
      </c>
      <c r="D10" s="597"/>
      <c r="E10" s="218">
        <v>13.55447</v>
      </c>
      <c r="F10" s="206"/>
      <c r="G10" s="206"/>
      <c r="H10" s="206"/>
      <c r="I10" s="206"/>
      <c r="J10" s="206"/>
      <c r="K10" s="206"/>
      <c r="L10" s="206"/>
      <c r="M10" s="206"/>
      <c r="N10" s="204"/>
      <c r="O10" s="204"/>
      <c r="P10" s="204"/>
      <c r="Q10" s="204"/>
      <c r="R10" s="204"/>
      <c r="S10" s="204"/>
      <c r="T10" s="205"/>
      <c r="U10" s="204"/>
      <c r="V10" s="198"/>
      <c r="W10" s="198"/>
      <c r="X10" s="198"/>
      <c r="Y10" s="198"/>
      <c r="Z10" s="198"/>
      <c r="AA10" s="198"/>
      <c r="AB10" s="198"/>
      <c r="AC10" s="198"/>
      <c r="AD10" s="198"/>
      <c r="AE10" s="198" t="s">
        <v>97</v>
      </c>
      <c r="AF10" s="198">
        <v>0</v>
      </c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</row>
    <row r="11" spans="1:60" outlineLevel="1" x14ac:dyDescent="0.2">
      <c r="A11" s="208">
        <v>2</v>
      </c>
      <c r="B11" s="207" t="s">
        <v>1410</v>
      </c>
      <c r="C11" s="210" t="s">
        <v>1409</v>
      </c>
      <c r="D11" s="204" t="s">
        <v>102</v>
      </c>
      <c r="E11" s="209">
        <v>104.79875</v>
      </c>
      <c r="F11" s="254"/>
      <c r="G11" s="206">
        <f>ROUND(E11*F11,2)</f>
        <v>0</v>
      </c>
      <c r="H11" s="254"/>
      <c r="I11" s="206">
        <f>ROUND(E11*H11,2)</f>
        <v>0</v>
      </c>
      <c r="J11" s="254"/>
      <c r="K11" s="206">
        <f>ROUND(E11*J11,2)</f>
        <v>0</v>
      </c>
      <c r="L11" s="206">
        <v>21</v>
      </c>
      <c r="M11" s="206">
        <f>G11*(1+L11/100)</f>
        <v>0</v>
      </c>
      <c r="N11" s="204">
        <v>0</v>
      </c>
      <c r="O11" s="204">
        <f>ROUND(E11*N11,5)</f>
        <v>0</v>
      </c>
      <c r="P11" s="204">
        <v>0</v>
      </c>
      <c r="Q11" s="204">
        <f>ROUND(E11*P11,5)</f>
        <v>0</v>
      </c>
      <c r="R11" s="204"/>
      <c r="S11" s="204"/>
      <c r="T11" s="205">
        <v>0.11</v>
      </c>
      <c r="U11" s="204">
        <f>ROUND(E11*T11,2)</f>
        <v>11.53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 t="s">
        <v>91</v>
      </c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</row>
    <row r="12" spans="1:60" outlineLevel="1" x14ac:dyDescent="0.2">
      <c r="A12" s="208"/>
      <c r="B12" s="207"/>
      <c r="C12" s="219" t="s">
        <v>1384</v>
      </c>
      <c r="D12" s="597"/>
      <c r="E12" s="218"/>
      <c r="F12" s="206"/>
      <c r="G12" s="206"/>
      <c r="H12" s="206"/>
      <c r="I12" s="206"/>
      <c r="J12" s="206"/>
      <c r="K12" s="206"/>
      <c r="L12" s="206"/>
      <c r="M12" s="206"/>
      <c r="N12" s="204"/>
      <c r="O12" s="204"/>
      <c r="P12" s="204"/>
      <c r="Q12" s="204"/>
      <c r="R12" s="204"/>
      <c r="S12" s="204"/>
      <c r="T12" s="205"/>
      <c r="U12" s="204"/>
      <c r="V12" s="198"/>
      <c r="W12" s="198"/>
      <c r="X12" s="198"/>
      <c r="Y12" s="198"/>
      <c r="Z12" s="198"/>
      <c r="AA12" s="198"/>
      <c r="AB12" s="198"/>
      <c r="AC12" s="198"/>
      <c r="AD12" s="198"/>
      <c r="AE12" s="198" t="s">
        <v>97</v>
      </c>
      <c r="AF12" s="198">
        <v>0</v>
      </c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</row>
    <row r="13" spans="1:60" outlineLevel="1" x14ac:dyDescent="0.2">
      <c r="A13" s="208"/>
      <c r="B13" s="207"/>
      <c r="C13" s="219" t="s">
        <v>1408</v>
      </c>
      <c r="D13" s="597"/>
      <c r="E13" s="218">
        <v>104.79875</v>
      </c>
      <c r="F13" s="206"/>
      <c r="G13" s="206"/>
      <c r="H13" s="206"/>
      <c r="I13" s="206"/>
      <c r="J13" s="206"/>
      <c r="K13" s="206"/>
      <c r="L13" s="206"/>
      <c r="M13" s="206"/>
      <c r="N13" s="204"/>
      <c r="O13" s="204"/>
      <c r="P13" s="204"/>
      <c r="Q13" s="204"/>
      <c r="R13" s="204"/>
      <c r="S13" s="204"/>
      <c r="T13" s="205"/>
      <c r="U13" s="204"/>
      <c r="V13" s="198"/>
      <c r="W13" s="198"/>
      <c r="X13" s="198"/>
      <c r="Y13" s="198"/>
      <c r="Z13" s="198"/>
      <c r="AA13" s="198"/>
      <c r="AB13" s="198"/>
      <c r="AC13" s="198"/>
      <c r="AD13" s="198"/>
      <c r="AE13" s="198" t="s">
        <v>97</v>
      </c>
      <c r="AF13" s="198">
        <v>0</v>
      </c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</row>
    <row r="14" spans="1:60" outlineLevel="1" x14ac:dyDescent="0.2">
      <c r="A14" s="208">
        <v>3</v>
      </c>
      <c r="B14" s="207" t="s">
        <v>1407</v>
      </c>
      <c r="C14" s="210" t="s">
        <v>1406</v>
      </c>
      <c r="D14" s="204" t="s">
        <v>102</v>
      </c>
      <c r="E14" s="209">
        <v>52.399349999999998</v>
      </c>
      <c r="F14" s="254"/>
      <c r="G14" s="206">
        <f>ROUND(E14*F14,2)</f>
        <v>0</v>
      </c>
      <c r="H14" s="254"/>
      <c r="I14" s="206">
        <f>ROUND(E14*H14,2)</f>
        <v>0</v>
      </c>
      <c r="J14" s="254"/>
      <c r="K14" s="206">
        <f>ROUND(E14*J14,2)</f>
        <v>0</v>
      </c>
      <c r="L14" s="206">
        <v>21</v>
      </c>
      <c r="M14" s="206">
        <f>G14*(1+L14/100)</f>
        <v>0</v>
      </c>
      <c r="N14" s="204">
        <v>0</v>
      </c>
      <c r="O14" s="204">
        <f>ROUND(E14*N14,5)</f>
        <v>0</v>
      </c>
      <c r="P14" s="204">
        <v>0</v>
      </c>
      <c r="Q14" s="204">
        <f>ROUND(E14*P14,5)</f>
        <v>0</v>
      </c>
      <c r="R14" s="204"/>
      <c r="S14" s="204"/>
      <c r="T14" s="205">
        <v>4.3099999999999999E-2</v>
      </c>
      <c r="U14" s="204">
        <f>ROUND(E14*T14,2)</f>
        <v>2.2599999999999998</v>
      </c>
      <c r="V14" s="198"/>
      <c r="W14" s="198"/>
      <c r="X14" s="198"/>
      <c r="Y14" s="198"/>
      <c r="Z14" s="198"/>
      <c r="AA14" s="198"/>
      <c r="AB14" s="198"/>
      <c r="AC14" s="198"/>
      <c r="AD14" s="198"/>
      <c r="AE14" s="198" t="s">
        <v>91</v>
      </c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</row>
    <row r="15" spans="1:60" outlineLevel="1" x14ac:dyDescent="0.2">
      <c r="A15" s="208"/>
      <c r="B15" s="207"/>
      <c r="C15" s="219" t="s">
        <v>1405</v>
      </c>
      <c r="D15" s="597"/>
      <c r="E15" s="218">
        <v>52.399349999999998</v>
      </c>
      <c r="F15" s="206"/>
      <c r="G15" s="206"/>
      <c r="H15" s="206"/>
      <c r="I15" s="206"/>
      <c r="J15" s="206"/>
      <c r="K15" s="206"/>
      <c r="L15" s="206"/>
      <c r="M15" s="206"/>
      <c r="N15" s="204"/>
      <c r="O15" s="204"/>
      <c r="P15" s="204"/>
      <c r="Q15" s="204"/>
      <c r="R15" s="204"/>
      <c r="S15" s="204"/>
      <c r="T15" s="205"/>
      <c r="U15" s="204"/>
      <c r="V15" s="198"/>
      <c r="W15" s="198"/>
      <c r="X15" s="198"/>
      <c r="Y15" s="198"/>
      <c r="Z15" s="198"/>
      <c r="AA15" s="198"/>
      <c r="AB15" s="198"/>
      <c r="AC15" s="198"/>
      <c r="AD15" s="198"/>
      <c r="AE15" s="198" t="s">
        <v>97</v>
      </c>
      <c r="AF15" s="198">
        <v>0</v>
      </c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</row>
    <row r="16" spans="1:60" ht="22.5" outlineLevel="1" x14ac:dyDescent="0.2">
      <c r="A16" s="208">
        <v>4</v>
      </c>
      <c r="B16" s="207" t="s">
        <v>1404</v>
      </c>
      <c r="C16" s="210" t="s">
        <v>1403</v>
      </c>
      <c r="D16" s="204" t="s">
        <v>102</v>
      </c>
      <c r="E16" s="209">
        <v>57.491999999999997</v>
      </c>
      <c r="F16" s="254"/>
      <c r="G16" s="206">
        <f>ROUND(E16*F16,2)</f>
        <v>0</v>
      </c>
      <c r="H16" s="254"/>
      <c r="I16" s="206">
        <f>ROUND(E16*H16,2)</f>
        <v>0</v>
      </c>
      <c r="J16" s="254"/>
      <c r="K16" s="206">
        <f>ROUND(E16*J16,2)</f>
        <v>0</v>
      </c>
      <c r="L16" s="206">
        <v>21</v>
      </c>
      <c r="M16" s="206">
        <f>G16*(1+L16/100)</f>
        <v>0</v>
      </c>
      <c r="N16" s="204">
        <v>0</v>
      </c>
      <c r="O16" s="204">
        <f>ROUND(E16*N16,5)</f>
        <v>0</v>
      </c>
      <c r="P16" s="204">
        <v>0</v>
      </c>
      <c r="Q16" s="204">
        <f>ROUND(E16*P16,5)</f>
        <v>0</v>
      </c>
      <c r="R16" s="204"/>
      <c r="S16" s="204"/>
      <c r="T16" s="205">
        <v>0.16</v>
      </c>
      <c r="U16" s="204">
        <f>ROUND(E16*T16,2)</f>
        <v>9.1999999999999993</v>
      </c>
      <c r="V16" s="198"/>
      <c r="W16" s="198"/>
      <c r="X16" s="198"/>
      <c r="Y16" s="198"/>
      <c r="Z16" s="198"/>
      <c r="AA16" s="198"/>
      <c r="AB16" s="198"/>
      <c r="AC16" s="198"/>
      <c r="AD16" s="198"/>
      <c r="AE16" s="198" t="s">
        <v>91</v>
      </c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</row>
    <row r="17" spans="1:60" outlineLevel="1" x14ac:dyDescent="0.2">
      <c r="A17" s="208"/>
      <c r="B17" s="207"/>
      <c r="C17" s="219" t="s">
        <v>1358</v>
      </c>
      <c r="D17" s="597"/>
      <c r="E17" s="218"/>
      <c r="F17" s="206"/>
      <c r="G17" s="206"/>
      <c r="H17" s="206"/>
      <c r="I17" s="206"/>
      <c r="J17" s="206"/>
      <c r="K17" s="206"/>
      <c r="L17" s="206"/>
      <c r="M17" s="206"/>
      <c r="N17" s="204"/>
      <c r="O17" s="204"/>
      <c r="P17" s="204"/>
      <c r="Q17" s="204"/>
      <c r="R17" s="204"/>
      <c r="S17" s="204"/>
      <c r="T17" s="205"/>
      <c r="U17" s="204"/>
      <c r="V17" s="198"/>
      <c r="W17" s="198"/>
      <c r="X17" s="198"/>
      <c r="Y17" s="198"/>
      <c r="Z17" s="198"/>
      <c r="AA17" s="198"/>
      <c r="AB17" s="198"/>
      <c r="AC17" s="198"/>
      <c r="AD17" s="198"/>
      <c r="AE17" s="198" t="s">
        <v>97</v>
      </c>
      <c r="AF17" s="198">
        <v>0</v>
      </c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</row>
    <row r="18" spans="1:60" outlineLevel="1" x14ac:dyDescent="0.2">
      <c r="A18" s="208"/>
      <c r="B18" s="207"/>
      <c r="C18" s="219" t="s">
        <v>1402</v>
      </c>
      <c r="D18" s="597"/>
      <c r="E18" s="218">
        <v>46.655999999999999</v>
      </c>
      <c r="F18" s="206"/>
      <c r="G18" s="206"/>
      <c r="H18" s="206"/>
      <c r="I18" s="206"/>
      <c r="J18" s="206"/>
      <c r="K18" s="206"/>
      <c r="L18" s="206"/>
      <c r="M18" s="206"/>
      <c r="N18" s="204"/>
      <c r="O18" s="204"/>
      <c r="P18" s="204"/>
      <c r="Q18" s="204"/>
      <c r="R18" s="204"/>
      <c r="S18" s="204"/>
      <c r="T18" s="205"/>
      <c r="U18" s="204"/>
      <c r="V18" s="198"/>
      <c r="W18" s="198"/>
      <c r="X18" s="198"/>
      <c r="Y18" s="198"/>
      <c r="Z18" s="198"/>
      <c r="AA18" s="198"/>
      <c r="AB18" s="198"/>
      <c r="AC18" s="198"/>
      <c r="AD18" s="198"/>
      <c r="AE18" s="198" t="s">
        <v>97</v>
      </c>
      <c r="AF18" s="198">
        <v>0</v>
      </c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</row>
    <row r="19" spans="1:60" outlineLevel="1" x14ac:dyDescent="0.2">
      <c r="A19" s="208"/>
      <c r="B19" s="207"/>
      <c r="C19" s="219" t="s">
        <v>1356</v>
      </c>
      <c r="D19" s="597"/>
      <c r="E19" s="218"/>
      <c r="F19" s="206"/>
      <c r="G19" s="206"/>
      <c r="H19" s="206"/>
      <c r="I19" s="206"/>
      <c r="J19" s="206"/>
      <c r="K19" s="206"/>
      <c r="L19" s="206"/>
      <c r="M19" s="206"/>
      <c r="N19" s="204"/>
      <c r="O19" s="204"/>
      <c r="P19" s="204"/>
      <c r="Q19" s="204"/>
      <c r="R19" s="204"/>
      <c r="S19" s="204"/>
      <c r="T19" s="205"/>
      <c r="U19" s="204"/>
      <c r="V19" s="198"/>
      <c r="W19" s="198"/>
      <c r="X19" s="198"/>
      <c r="Y19" s="198"/>
      <c r="Z19" s="198"/>
      <c r="AA19" s="198"/>
      <c r="AB19" s="198"/>
      <c r="AC19" s="198"/>
      <c r="AD19" s="198"/>
      <c r="AE19" s="198" t="s">
        <v>97</v>
      </c>
      <c r="AF19" s="198">
        <v>0</v>
      </c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</row>
    <row r="20" spans="1:60" outlineLevel="1" x14ac:dyDescent="0.2">
      <c r="A20" s="208"/>
      <c r="B20" s="207"/>
      <c r="C20" s="219" t="s">
        <v>1401</v>
      </c>
      <c r="D20" s="597"/>
      <c r="E20" s="218">
        <v>10.836</v>
      </c>
      <c r="F20" s="206"/>
      <c r="G20" s="206"/>
      <c r="H20" s="206"/>
      <c r="I20" s="206"/>
      <c r="J20" s="206"/>
      <c r="K20" s="206"/>
      <c r="L20" s="206"/>
      <c r="M20" s="206"/>
      <c r="N20" s="204"/>
      <c r="O20" s="204"/>
      <c r="P20" s="204"/>
      <c r="Q20" s="204"/>
      <c r="R20" s="204"/>
      <c r="S20" s="204"/>
      <c r="T20" s="205"/>
      <c r="U20" s="204"/>
      <c r="V20" s="198"/>
      <c r="W20" s="198"/>
      <c r="X20" s="198"/>
      <c r="Y20" s="198"/>
      <c r="Z20" s="198"/>
      <c r="AA20" s="198"/>
      <c r="AB20" s="198"/>
      <c r="AC20" s="198"/>
      <c r="AD20" s="198"/>
      <c r="AE20" s="198" t="s">
        <v>97</v>
      </c>
      <c r="AF20" s="198">
        <v>0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</row>
    <row r="21" spans="1:60" outlineLevel="1" x14ac:dyDescent="0.2">
      <c r="A21" s="208">
        <v>5</v>
      </c>
      <c r="B21" s="207" t="s">
        <v>115</v>
      </c>
      <c r="C21" s="210" t="s">
        <v>114</v>
      </c>
      <c r="D21" s="204" t="s">
        <v>102</v>
      </c>
      <c r="E21" s="209">
        <v>28.745999999999999</v>
      </c>
      <c r="F21" s="254"/>
      <c r="G21" s="206">
        <f>ROUND(E21*F21,2)</f>
        <v>0</v>
      </c>
      <c r="H21" s="254"/>
      <c r="I21" s="206">
        <f>ROUND(E21*H21,2)</f>
        <v>0</v>
      </c>
      <c r="J21" s="254"/>
      <c r="K21" s="206">
        <f>ROUND(E21*J21,2)</f>
        <v>0</v>
      </c>
      <c r="L21" s="206">
        <v>21</v>
      </c>
      <c r="M21" s="206">
        <f>G21*(1+L21/100)</f>
        <v>0</v>
      </c>
      <c r="N21" s="204">
        <v>0</v>
      </c>
      <c r="O21" s="204">
        <f>ROUND(E21*N21,5)</f>
        <v>0</v>
      </c>
      <c r="P21" s="204">
        <v>0</v>
      </c>
      <c r="Q21" s="204">
        <f>ROUND(E21*P21,5)</f>
        <v>0</v>
      </c>
      <c r="R21" s="204"/>
      <c r="S21" s="204"/>
      <c r="T21" s="205">
        <v>8.4000000000000005E-2</v>
      </c>
      <c r="U21" s="204">
        <f>ROUND(E21*T21,2)</f>
        <v>2.41</v>
      </c>
      <c r="V21" s="198"/>
      <c r="W21" s="198"/>
      <c r="X21" s="198"/>
      <c r="Y21" s="198"/>
      <c r="Z21" s="198"/>
      <c r="AA21" s="198"/>
      <c r="AB21" s="198"/>
      <c r="AC21" s="198"/>
      <c r="AD21" s="198"/>
      <c r="AE21" s="198" t="s">
        <v>91</v>
      </c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</row>
    <row r="22" spans="1:60" outlineLevel="1" x14ac:dyDescent="0.2">
      <c r="A22" s="208"/>
      <c r="B22" s="207"/>
      <c r="C22" s="219" t="s">
        <v>1400</v>
      </c>
      <c r="D22" s="597"/>
      <c r="E22" s="218">
        <v>28.745999999999999</v>
      </c>
      <c r="F22" s="206"/>
      <c r="G22" s="206"/>
      <c r="H22" s="206"/>
      <c r="I22" s="206"/>
      <c r="J22" s="206"/>
      <c r="K22" s="206"/>
      <c r="L22" s="206"/>
      <c r="M22" s="206"/>
      <c r="N22" s="204"/>
      <c r="O22" s="204"/>
      <c r="P22" s="204"/>
      <c r="Q22" s="204"/>
      <c r="R22" s="204"/>
      <c r="S22" s="204"/>
      <c r="T22" s="205"/>
      <c r="U22" s="204"/>
      <c r="V22" s="198"/>
      <c r="W22" s="198"/>
      <c r="X22" s="198"/>
      <c r="Y22" s="198"/>
      <c r="Z22" s="198"/>
      <c r="AA22" s="198"/>
      <c r="AB22" s="198"/>
      <c r="AC22" s="198"/>
      <c r="AD22" s="198"/>
      <c r="AE22" s="198" t="s">
        <v>97</v>
      </c>
      <c r="AF22" s="198">
        <v>0</v>
      </c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</row>
    <row r="23" spans="1:60" outlineLevel="1" x14ac:dyDescent="0.2">
      <c r="A23" s="208">
        <v>6</v>
      </c>
      <c r="B23" s="207" t="s">
        <v>1399</v>
      </c>
      <c r="C23" s="210" t="s">
        <v>1398</v>
      </c>
      <c r="D23" s="204" t="s">
        <v>102</v>
      </c>
      <c r="E23" s="209">
        <v>2.25</v>
      </c>
      <c r="F23" s="254"/>
      <c r="G23" s="206">
        <f>ROUND(E23*F23,2)</f>
        <v>0</v>
      </c>
      <c r="H23" s="254"/>
      <c r="I23" s="206">
        <f>ROUND(E23*H23,2)</f>
        <v>0</v>
      </c>
      <c r="J23" s="254"/>
      <c r="K23" s="206">
        <f>ROUND(E23*J23,2)</f>
        <v>0</v>
      </c>
      <c r="L23" s="206">
        <v>21</v>
      </c>
      <c r="M23" s="206">
        <f>G23*(1+L23/100)</f>
        <v>0</v>
      </c>
      <c r="N23" s="204">
        <v>0</v>
      </c>
      <c r="O23" s="204">
        <f>ROUND(E23*N23,5)</f>
        <v>0</v>
      </c>
      <c r="P23" s="204">
        <v>0</v>
      </c>
      <c r="Q23" s="204">
        <f>ROUND(E23*P23,5)</f>
        <v>0</v>
      </c>
      <c r="R23" s="204"/>
      <c r="S23" s="204"/>
      <c r="T23" s="205">
        <v>1.843</v>
      </c>
      <c r="U23" s="204">
        <f>ROUND(E23*T23,2)</f>
        <v>4.1500000000000004</v>
      </c>
      <c r="V23" s="198"/>
      <c r="W23" s="198"/>
      <c r="X23" s="198"/>
      <c r="Y23" s="198"/>
      <c r="Z23" s="198"/>
      <c r="AA23" s="198"/>
      <c r="AB23" s="198"/>
      <c r="AC23" s="198"/>
      <c r="AD23" s="198"/>
      <c r="AE23" s="198" t="s">
        <v>91</v>
      </c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</row>
    <row r="24" spans="1:60" outlineLevel="1" x14ac:dyDescent="0.2">
      <c r="A24" s="208"/>
      <c r="B24" s="207"/>
      <c r="C24" s="219" t="s">
        <v>1397</v>
      </c>
      <c r="D24" s="597"/>
      <c r="E24" s="218"/>
      <c r="F24" s="206"/>
      <c r="G24" s="206"/>
      <c r="H24" s="206"/>
      <c r="I24" s="206"/>
      <c r="J24" s="206"/>
      <c r="K24" s="206"/>
      <c r="L24" s="206"/>
      <c r="M24" s="206"/>
      <c r="N24" s="204"/>
      <c r="O24" s="204"/>
      <c r="P24" s="204"/>
      <c r="Q24" s="204"/>
      <c r="R24" s="204"/>
      <c r="S24" s="204"/>
      <c r="T24" s="205"/>
      <c r="U24" s="204"/>
      <c r="V24" s="198"/>
      <c r="W24" s="198"/>
      <c r="X24" s="198"/>
      <c r="Y24" s="198"/>
      <c r="Z24" s="198"/>
      <c r="AA24" s="198"/>
      <c r="AB24" s="198"/>
      <c r="AC24" s="198"/>
      <c r="AD24" s="198"/>
      <c r="AE24" s="198" t="s">
        <v>97</v>
      </c>
      <c r="AF24" s="198">
        <v>0</v>
      </c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</row>
    <row r="25" spans="1:60" outlineLevel="1" x14ac:dyDescent="0.2">
      <c r="A25" s="208"/>
      <c r="B25" s="207"/>
      <c r="C25" s="219" t="s">
        <v>1396</v>
      </c>
      <c r="D25" s="597"/>
      <c r="E25" s="218">
        <v>2.25</v>
      </c>
      <c r="F25" s="206"/>
      <c r="G25" s="206"/>
      <c r="H25" s="206"/>
      <c r="I25" s="206"/>
      <c r="J25" s="206"/>
      <c r="K25" s="206"/>
      <c r="L25" s="206"/>
      <c r="M25" s="206"/>
      <c r="N25" s="204"/>
      <c r="O25" s="204"/>
      <c r="P25" s="204"/>
      <c r="Q25" s="204"/>
      <c r="R25" s="204"/>
      <c r="S25" s="204"/>
      <c r="T25" s="205"/>
      <c r="U25" s="204"/>
      <c r="V25" s="198"/>
      <c r="W25" s="198"/>
      <c r="X25" s="198"/>
      <c r="Y25" s="198"/>
      <c r="Z25" s="198"/>
      <c r="AA25" s="198"/>
      <c r="AB25" s="198"/>
      <c r="AC25" s="198"/>
      <c r="AD25" s="198"/>
      <c r="AE25" s="198" t="s">
        <v>97</v>
      </c>
      <c r="AF25" s="198">
        <v>0</v>
      </c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</row>
    <row r="26" spans="1:60" outlineLevel="1" x14ac:dyDescent="0.2">
      <c r="A26" s="208">
        <v>7</v>
      </c>
      <c r="B26" s="207" t="s">
        <v>1395</v>
      </c>
      <c r="C26" s="210" t="s">
        <v>1394</v>
      </c>
      <c r="D26" s="204" t="s">
        <v>102</v>
      </c>
      <c r="E26" s="209">
        <v>1.125</v>
      </c>
      <c r="F26" s="254"/>
      <c r="G26" s="206">
        <f>ROUND(E26*F26,2)</f>
        <v>0</v>
      </c>
      <c r="H26" s="254"/>
      <c r="I26" s="206">
        <f>ROUND(E26*H26,2)</f>
        <v>0</v>
      </c>
      <c r="J26" s="254"/>
      <c r="K26" s="206">
        <f>ROUND(E26*J26,2)</f>
        <v>0</v>
      </c>
      <c r="L26" s="206">
        <v>21</v>
      </c>
      <c r="M26" s="206">
        <f>G26*(1+L26/100)</f>
        <v>0</v>
      </c>
      <c r="N26" s="204">
        <v>0</v>
      </c>
      <c r="O26" s="204">
        <f>ROUND(E26*N26,5)</f>
        <v>0</v>
      </c>
      <c r="P26" s="204">
        <v>0</v>
      </c>
      <c r="Q26" s="204">
        <f>ROUND(E26*P26,5)</f>
        <v>0</v>
      </c>
      <c r="R26" s="204"/>
      <c r="S26" s="204"/>
      <c r="T26" s="205">
        <v>0.47399999999999998</v>
      </c>
      <c r="U26" s="204">
        <f>ROUND(E26*T26,2)</f>
        <v>0.53</v>
      </c>
      <c r="V26" s="198"/>
      <c r="W26" s="198"/>
      <c r="X26" s="198"/>
      <c r="Y26" s="198"/>
      <c r="Z26" s="198"/>
      <c r="AA26" s="198"/>
      <c r="AB26" s="198"/>
      <c r="AC26" s="198"/>
      <c r="AD26" s="198"/>
      <c r="AE26" s="198" t="s">
        <v>91</v>
      </c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</row>
    <row r="27" spans="1:60" outlineLevel="1" x14ac:dyDescent="0.2">
      <c r="A27" s="208"/>
      <c r="B27" s="207"/>
      <c r="C27" s="219" t="s">
        <v>1393</v>
      </c>
      <c r="D27" s="597"/>
      <c r="E27" s="218">
        <v>1.125</v>
      </c>
      <c r="F27" s="206"/>
      <c r="G27" s="206"/>
      <c r="H27" s="206"/>
      <c r="I27" s="206"/>
      <c r="J27" s="206"/>
      <c r="K27" s="206"/>
      <c r="L27" s="206"/>
      <c r="M27" s="206"/>
      <c r="N27" s="204"/>
      <c r="O27" s="204"/>
      <c r="P27" s="204"/>
      <c r="Q27" s="204"/>
      <c r="R27" s="204"/>
      <c r="S27" s="204"/>
      <c r="T27" s="205"/>
      <c r="U27" s="204"/>
      <c r="V27" s="198"/>
      <c r="W27" s="198"/>
      <c r="X27" s="198"/>
      <c r="Y27" s="198"/>
      <c r="Z27" s="198"/>
      <c r="AA27" s="198"/>
      <c r="AB27" s="198"/>
      <c r="AC27" s="198"/>
      <c r="AD27" s="198"/>
      <c r="AE27" s="198" t="s">
        <v>97</v>
      </c>
      <c r="AF27" s="198">
        <v>0</v>
      </c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</row>
    <row r="28" spans="1:60" outlineLevel="1" x14ac:dyDescent="0.2">
      <c r="A28" s="208">
        <v>8</v>
      </c>
      <c r="B28" s="207" t="s">
        <v>1392</v>
      </c>
      <c r="C28" s="210" t="s">
        <v>1391</v>
      </c>
      <c r="D28" s="204" t="s">
        <v>102</v>
      </c>
      <c r="E28" s="209">
        <v>2</v>
      </c>
      <c r="F28" s="254"/>
      <c r="G28" s="206">
        <f>ROUND(E28*F28,2)</f>
        <v>0</v>
      </c>
      <c r="H28" s="254"/>
      <c r="I28" s="206">
        <f>ROUND(E28*H28,2)</f>
        <v>0</v>
      </c>
      <c r="J28" s="254"/>
      <c r="K28" s="206">
        <f>ROUND(E28*J28,2)</f>
        <v>0</v>
      </c>
      <c r="L28" s="206">
        <v>21</v>
      </c>
      <c r="M28" s="206">
        <f>G28*(1+L28/100)</f>
        <v>0</v>
      </c>
      <c r="N28" s="204">
        <v>0</v>
      </c>
      <c r="O28" s="204">
        <f>ROUND(E28*N28,5)</f>
        <v>0</v>
      </c>
      <c r="P28" s="204">
        <v>0</v>
      </c>
      <c r="Q28" s="204">
        <f>ROUND(E28*P28,5)</f>
        <v>0</v>
      </c>
      <c r="R28" s="204"/>
      <c r="S28" s="204"/>
      <c r="T28" s="205">
        <v>3.5329999999999999</v>
      </c>
      <c r="U28" s="204">
        <f>ROUND(E28*T28,2)</f>
        <v>7.07</v>
      </c>
      <c r="V28" s="198"/>
      <c r="W28" s="198"/>
      <c r="X28" s="198"/>
      <c r="Y28" s="198"/>
      <c r="Z28" s="198"/>
      <c r="AA28" s="198"/>
      <c r="AB28" s="198"/>
      <c r="AC28" s="198"/>
      <c r="AD28" s="198"/>
      <c r="AE28" s="198" t="s">
        <v>91</v>
      </c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</row>
    <row r="29" spans="1:60" outlineLevel="1" x14ac:dyDescent="0.2">
      <c r="A29" s="208"/>
      <c r="B29" s="207"/>
      <c r="C29" s="219" t="s">
        <v>1390</v>
      </c>
      <c r="D29" s="597"/>
      <c r="E29" s="218"/>
      <c r="F29" s="206"/>
      <c r="G29" s="206"/>
      <c r="H29" s="206"/>
      <c r="I29" s="206"/>
      <c r="J29" s="206"/>
      <c r="K29" s="206"/>
      <c r="L29" s="206"/>
      <c r="M29" s="206"/>
      <c r="N29" s="204"/>
      <c r="O29" s="204"/>
      <c r="P29" s="204"/>
      <c r="Q29" s="204"/>
      <c r="R29" s="204"/>
      <c r="S29" s="204"/>
      <c r="T29" s="205"/>
      <c r="U29" s="204"/>
      <c r="V29" s="198"/>
      <c r="W29" s="198"/>
      <c r="X29" s="198"/>
      <c r="Y29" s="198"/>
      <c r="Z29" s="198"/>
      <c r="AA29" s="198"/>
      <c r="AB29" s="198"/>
      <c r="AC29" s="198"/>
      <c r="AD29" s="198"/>
      <c r="AE29" s="198" t="s">
        <v>97</v>
      </c>
      <c r="AF29" s="198">
        <v>0</v>
      </c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</row>
    <row r="30" spans="1:60" outlineLevel="1" x14ac:dyDescent="0.2">
      <c r="A30" s="208"/>
      <c r="B30" s="207"/>
      <c r="C30" s="219" t="s">
        <v>741</v>
      </c>
      <c r="D30" s="597"/>
      <c r="E30" s="218">
        <v>2</v>
      </c>
      <c r="F30" s="206"/>
      <c r="G30" s="206"/>
      <c r="H30" s="206"/>
      <c r="I30" s="206"/>
      <c r="J30" s="206"/>
      <c r="K30" s="206"/>
      <c r="L30" s="206"/>
      <c r="M30" s="206"/>
      <c r="N30" s="204"/>
      <c r="O30" s="204"/>
      <c r="P30" s="204"/>
      <c r="Q30" s="204"/>
      <c r="R30" s="204"/>
      <c r="S30" s="204"/>
      <c r="T30" s="205"/>
      <c r="U30" s="204"/>
      <c r="V30" s="198"/>
      <c r="W30" s="198"/>
      <c r="X30" s="198"/>
      <c r="Y30" s="198"/>
      <c r="Z30" s="198"/>
      <c r="AA30" s="198"/>
      <c r="AB30" s="198"/>
      <c r="AC30" s="198"/>
      <c r="AD30" s="198"/>
      <c r="AE30" s="198" t="s">
        <v>97</v>
      </c>
      <c r="AF30" s="198">
        <v>0</v>
      </c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</row>
    <row r="31" spans="1:60" ht="22.5" outlineLevel="1" x14ac:dyDescent="0.2">
      <c r="A31" s="208">
        <v>9</v>
      </c>
      <c r="B31" s="207" t="s">
        <v>113</v>
      </c>
      <c r="C31" s="210" t="s">
        <v>112</v>
      </c>
      <c r="D31" s="204" t="s">
        <v>102</v>
      </c>
      <c r="E31" s="209">
        <v>2</v>
      </c>
      <c r="F31" s="254"/>
      <c r="G31" s="206">
        <f>ROUND(E31*F31,2)</f>
        <v>0</v>
      </c>
      <c r="H31" s="254"/>
      <c r="I31" s="206">
        <f>ROUND(E31*H31,2)</f>
        <v>0</v>
      </c>
      <c r="J31" s="254"/>
      <c r="K31" s="206">
        <f>ROUND(E31*J31,2)</f>
        <v>0</v>
      </c>
      <c r="L31" s="206">
        <v>21</v>
      </c>
      <c r="M31" s="206">
        <f>G31*(1+L31/100)</f>
        <v>0</v>
      </c>
      <c r="N31" s="204">
        <v>1.7</v>
      </c>
      <c r="O31" s="204">
        <f>ROUND(E31*N31,5)</f>
        <v>3.4</v>
      </c>
      <c r="P31" s="204">
        <v>0</v>
      </c>
      <c r="Q31" s="204">
        <f>ROUND(E31*P31,5)</f>
        <v>0</v>
      </c>
      <c r="R31" s="204"/>
      <c r="S31" s="204"/>
      <c r="T31" s="205">
        <v>1.587</v>
      </c>
      <c r="U31" s="204">
        <f>ROUND(E31*T31,2)</f>
        <v>3.17</v>
      </c>
      <c r="V31" s="198"/>
      <c r="W31" s="198"/>
      <c r="X31" s="198"/>
      <c r="Y31" s="198"/>
      <c r="Z31" s="198"/>
      <c r="AA31" s="198"/>
      <c r="AB31" s="198"/>
      <c r="AC31" s="198"/>
      <c r="AD31" s="198"/>
      <c r="AE31" s="198" t="s">
        <v>91</v>
      </c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</row>
    <row r="32" spans="1:60" outlineLevel="1" x14ac:dyDescent="0.2">
      <c r="A32" s="208">
        <v>10</v>
      </c>
      <c r="B32" s="207" t="s">
        <v>111</v>
      </c>
      <c r="C32" s="210" t="s">
        <v>110</v>
      </c>
      <c r="D32" s="204" t="s">
        <v>102</v>
      </c>
      <c r="E32" s="209">
        <v>59.431950000000001</v>
      </c>
      <c r="F32" s="254"/>
      <c r="G32" s="206">
        <f>ROUND(E32*F32,2)</f>
        <v>0</v>
      </c>
      <c r="H32" s="254"/>
      <c r="I32" s="206">
        <f>ROUND(E32*H32,2)</f>
        <v>0</v>
      </c>
      <c r="J32" s="254"/>
      <c r="K32" s="206">
        <f>ROUND(E32*J32,2)</f>
        <v>0</v>
      </c>
      <c r="L32" s="206">
        <v>21</v>
      </c>
      <c r="M32" s="206">
        <f>G32*(1+L32/100)</f>
        <v>0</v>
      </c>
      <c r="N32" s="204">
        <v>0</v>
      </c>
      <c r="O32" s="204">
        <f>ROUND(E32*N32,5)</f>
        <v>0</v>
      </c>
      <c r="P32" s="204">
        <v>0</v>
      </c>
      <c r="Q32" s="204">
        <f>ROUND(E32*P32,5)</f>
        <v>0</v>
      </c>
      <c r="R32" s="204"/>
      <c r="S32" s="204"/>
      <c r="T32" s="205">
        <v>0.20200000000000001</v>
      </c>
      <c r="U32" s="204">
        <f>ROUND(E32*T32,2)</f>
        <v>12.01</v>
      </c>
      <c r="V32" s="198"/>
      <c r="W32" s="198"/>
      <c r="X32" s="198"/>
      <c r="Y32" s="198"/>
      <c r="Z32" s="198"/>
      <c r="AA32" s="198"/>
      <c r="AB32" s="198"/>
      <c r="AC32" s="198"/>
      <c r="AD32" s="198"/>
      <c r="AE32" s="198" t="s">
        <v>91</v>
      </c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</row>
    <row r="33" spans="1:60" outlineLevel="1" x14ac:dyDescent="0.2">
      <c r="A33" s="208"/>
      <c r="B33" s="207"/>
      <c r="C33" s="219" t="s">
        <v>1389</v>
      </c>
      <c r="D33" s="597"/>
      <c r="E33" s="218"/>
      <c r="F33" s="206"/>
      <c r="G33" s="206"/>
      <c r="H33" s="206"/>
      <c r="I33" s="206"/>
      <c r="J33" s="206"/>
      <c r="K33" s="206"/>
      <c r="L33" s="206"/>
      <c r="M33" s="206"/>
      <c r="N33" s="204"/>
      <c r="O33" s="204"/>
      <c r="P33" s="204"/>
      <c r="Q33" s="204"/>
      <c r="R33" s="204"/>
      <c r="S33" s="204"/>
      <c r="T33" s="205"/>
      <c r="U33" s="204"/>
      <c r="V33" s="198"/>
      <c r="W33" s="198"/>
      <c r="X33" s="198"/>
      <c r="Y33" s="198"/>
      <c r="Z33" s="198"/>
      <c r="AA33" s="198"/>
      <c r="AB33" s="198"/>
      <c r="AC33" s="198"/>
      <c r="AD33" s="198"/>
      <c r="AE33" s="198" t="s">
        <v>97</v>
      </c>
      <c r="AF33" s="198">
        <v>0</v>
      </c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</row>
    <row r="34" spans="1:60" outlineLevel="1" x14ac:dyDescent="0.2">
      <c r="A34" s="208"/>
      <c r="B34" s="207"/>
      <c r="C34" s="219" t="s">
        <v>1388</v>
      </c>
      <c r="D34" s="597"/>
      <c r="E34" s="218">
        <v>162.29069999999999</v>
      </c>
      <c r="F34" s="206"/>
      <c r="G34" s="206"/>
      <c r="H34" s="206"/>
      <c r="I34" s="206"/>
      <c r="J34" s="206"/>
      <c r="K34" s="206"/>
      <c r="L34" s="206"/>
      <c r="M34" s="206"/>
      <c r="N34" s="204"/>
      <c r="O34" s="204"/>
      <c r="P34" s="204"/>
      <c r="Q34" s="204"/>
      <c r="R34" s="204"/>
      <c r="S34" s="204"/>
      <c r="T34" s="205"/>
      <c r="U34" s="204"/>
      <c r="V34" s="198"/>
      <c r="W34" s="198"/>
      <c r="X34" s="198"/>
      <c r="Y34" s="198"/>
      <c r="Z34" s="198"/>
      <c r="AA34" s="198"/>
      <c r="AB34" s="198"/>
      <c r="AC34" s="198"/>
      <c r="AD34" s="198"/>
      <c r="AE34" s="198" t="s">
        <v>97</v>
      </c>
      <c r="AF34" s="198">
        <v>0</v>
      </c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</row>
    <row r="35" spans="1:60" outlineLevel="1" x14ac:dyDescent="0.2">
      <c r="A35" s="208"/>
      <c r="B35" s="207"/>
      <c r="C35" s="219" t="s">
        <v>1387</v>
      </c>
      <c r="D35" s="597"/>
      <c r="E35" s="218">
        <v>-102.85875</v>
      </c>
      <c r="F35" s="206"/>
      <c r="G35" s="206"/>
      <c r="H35" s="206"/>
      <c r="I35" s="206"/>
      <c r="J35" s="206"/>
      <c r="K35" s="206"/>
      <c r="L35" s="206"/>
      <c r="M35" s="206"/>
      <c r="N35" s="204"/>
      <c r="O35" s="204"/>
      <c r="P35" s="204"/>
      <c r="Q35" s="204"/>
      <c r="R35" s="204"/>
      <c r="S35" s="204"/>
      <c r="T35" s="205"/>
      <c r="U35" s="204"/>
      <c r="V35" s="198"/>
      <c r="W35" s="198"/>
      <c r="X35" s="198"/>
      <c r="Y35" s="198"/>
      <c r="Z35" s="198"/>
      <c r="AA35" s="198"/>
      <c r="AB35" s="198"/>
      <c r="AC35" s="198"/>
      <c r="AD35" s="198"/>
      <c r="AE35" s="198" t="s">
        <v>97</v>
      </c>
      <c r="AF35" s="198">
        <v>0</v>
      </c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</row>
    <row r="36" spans="1:60" outlineLevel="1" x14ac:dyDescent="0.2">
      <c r="A36" s="208">
        <v>11</v>
      </c>
      <c r="B36" s="207" t="s">
        <v>1386</v>
      </c>
      <c r="C36" s="210" t="s">
        <v>1385</v>
      </c>
      <c r="D36" s="204" t="s">
        <v>98</v>
      </c>
      <c r="E36" s="209">
        <v>209.5975</v>
      </c>
      <c r="F36" s="254"/>
      <c r="G36" s="206">
        <f>ROUND(E36*F36,2)</f>
        <v>0</v>
      </c>
      <c r="H36" s="254"/>
      <c r="I36" s="206">
        <f>ROUND(E36*H36,2)</f>
        <v>0</v>
      </c>
      <c r="J36" s="254"/>
      <c r="K36" s="206">
        <f>ROUND(E36*J36,2)</f>
        <v>0</v>
      </c>
      <c r="L36" s="206">
        <v>21</v>
      </c>
      <c r="M36" s="206">
        <f>G36*(1+L36/100)</f>
        <v>0</v>
      </c>
      <c r="N36" s="204">
        <v>0</v>
      </c>
      <c r="O36" s="204">
        <f>ROUND(E36*N36,5)</f>
        <v>0</v>
      </c>
      <c r="P36" s="204">
        <v>0</v>
      </c>
      <c r="Q36" s="204">
        <f>ROUND(E36*P36,5)</f>
        <v>0</v>
      </c>
      <c r="R36" s="204"/>
      <c r="S36" s="204"/>
      <c r="T36" s="205">
        <v>1.7999999999999999E-2</v>
      </c>
      <c r="U36" s="204">
        <f>ROUND(E36*T36,2)</f>
        <v>3.77</v>
      </c>
      <c r="V36" s="198"/>
      <c r="W36" s="198"/>
      <c r="X36" s="198"/>
      <c r="Y36" s="198"/>
      <c r="Z36" s="198"/>
      <c r="AA36" s="198"/>
      <c r="AB36" s="198"/>
      <c r="AC36" s="198"/>
      <c r="AD36" s="198"/>
      <c r="AE36" s="198" t="s">
        <v>91</v>
      </c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</row>
    <row r="37" spans="1:60" outlineLevel="1" x14ac:dyDescent="0.2">
      <c r="A37" s="208"/>
      <c r="B37" s="207"/>
      <c r="C37" s="219" t="s">
        <v>1384</v>
      </c>
      <c r="D37" s="597"/>
      <c r="E37" s="218"/>
      <c r="F37" s="206"/>
      <c r="G37" s="206"/>
      <c r="H37" s="206"/>
      <c r="I37" s="206"/>
      <c r="J37" s="206"/>
      <c r="K37" s="206"/>
      <c r="L37" s="206"/>
      <c r="M37" s="206"/>
      <c r="N37" s="204"/>
      <c r="O37" s="204"/>
      <c r="P37" s="204"/>
      <c r="Q37" s="204"/>
      <c r="R37" s="204"/>
      <c r="S37" s="204"/>
      <c r="T37" s="205"/>
      <c r="U37" s="204"/>
      <c r="V37" s="198"/>
      <c r="W37" s="198"/>
      <c r="X37" s="198"/>
      <c r="Y37" s="198"/>
      <c r="Z37" s="198"/>
      <c r="AA37" s="198"/>
      <c r="AB37" s="198"/>
      <c r="AC37" s="198"/>
      <c r="AD37" s="198"/>
      <c r="AE37" s="198" t="s">
        <v>97</v>
      </c>
      <c r="AF37" s="198">
        <v>0</v>
      </c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</row>
    <row r="38" spans="1:60" outlineLevel="1" x14ac:dyDescent="0.2">
      <c r="A38" s="208"/>
      <c r="B38" s="207"/>
      <c r="C38" s="219" t="s">
        <v>1383</v>
      </c>
      <c r="D38" s="597"/>
      <c r="E38" s="218">
        <v>209.5975</v>
      </c>
      <c r="F38" s="206"/>
      <c r="G38" s="206"/>
      <c r="H38" s="206"/>
      <c r="I38" s="206"/>
      <c r="J38" s="206"/>
      <c r="K38" s="206"/>
      <c r="L38" s="206"/>
      <c r="M38" s="206"/>
      <c r="N38" s="204"/>
      <c r="O38" s="204"/>
      <c r="P38" s="204"/>
      <c r="Q38" s="204"/>
      <c r="R38" s="204"/>
      <c r="S38" s="204"/>
      <c r="T38" s="205"/>
      <c r="U38" s="204"/>
      <c r="V38" s="198"/>
      <c r="W38" s="198"/>
      <c r="X38" s="198"/>
      <c r="Y38" s="198"/>
      <c r="Z38" s="198"/>
      <c r="AA38" s="198"/>
      <c r="AB38" s="198"/>
      <c r="AC38" s="198"/>
      <c r="AD38" s="198"/>
      <c r="AE38" s="198" t="s">
        <v>97</v>
      </c>
      <c r="AF38" s="198">
        <v>0</v>
      </c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</row>
    <row r="39" spans="1:60" outlineLevel="1" x14ac:dyDescent="0.2">
      <c r="A39" s="208">
        <v>12</v>
      </c>
      <c r="B39" s="207" t="s">
        <v>1382</v>
      </c>
      <c r="C39" s="210" t="s">
        <v>1381</v>
      </c>
      <c r="D39" s="204" t="s">
        <v>102</v>
      </c>
      <c r="E39" s="209">
        <v>76.112700000000004</v>
      </c>
      <c r="F39" s="254"/>
      <c r="G39" s="206">
        <f>ROUND(E39*F39,2)</f>
        <v>0</v>
      </c>
      <c r="H39" s="254"/>
      <c r="I39" s="206">
        <f>ROUND(E39*H39,2)</f>
        <v>0</v>
      </c>
      <c r="J39" s="254"/>
      <c r="K39" s="206">
        <f>ROUND(E39*J39,2)</f>
        <v>0</v>
      </c>
      <c r="L39" s="206">
        <v>21</v>
      </c>
      <c r="M39" s="206">
        <f>G39*(1+L39/100)</f>
        <v>0</v>
      </c>
      <c r="N39" s="204">
        <v>0</v>
      </c>
      <c r="O39" s="204">
        <f>ROUND(E39*N39,5)</f>
        <v>0</v>
      </c>
      <c r="P39" s="204">
        <v>0</v>
      </c>
      <c r="Q39" s="204">
        <f>ROUND(E39*P39,5)</f>
        <v>0</v>
      </c>
      <c r="R39" s="204"/>
      <c r="S39" s="204"/>
      <c r="T39" s="205">
        <v>5.2999999999999999E-2</v>
      </c>
      <c r="U39" s="204">
        <f>ROUND(E39*T39,2)</f>
        <v>4.03</v>
      </c>
      <c r="V39" s="198"/>
      <c r="W39" s="198"/>
      <c r="X39" s="198"/>
      <c r="Y39" s="198"/>
      <c r="Z39" s="198"/>
      <c r="AA39" s="198"/>
      <c r="AB39" s="198"/>
      <c r="AC39" s="198"/>
      <c r="AD39" s="198"/>
      <c r="AE39" s="198" t="s">
        <v>91</v>
      </c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</row>
    <row r="40" spans="1:60" outlineLevel="1" x14ac:dyDescent="0.2">
      <c r="A40" s="208"/>
      <c r="B40" s="207"/>
      <c r="C40" s="219" t="s">
        <v>1380</v>
      </c>
      <c r="D40" s="597"/>
      <c r="E40" s="218"/>
      <c r="F40" s="206"/>
      <c r="G40" s="206"/>
      <c r="H40" s="206"/>
      <c r="I40" s="206"/>
      <c r="J40" s="206"/>
      <c r="K40" s="206"/>
      <c r="L40" s="206"/>
      <c r="M40" s="206"/>
      <c r="N40" s="204"/>
      <c r="O40" s="204"/>
      <c r="P40" s="204"/>
      <c r="Q40" s="204"/>
      <c r="R40" s="204"/>
      <c r="S40" s="204"/>
      <c r="T40" s="205"/>
      <c r="U40" s="204"/>
      <c r="V40" s="198"/>
      <c r="W40" s="198"/>
      <c r="X40" s="198"/>
      <c r="Y40" s="198"/>
      <c r="Z40" s="198"/>
      <c r="AA40" s="198"/>
      <c r="AB40" s="198"/>
      <c r="AC40" s="198"/>
      <c r="AD40" s="198"/>
      <c r="AE40" s="198" t="s">
        <v>97</v>
      </c>
      <c r="AF40" s="198">
        <v>0</v>
      </c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</row>
    <row r="41" spans="1:60" outlineLevel="1" x14ac:dyDescent="0.2">
      <c r="A41" s="208"/>
      <c r="B41" s="207"/>
      <c r="C41" s="219" t="s">
        <v>1379</v>
      </c>
      <c r="D41" s="597"/>
      <c r="E41" s="218">
        <v>135.54470000000001</v>
      </c>
      <c r="F41" s="206"/>
      <c r="G41" s="206"/>
      <c r="H41" s="206"/>
      <c r="I41" s="206"/>
      <c r="J41" s="206"/>
      <c r="K41" s="206"/>
      <c r="L41" s="206"/>
      <c r="M41" s="206"/>
      <c r="N41" s="204"/>
      <c r="O41" s="204"/>
      <c r="P41" s="204"/>
      <c r="Q41" s="204"/>
      <c r="R41" s="204"/>
      <c r="S41" s="204"/>
      <c r="T41" s="205"/>
      <c r="U41" s="204"/>
      <c r="V41" s="198"/>
      <c r="W41" s="198"/>
      <c r="X41" s="198"/>
      <c r="Y41" s="198"/>
      <c r="Z41" s="198"/>
      <c r="AA41" s="198"/>
      <c r="AB41" s="198"/>
      <c r="AC41" s="198"/>
      <c r="AD41" s="198"/>
      <c r="AE41" s="198" t="s">
        <v>97</v>
      </c>
      <c r="AF41" s="198">
        <v>0</v>
      </c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</row>
    <row r="42" spans="1:60" outlineLevel="1" x14ac:dyDescent="0.2">
      <c r="A42" s="208"/>
      <c r="B42" s="207"/>
      <c r="C42" s="219" t="s">
        <v>1378</v>
      </c>
      <c r="D42" s="597"/>
      <c r="E42" s="218">
        <v>-59.432000000000002</v>
      </c>
      <c r="F42" s="206"/>
      <c r="G42" s="206"/>
      <c r="H42" s="206"/>
      <c r="I42" s="206"/>
      <c r="J42" s="206"/>
      <c r="K42" s="206"/>
      <c r="L42" s="206"/>
      <c r="M42" s="206"/>
      <c r="N42" s="204"/>
      <c r="O42" s="204"/>
      <c r="P42" s="204"/>
      <c r="Q42" s="204"/>
      <c r="R42" s="204"/>
      <c r="S42" s="204"/>
      <c r="T42" s="205"/>
      <c r="U42" s="204"/>
      <c r="V42" s="198"/>
      <c r="W42" s="198"/>
      <c r="X42" s="198"/>
      <c r="Y42" s="198"/>
      <c r="Z42" s="198"/>
      <c r="AA42" s="198"/>
      <c r="AB42" s="198"/>
      <c r="AC42" s="198"/>
      <c r="AD42" s="198"/>
      <c r="AE42" s="198" t="s">
        <v>97</v>
      </c>
      <c r="AF42" s="198">
        <v>0</v>
      </c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</row>
    <row r="43" spans="1:60" outlineLevel="1" x14ac:dyDescent="0.2">
      <c r="A43" s="208">
        <v>13</v>
      </c>
      <c r="B43" s="207" t="s">
        <v>109</v>
      </c>
      <c r="C43" s="210" t="s">
        <v>108</v>
      </c>
      <c r="D43" s="204" t="s">
        <v>102</v>
      </c>
      <c r="E43" s="209">
        <v>76.112700000000004</v>
      </c>
      <c r="F43" s="254"/>
      <c r="G43" s="206">
        <f>ROUND(E43*F43,2)</f>
        <v>0</v>
      </c>
      <c r="H43" s="254"/>
      <c r="I43" s="206">
        <f>ROUND(E43*H43,2)</f>
        <v>0</v>
      </c>
      <c r="J43" s="254"/>
      <c r="K43" s="206">
        <f>ROUND(E43*J43,2)</f>
        <v>0</v>
      </c>
      <c r="L43" s="206">
        <v>21</v>
      </c>
      <c r="M43" s="206">
        <f>G43*(1+L43/100)</f>
        <v>0</v>
      </c>
      <c r="N43" s="204">
        <v>0</v>
      </c>
      <c r="O43" s="204">
        <f>ROUND(E43*N43,5)</f>
        <v>0</v>
      </c>
      <c r="P43" s="204">
        <v>0</v>
      </c>
      <c r="Q43" s="204">
        <f>ROUND(E43*P43,5)</f>
        <v>0</v>
      </c>
      <c r="R43" s="204"/>
      <c r="S43" s="204"/>
      <c r="T43" s="205">
        <v>1.0999999999999999E-2</v>
      </c>
      <c r="U43" s="204">
        <f>ROUND(E43*T43,2)</f>
        <v>0.84</v>
      </c>
      <c r="V43" s="198"/>
      <c r="W43" s="198"/>
      <c r="X43" s="198"/>
      <c r="Y43" s="198"/>
      <c r="Z43" s="198"/>
      <c r="AA43" s="198"/>
      <c r="AB43" s="198"/>
      <c r="AC43" s="198"/>
      <c r="AD43" s="198"/>
      <c r="AE43" s="198" t="s">
        <v>91</v>
      </c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</row>
    <row r="44" spans="1:60" outlineLevel="1" x14ac:dyDescent="0.2">
      <c r="A44" s="208">
        <v>14</v>
      </c>
      <c r="B44" s="207" t="s">
        <v>107</v>
      </c>
      <c r="C44" s="210" t="s">
        <v>106</v>
      </c>
      <c r="D44" s="204" t="s">
        <v>102</v>
      </c>
      <c r="E44" s="209">
        <v>76.112700000000004</v>
      </c>
      <c r="F44" s="254"/>
      <c r="G44" s="206">
        <f>ROUND(E44*F44,2)</f>
        <v>0</v>
      </c>
      <c r="H44" s="254"/>
      <c r="I44" s="206">
        <f>ROUND(E44*H44,2)</f>
        <v>0</v>
      </c>
      <c r="J44" s="254"/>
      <c r="K44" s="206">
        <f>ROUND(E44*J44,2)</f>
        <v>0</v>
      </c>
      <c r="L44" s="206">
        <v>21</v>
      </c>
      <c r="M44" s="206">
        <f>G44*(1+L44/100)</f>
        <v>0</v>
      </c>
      <c r="N44" s="204">
        <v>0</v>
      </c>
      <c r="O44" s="204">
        <f>ROUND(E44*N44,5)</f>
        <v>0</v>
      </c>
      <c r="P44" s="204">
        <v>0</v>
      </c>
      <c r="Q44" s="204">
        <f>ROUND(E44*P44,5)</f>
        <v>0</v>
      </c>
      <c r="R44" s="204"/>
      <c r="S44" s="204"/>
      <c r="T44" s="205">
        <v>8.9999999999999993E-3</v>
      </c>
      <c r="U44" s="204">
        <f>ROUND(E44*T44,2)</f>
        <v>0.69</v>
      </c>
      <c r="V44" s="198"/>
      <c r="W44" s="198"/>
      <c r="X44" s="198"/>
      <c r="Y44" s="198"/>
      <c r="Z44" s="198"/>
      <c r="AA44" s="198"/>
      <c r="AB44" s="198"/>
      <c r="AC44" s="198"/>
      <c r="AD44" s="198"/>
      <c r="AE44" s="198" t="s">
        <v>91</v>
      </c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</row>
    <row r="45" spans="1:60" outlineLevel="1" x14ac:dyDescent="0.2">
      <c r="A45" s="208">
        <v>15</v>
      </c>
      <c r="B45" s="207" t="s">
        <v>105</v>
      </c>
      <c r="C45" s="210" t="s">
        <v>104</v>
      </c>
      <c r="D45" s="204" t="s">
        <v>98</v>
      </c>
      <c r="E45" s="209">
        <v>28.8</v>
      </c>
      <c r="F45" s="254"/>
      <c r="G45" s="206">
        <f>ROUND(E45*F45,2)</f>
        <v>0</v>
      </c>
      <c r="H45" s="254"/>
      <c r="I45" s="206">
        <f>ROUND(E45*H45,2)</f>
        <v>0</v>
      </c>
      <c r="J45" s="254"/>
      <c r="K45" s="206">
        <f>ROUND(E45*J45,2)</f>
        <v>0</v>
      </c>
      <c r="L45" s="206">
        <v>21</v>
      </c>
      <c r="M45" s="206">
        <f>G45*(1+L45/100)</f>
        <v>0</v>
      </c>
      <c r="N45" s="204">
        <v>0</v>
      </c>
      <c r="O45" s="204">
        <f>ROUND(E45*N45,5)</f>
        <v>0</v>
      </c>
      <c r="P45" s="204">
        <v>0</v>
      </c>
      <c r="Q45" s="204">
        <f>ROUND(E45*P45,5)</f>
        <v>0</v>
      </c>
      <c r="R45" s="204"/>
      <c r="S45" s="204"/>
      <c r="T45" s="205">
        <v>0.34155000000000002</v>
      </c>
      <c r="U45" s="204">
        <f>ROUND(E45*T45,2)</f>
        <v>9.84</v>
      </c>
      <c r="V45" s="198"/>
      <c r="W45" s="198"/>
      <c r="X45" s="198"/>
      <c r="Y45" s="198"/>
      <c r="Z45" s="198"/>
      <c r="AA45" s="198"/>
      <c r="AB45" s="198"/>
      <c r="AC45" s="198"/>
      <c r="AD45" s="198"/>
      <c r="AE45" s="198" t="s">
        <v>99</v>
      </c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</row>
    <row r="46" spans="1:60" outlineLevel="1" x14ac:dyDescent="0.2">
      <c r="A46" s="208"/>
      <c r="B46" s="207"/>
      <c r="C46" s="219" t="s">
        <v>1377</v>
      </c>
      <c r="D46" s="597"/>
      <c r="E46" s="218">
        <v>28.8</v>
      </c>
      <c r="F46" s="206"/>
      <c r="G46" s="206"/>
      <c r="H46" s="206"/>
      <c r="I46" s="206"/>
      <c r="J46" s="206"/>
      <c r="K46" s="206"/>
      <c r="L46" s="206"/>
      <c r="M46" s="206"/>
      <c r="N46" s="204"/>
      <c r="O46" s="204"/>
      <c r="P46" s="204"/>
      <c r="Q46" s="204"/>
      <c r="R46" s="204"/>
      <c r="S46" s="204"/>
      <c r="T46" s="205"/>
      <c r="U46" s="204"/>
      <c r="V46" s="198"/>
      <c r="W46" s="198"/>
      <c r="X46" s="198"/>
      <c r="Y46" s="198"/>
      <c r="Z46" s="198"/>
      <c r="AA46" s="198"/>
      <c r="AB46" s="198"/>
      <c r="AC46" s="198"/>
      <c r="AD46" s="198"/>
      <c r="AE46" s="198" t="s">
        <v>97</v>
      </c>
      <c r="AF46" s="198">
        <v>0</v>
      </c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</row>
    <row r="47" spans="1:60" x14ac:dyDescent="0.2">
      <c r="A47" s="217" t="s">
        <v>21</v>
      </c>
      <c r="B47" s="216" t="s">
        <v>741</v>
      </c>
      <c r="C47" s="215" t="s">
        <v>740</v>
      </c>
      <c r="D47" s="211"/>
      <c r="E47" s="214"/>
      <c r="F47" s="213"/>
      <c r="G47" s="213">
        <f>SUMIF(AE48:AE85,"&lt;&gt;NOR",G48:G85)</f>
        <v>0</v>
      </c>
      <c r="H47" s="213"/>
      <c r="I47" s="213">
        <f>SUM(I48:I85)</f>
        <v>0</v>
      </c>
      <c r="J47" s="213"/>
      <c r="K47" s="213">
        <f>SUM(K48:K85)</f>
        <v>0</v>
      </c>
      <c r="L47" s="213"/>
      <c r="M47" s="213">
        <f>SUM(M48:M85)</f>
        <v>0</v>
      </c>
      <c r="N47" s="211"/>
      <c r="O47" s="211">
        <f>SUM(O48:O85)</f>
        <v>116.94220999999997</v>
      </c>
      <c r="P47" s="211"/>
      <c r="Q47" s="211">
        <f>SUM(Q48:Q85)</f>
        <v>0</v>
      </c>
      <c r="R47" s="211"/>
      <c r="S47" s="211"/>
      <c r="T47" s="212"/>
      <c r="U47" s="211">
        <f>SUM(U48:U85)</f>
        <v>142.59999999999997</v>
      </c>
      <c r="AE47" t="s">
        <v>92</v>
      </c>
    </row>
    <row r="48" spans="1:60" outlineLevel="1" x14ac:dyDescent="0.2">
      <c r="A48" s="208">
        <v>16</v>
      </c>
      <c r="B48" s="207" t="s">
        <v>1376</v>
      </c>
      <c r="C48" s="210" t="s">
        <v>1375</v>
      </c>
      <c r="D48" s="204" t="s">
        <v>102</v>
      </c>
      <c r="E48" s="209">
        <v>4.8879999999999999</v>
      </c>
      <c r="F48" s="254"/>
      <c r="G48" s="206">
        <f>ROUND(E48*F48,2)</f>
        <v>0</v>
      </c>
      <c r="H48" s="254"/>
      <c r="I48" s="206">
        <f>ROUND(E48*H48,2)</f>
        <v>0</v>
      </c>
      <c r="J48" s="254"/>
      <c r="K48" s="206">
        <f>ROUND(E48*J48,2)</f>
        <v>0</v>
      </c>
      <c r="L48" s="206">
        <v>21</v>
      </c>
      <c r="M48" s="206">
        <f>G48*(1+L48/100)</f>
        <v>0</v>
      </c>
      <c r="N48" s="204">
        <v>1.7816399999999999</v>
      </c>
      <c r="O48" s="204">
        <f>ROUND(E48*N48,5)</f>
        <v>8.7086600000000001</v>
      </c>
      <c r="P48" s="204">
        <v>0</v>
      </c>
      <c r="Q48" s="204">
        <f>ROUND(E48*P48,5)</f>
        <v>0</v>
      </c>
      <c r="R48" s="204"/>
      <c r="S48" s="204"/>
      <c r="T48" s="205">
        <v>1.085</v>
      </c>
      <c r="U48" s="204">
        <f>ROUND(E48*T48,2)</f>
        <v>5.3</v>
      </c>
      <c r="V48" s="198"/>
      <c r="W48" s="198"/>
      <c r="X48" s="198"/>
      <c r="Y48" s="198"/>
      <c r="Z48" s="198"/>
      <c r="AA48" s="198"/>
      <c r="AB48" s="198"/>
      <c r="AC48" s="198"/>
      <c r="AD48" s="198"/>
      <c r="AE48" s="198" t="s">
        <v>91</v>
      </c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</row>
    <row r="49" spans="1:60" outlineLevel="1" x14ac:dyDescent="0.2">
      <c r="A49" s="208"/>
      <c r="B49" s="207"/>
      <c r="C49" s="219" t="s">
        <v>1374</v>
      </c>
      <c r="D49" s="597"/>
      <c r="E49" s="218"/>
      <c r="F49" s="206"/>
      <c r="G49" s="206"/>
      <c r="H49" s="206"/>
      <c r="I49" s="206"/>
      <c r="J49" s="206"/>
      <c r="K49" s="206"/>
      <c r="L49" s="206"/>
      <c r="M49" s="206"/>
      <c r="N49" s="204"/>
      <c r="O49" s="204"/>
      <c r="P49" s="204"/>
      <c r="Q49" s="204"/>
      <c r="R49" s="204"/>
      <c r="S49" s="204"/>
      <c r="T49" s="205"/>
      <c r="U49" s="204"/>
      <c r="V49" s="198"/>
      <c r="W49" s="198"/>
      <c r="X49" s="198"/>
      <c r="Y49" s="198"/>
      <c r="Z49" s="198"/>
      <c r="AA49" s="198"/>
      <c r="AB49" s="198"/>
      <c r="AC49" s="198"/>
      <c r="AD49" s="198"/>
      <c r="AE49" s="198" t="s">
        <v>97</v>
      </c>
      <c r="AF49" s="198">
        <v>0</v>
      </c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</row>
    <row r="50" spans="1:60" outlineLevel="1" x14ac:dyDescent="0.2">
      <c r="A50" s="208"/>
      <c r="B50" s="207"/>
      <c r="C50" s="219" t="s">
        <v>1373</v>
      </c>
      <c r="D50" s="597"/>
      <c r="E50" s="218">
        <v>4.032</v>
      </c>
      <c r="F50" s="206"/>
      <c r="G50" s="206"/>
      <c r="H50" s="206"/>
      <c r="I50" s="206"/>
      <c r="J50" s="206"/>
      <c r="K50" s="206"/>
      <c r="L50" s="206"/>
      <c r="M50" s="206"/>
      <c r="N50" s="204"/>
      <c r="O50" s="204"/>
      <c r="P50" s="204"/>
      <c r="Q50" s="204"/>
      <c r="R50" s="204"/>
      <c r="S50" s="204"/>
      <c r="T50" s="205"/>
      <c r="U50" s="204"/>
      <c r="V50" s="198"/>
      <c r="W50" s="198"/>
      <c r="X50" s="198"/>
      <c r="Y50" s="198"/>
      <c r="Z50" s="198"/>
      <c r="AA50" s="198"/>
      <c r="AB50" s="198"/>
      <c r="AC50" s="198"/>
      <c r="AD50" s="198"/>
      <c r="AE50" s="198" t="s">
        <v>97</v>
      </c>
      <c r="AF50" s="198">
        <v>0</v>
      </c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</row>
    <row r="51" spans="1:60" outlineLevel="1" x14ac:dyDescent="0.2">
      <c r="A51" s="208"/>
      <c r="B51" s="207"/>
      <c r="C51" s="219" t="s">
        <v>1372</v>
      </c>
      <c r="D51" s="597"/>
      <c r="E51" s="218"/>
      <c r="F51" s="206"/>
      <c r="G51" s="206"/>
      <c r="H51" s="206"/>
      <c r="I51" s="206"/>
      <c r="J51" s="206"/>
      <c r="K51" s="206"/>
      <c r="L51" s="206"/>
      <c r="M51" s="206"/>
      <c r="N51" s="204"/>
      <c r="O51" s="204"/>
      <c r="P51" s="204"/>
      <c r="Q51" s="204"/>
      <c r="R51" s="204"/>
      <c r="S51" s="204"/>
      <c r="T51" s="205"/>
      <c r="U51" s="204"/>
      <c r="V51" s="198"/>
      <c r="W51" s="198"/>
      <c r="X51" s="198"/>
      <c r="Y51" s="198"/>
      <c r="Z51" s="198"/>
      <c r="AA51" s="198"/>
      <c r="AB51" s="198"/>
      <c r="AC51" s="198"/>
      <c r="AD51" s="198"/>
      <c r="AE51" s="198" t="s">
        <v>97</v>
      </c>
      <c r="AF51" s="198">
        <v>0</v>
      </c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</row>
    <row r="52" spans="1:60" outlineLevel="1" x14ac:dyDescent="0.2">
      <c r="A52" s="208"/>
      <c r="B52" s="207"/>
      <c r="C52" s="219" t="s">
        <v>1371</v>
      </c>
      <c r="D52" s="597"/>
      <c r="E52" s="218">
        <v>0.85599999999999998</v>
      </c>
      <c r="F52" s="206"/>
      <c r="G52" s="206"/>
      <c r="H52" s="206"/>
      <c r="I52" s="206"/>
      <c r="J52" s="206"/>
      <c r="K52" s="206"/>
      <c r="L52" s="206"/>
      <c r="M52" s="206"/>
      <c r="N52" s="204"/>
      <c r="O52" s="204"/>
      <c r="P52" s="204"/>
      <c r="Q52" s="204"/>
      <c r="R52" s="204"/>
      <c r="S52" s="204"/>
      <c r="T52" s="205"/>
      <c r="U52" s="204"/>
      <c r="V52" s="198"/>
      <c r="W52" s="198"/>
      <c r="X52" s="198"/>
      <c r="Y52" s="198"/>
      <c r="Z52" s="198"/>
      <c r="AA52" s="198"/>
      <c r="AB52" s="198"/>
      <c r="AC52" s="198"/>
      <c r="AD52" s="198"/>
      <c r="AE52" s="198" t="s">
        <v>97</v>
      </c>
      <c r="AF52" s="198">
        <v>0</v>
      </c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</row>
    <row r="53" spans="1:60" outlineLevel="1" x14ac:dyDescent="0.2">
      <c r="A53" s="208">
        <v>17</v>
      </c>
      <c r="B53" s="207" t="s">
        <v>1370</v>
      </c>
      <c r="C53" s="210" t="s">
        <v>1369</v>
      </c>
      <c r="D53" s="204" t="s">
        <v>102</v>
      </c>
      <c r="E53" s="209">
        <v>22.5945</v>
      </c>
      <c r="F53" s="254"/>
      <c r="G53" s="206">
        <f>ROUND(E53*F53,2)</f>
        <v>0</v>
      </c>
      <c r="H53" s="254"/>
      <c r="I53" s="206">
        <f>ROUND(E53*H53,2)</f>
        <v>0</v>
      </c>
      <c r="J53" s="254"/>
      <c r="K53" s="206">
        <f>ROUND(E53*J53,2)</f>
        <v>0</v>
      </c>
      <c r="L53" s="206">
        <v>21</v>
      </c>
      <c r="M53" s="206">
        <f>G53*(1+L53/100)</f>
        <v>0</v>
      </c>
      <c r="N53" s="204">
        <v>1.7816399999999999</v>
      </c>
      <c r="O53" s="204">
        <f>ROUND(E53*N53,5)</f>
        <v>40.25526</v>
      </c>
      <c r="P53" s="204">
        <v>0</v>
      </c>
      <c r="Q53" s="204">
        <f>ROUND(E53*P53,5)</f>
        <v>0</v>
      </c>
      <c r="R53" s="204"/>
      <c r="S53" s="204"/>
      <c r="T53" s="205">
        <v>1.085</v>
      </c>
      <c r="U53" s="204">
        <f>ROUND(E53*T53,2)</f>
        <v>24.52</v>
      </c>
      <c r="V53" s="198"/>
      <c r="W53" s="198"/>
      <c r="X53" s="198"/>
      <c r="Y53" s="198"/>
      <c r="Z53" s="198"/>
      <c r="AA53" s="198"/>
      <c r="AB53" s="198"/>
      <c r="AC53" s="198"/>
      <c r="AD53" s="198"/>
      <c r="AE53" s="198" t="s">
        <v>91</v>
      </c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</row>
    <row r="54" spans="1:60" outlineLevel="1" x14ac:dyDescent="0.2">
      <c r="A54" s="208"/>
      <c r="B54" s="207"/>
      <c r="C54" s="219" t="s">
        <v>1368</v>
      </c>
      <c r="D54" s="597"/>
      <c r="E54" s="218"/>
      <c r="F54" s="206"/>
      <c r="G54" s="206"/>
      <c r="H54" s="206"/>
      <c r="I54" s="206"/>
      <c r="J54" s="206"/>
      <c r="K54" s="206"/>
      <c r="L54" s="206"/>
      <c r="M54" s="206"/>
      <c r="N54" s="204"/>
      <c r="O54" s="204"/>
      <c r="P54" s="204"/>
      <c r="Q54" s="204"/>
      <c r="R54" s="204"/>
      <c r="S54" s="204"/>
      <c r="T54" s="205"/>
      <c r="U54" s="204"/>
      <c r="V54" s="198"/>
      <c r="W54" s="198"/>
      <c r="X54" s="198"/>
      <c r="Y54" s="198"/>
      <c r="Z54" s="198"/>
      <c r="AA54" s="198"/>
      <c r="AB54" s="198"/>
      <c r="AC54" s="198"/>
      <c r="AD54" s="198"/>
      <c r="AE54" s="198" t="s">
        <v>97</v>
      </c>
      <c r="AF54" s="198">
        <v>0</v>
      </c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</row>
    <row r="55" spans="1:60" outlineLevel="1" x14ac:dyDescent="0.2">
      <c r="A55" s="208"/>
      <c r="B55" s="207"/>
      <c r="C55" s="219" t="s">
        <v>1367</v>
      </c>
      <c r="D55" s="597"/>
      <c r="E55" s="218">
        <v>23.247</v>
      </c>
      <c r="F55" s="206"/>
      <c r="G55" s="206"/>
      <c r="H55" s="206"/>
      <c r="I55" s="206"/>
      <c r="J55" s="206"/>
      <c r="K55" s="206"/>
      <c r="L55" s="206"/>
      <c r="M55" s="206"/>
      <c r="N55" s="204"/>
      <c r="O55" s="204"/>
      <c r="P55" s="204"/>
      <c r="Q55" s="204"/>
      <c r="R55" s="204"/>
      <c r="S55" s="204"/>
      <c r="T55" s="205"/>
      <c r="U55" s="204"/>
      <c r="V55" s="198"/>
      <c r="W55" s="198"/>
      <c r="X55" s="198"/>
      <c r="Y55" s="198"/>
      <c r="Z55" s="198"/>
      <c r="AA55" s="198"/>
      <c r="AB55" s="198"/>
      <c r="AC55" s="198"/>
      <c r="AD55" s="198"/>
      <c r="AE55" s="198" t="s">
        <v>97</v>
      </c>
      <c r="AF55" s="198">
        <v>0</v>
      </c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</row>
    <row r="56" spans="1:60" outlineLevel="1" x14ac:dyDescent="0.2">
      <c r="A56" s="208"/>
      <c r="B56" s="207"/>
      <c r="C56" s="219" t="s">
        <v>1366</v>
      </c>
      <c r="D56" s="597"/>
      <c r="E56" s="218"/>
      <c r="F56" s="206"/>
      <c r="G56" s="206"/>
      <c r="H56" s="206"/>
      <c r="I56" s="206"/>
      <c r="J56" s="206"/>
      <c r="K56" s="206"/>
      <c r="L56" s="206"/>
      <c r="M56" s="206"/>
      <c r="N56" s="204"/>
      <c r="O56" s="204"/>
      <c r="P56" s="204"/>
      <c r="Q56" s="204"/>
      <c r="R56" s="204"/>
      <c r="S56" s="204"/>
      <c r="T56" s="205"/>
      <c r="U56" s="204"/>
      <c r="V56" s="198"/>
      <c r="W56" s="198"/>
      <c r="X56" s="198"/>
      <c r="Y56" s="198"/>
      <c r="Z56" s="198"/>
      <c r="AA56" s="198"/>
      <c r="AB56" s="198"/>
      <c r="AC56" s="198"/>
      <c r="AD56" s="198"/>
      <c r="AE56" s="198" t="s">
        <v>97</v>
      </c>
      <c r="AF56" s="198">
        <v>0</v>
      </c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</row>
    <row r="57" spans="1:60" outlineLevel="1" x14ac:dyDescent="0.2">
      <c r="A57" s="208"/>
      <c r="B57" s="207"/>
      <c r="C57" s="219" t="s">
        <v>1365</v>
      </c>
      <c r="D57" s="597"/>
      <c r="E57" s="218">
        <v>-0.65249999999999997</v>
      </c>
      <c r="F57" s="206"/>
      <c r="G57" s="206"/>
      <c r="H57" s="206"/>
      <c r="I57" s="206"/>
      <c r="J57" s="206"/>
      <c r="K57" s="206"/>
      <c r="L57" s="206"/>
      <c r="M57" s="206"/>
      <c r="N57" s="204"/>
      <c r="O57" s="204"/>
      <c r="P57" s="204"/>
      <c r="Q57" s="204"/>
      <c r="R57" s="204"/>
      <c r="S57" s="204"/>
      <c r="T57" s="205"/>
      <c r="U57" s="204"/>
      <c r="V57" s="198"/>
      <c r="W57" s="198"/>
      <c r="X57" s="198"/>
      <c r="Y57" s="198"/>
      <c r="Z57" s="198"/>
      <c r="AA57" s="198"/>
      <c r="AB57" s="198"/>
      <c r="AC57" s="198"/>
      <c r="AD57" s="198"/>
      <c r="AE57" s="198" t="s">
        <v>97</v>
      </c>
      <c r="AF57" s="198">
        <v>0</v>
      </c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</row>
    <row r="58" spans="1:60" outlineLevel="1" x14ac:dyDescent="0.2">
      <c r="A58" s="208">
        <v>18</v>
      </c>
      <c r="B58" s="207" t="s">
        <v>1364</v>
      </c>
      <c r="C58" s="210" t="s">
        <v>1363</v>
      </c>
      <c r="D58" s="204" t="s">
        <v>102</v>
      </c>
      <c r="E58" s="209">
        <v>6.8159999999999998</v>
      </c>
      <c r="F58" s="254"/>
      <c r="G58" s="206">
        <f>ROUND(E58*F58,2)</f>
        <v>0</v>
      </c>
      <c r="H58" s="254"/>
      <c r="I58" s="206">
        <f>ROUND(E58*H58,2)</f>
        <v>0</v>
      </c>
      <c r="J58" s="254"/>
      <c r="K58" s="206">
        <f>ROUND(E58*J58,2)</f>
        <v>0</v>
      </c>
      <c r="L58" s="206">
        <v>21</v>
      </c>
      <c r="M58" s="206">
        <f>G58*(1+L58/100)</f>
        <v>0</v>
      </c>
      <c r="N58" s="204">
        <v>2.5249999999999999</v>
      </c>
      <c r="O58" s="204">
        <f>ROUND(E58*N58,5)</f>
        <v>17.2104</v>
      </c>
      <c r="P58" s="204">
        <v>0</v>
      </c>
      <c r="Q58" s="204">
        <f>ROUND(E58*P58,5)</f>
        <v>0</v>
      </c>
      <c r="R58" s="204"/>
      <c r="S58" s="204"/>
      <c r="T58" s="205">
        <v>0.47699999999999998</v>
      </c>
      <c r="U58" s="204">
        <f>ROUND(E58*T58,2)</f>
        <v>3.25</v>
      </c>
      <c r="V58" s="198"/>
      <c r="W58" s="198"/>
      <c r="X58" s="198"/>
      <c r="Y58" s="198"/>
      <c r="Z58" s="198"/>
      <c r="AA58" s="198"/>
      <c r="AB58" s="198"/>
      <c r="AC58" s="198"/>
      <c r="AD58" s="198"/>
      <c r="AE58" s="198" t="s">
        <v>91</v>
      </c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</row>
    <row r="59" spans="1:60" outlineLevel="1" x14ac:dyDescent="0.2">
      <c r="A59" s="208"/>
      <c r="B59" s="207"/>
      <c r="C59" s="219" t="s">
        <v>1358</v>
      </c>
      <c r="D59" s="597"/>
      <c r="E59" s="218"/>
      <c r="F59" s="206"/>
      <c r="G59" s="206"/>
      <c r="H59" s="206"/>
      <c r="I59" s="206"/>
      <c r="J59" s="206"/>
      <c r="K59" s="206"/>
      <c r="L59" s="206"/>
      <c r="M59" s="206"/>
      <c r="N59" s="204"/>
      <c r="O59" s="204"/>
      <c r="P59" s="204"/>
      <c r="Q59" s="204"/>
      <c r="R59" s="204"/>
      <c r="S59" s="204"/>
      <c r="T59" s="205"/>
      <c r="U59" s="204"/>
      <c r="V59" s="198"/>
      <c r="W59" s="198"/>
      <c r="X59" s="198"/>
      <c r="Y59" s="198"/>
      <c r="Z59" s="198"/>
      <c r="AA59" s="198"/>
      <c r="AB59" s="198"/>
      <c r="AC59" s="198"/>
      <c r="AD59" s="198"/>
      <c r="AE59" s="198" t="s">
        <v>97</v>
      </c>
      <c r="AF59" s="198">
        <v>0</v>
      </c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</row>
    <row r="60" spans="1:60" outlineLevel="1" x14ac:dyDescent="0.2">
      <c r="A60" s="208"/>
      <c r="B60" s="207"/>
      <c r="C60" s="219" t="s">
        <v>1362</v>
      </c>
      <c r="D60" s="597"/>
      <c r="E60" s="218">
        <v>5.76</v>
      </c>
      <c r="F60" s="206"/>
      <c r="G60" s="206"/>
      <c r="H60" s="206"/>
      <c r="I60" s="206"/>
      <c r="J60" s="206"/>
      <c r="K60" s="206"/>
      <c r="L60" s="206"/>
      <c r="M60" s="206"/>
      <c r="N60" s="204"/>
      <c r="O60" s="204"/>
      <c r="P60" s="204"/>
      <c r="Q60" s="204"/>
      <c r="R60" s="204"/>
      <c r="S60" s="204"/>
      <c r="T60" s="205"/>
      <c r="U60" s="204"/>
      <c r="V60" s="198"/>
      <c r="W60" s="198"/>
      <c r="X60" s="198"/>
      <c r="Y60" s="198"/>
      <c r="Z60" s="198"/>
      <c r="AA60" s="198"/>
      <c r="AB60" s="198"/>
      <c r="AC60" s="198"/>
      <c r="AD60" s="198"/>
      <c r="AE60" s="198" t="s">
        <v>97</v>
      </c>
      <c r="AF60" s="198">
        <v>0</v>
      </c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</row>
    <row r="61" spans="1:60" outlineLevel="1" x14ac:dyDescent="0.2">
      <c r="A61" s="208"/>
      <c r="B61" s="207"/>
      <c r="C61" s="219" t="s">
        <v>1356</v>
      </c>
      <c r="D61" s="597"/>
      <c r="E61" s="218"/>
      <c r="F61" s="206"/>
      <c r="G61" s="206"/>
      <c r="H61" s="206"/>
      <c r="I61" s="206"/>
      <c r="J61" s="206"/>
      <c r="K61" s="206"/>
      <c r="L61" s="206"/>
      <c r="M61" s="206"/>
      <c r="N61" s="204"/>
      <c r="O61" s="204"/>
      <c r="P61" s="204"/>
      <c r="Q61" s="204"/>
      <c r="R61" s="204"/>
      <c r="S61" s="204"/>
      <c r="T61" s="205"/>
      <c r="U61" s="204"/>
      <c r="V61" s="198"/>
      <c r="W61" s="198"/>
      <c r="X61" s="198"/>
      <c r="Y61" s="198"/>
      <c r="Z61" s="198"/>
      <c r="AA61" s="198"/>
      <c r="AB61" s="198"/>
      <c r="AC61" s="198"/>
      <c r="AD61" s="198"/>
      <c r="AE61" s="198" t="s">
        <v>97</v>
      </c>
      <c r="AF61" s="198">
        <v>0</v>
      </c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</row>
    <row r="62" spans="1:60" outlineLevel="1" x14ac:dyDescent="0.2">
      <c r="A62" s="208"/>
      <c r="B62" s="207"/>
      <c r="C62" s="219" t="s">
        <v>1361</v>
      </c>
      <c r="D62" s="597"/>
      <c r="E62" s="218">
        <v>1.056</v>
      </c>
      <c r="F62" s="206"/>
      <c r="G62" s="206"/>
      <c r="H62" s="206"/>
      <c r="I62" s="206"/>
      <c r="J62" s="206"/>
      <c r="K62" s="206"/>
      <c r="L62" s="206"/>
      <c r="M62" s="206"/>
      <c r="N62" s="204"/>
      <c r="O62" s="204"/>
      <c r="P62" s="204"/>
      <c r="Q62" s="204"/>
      <c r="R62" s="204"/>
      <c r="S62" s="204"/>
      <c r="T62" s="205"/>
      <c r="U62" s="204"/>
      <c r="V62" s="198"/>
      <c r="W62" s="198"/>
      <c r="X62" s="198"/>
      <c r="Y62" s="198"/>
      <c r="Z62" s="198"/>
      <c r="AA62" s="198"/>
      <c r="AB62" s="198"/>
      <c r="AC62" s="198"/>
      <c r="AD62" s="198"/>
      <c r="AE62" s="198" t="s">
        <v>97</v>
      </c>
      <c r="AF62" s="198">
        <v>0</v>
      </c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</row>
    <row r="63" spans="1:60" outlineLevel="1" x14ac:dyDescent="0.2">
      <c r="A63" s="208">
        <v>19</v>
      </c>
      <c r="B63" s="207" t="s">
        <v>1360</v>
      </c>
      <c r="C63" s="210" t="s">
        <v>1359</v>
      </c>
      <c r="D63" s="204" t="s">
        <v>98</v>
      </c>
      <c r="E63" s="209">
        <v>29.84</v>
      </c>
      <c r="F63" s="254"/>
      <c r="G63" s="206">
        <f>ROUND(E63*F63,2)</f>
        <v>0</v>
      </c>
      <c r="H63" s="254"/>
      <c r="I63" s="206">
        <f>ROUND(E63*H63,2)</f>
        <v>0</v>
      </c>
      <c r="J63" s="254"/>
      <c r="K63" s="206">
        <f>ROUND(E63*J63,2)</f>
        <v>0</v>
      </c>
      <c r="L63" s="206">
        <v>21</v>
      </c>
      <c r="M63" s="206">
        <f>G63*(1+L63/100)</f>
        <v>0</v>
      </c>
      <c r="N63" s="204">
        <v>3.916E-2</v>
      </c>
      <c r="O63" s="204">
        <f>ROUND(E63*N63,5)</f>
        <v>1.1685300000000001</v>
      </c>
      <c r="P63" s="204">
        <v>0</v>
      </c>
      <c r="Q63" s="204">
        <f>ROUND(E63*P63,5)</f>
        <v>0</v>
      </c>
      <c r="R63" s="204"/>
      <c r="S63" s="204"/>
      <c r="T63" s="205">
        <v>1.05</v>
      </c>
      <c r="U63" s="204">
        <f>ROUND(E63*T63,2)</f>
        <v>31.33</v>
      </c>
      <c r="V63" s="198"/>
      <c r="W63" s="198"/>
      <c r="X63" s="198"/>
      <c r="Y63" s="198"/>
      <c r="Z63" s="198"/>
      <c r="AA63" s="198"/>
      <c r="AB63" s="198"/>
      <c r="AC63" s="198"/>
      <c r="AD63" s="198"/>
      <c r="AE63" s="198" t="s">
        <v>91</v>
      </c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</row>
    <row r="64" spans="1:60" outlineLevel="1" x14ac:dyDescent="0.2">
      <c r="A64" s="208"/>
      <c r="B64" s="207"/>
      <c r="C64" s="219" t="s">
        <v>1358</v>
      </c>
      <c r="D64" s="597"/>
      <c r="E64" s="218"/>
      <c r="F64" s="206"/>
      <c r="G64" s="206"/>
      <c r="H64" s="206"/>
      <c r="I64" s="206"/>
      <c r="J64" s="206"/>
      <c r="K64" s="206"/>
      <c r="L64" s="206"/>
      <c r="M64" s="206"/>
      <c r="N64" s="204"/>
      <c r="O64" s="204"/>
      <c r="P64" s="204"/>
      <c r="Q64" s="204"/>
      <c r="R64" s="204"/>
      <c r="S64" s="204"/>
      <c r="T64" s="205"/>
      <c r="U64" s="204"/>
      <c r="V64" s="198"/>
      <c r="W64" s="198"/>
      <c r="X64" s="198"/>
      <c r="Y64" s="198"/>
      <c r="Z64" s="198"/>
      <c r="AA64" s="198"/>
      <c r="AB64" s="198"/>
      <c r="AC64" s="198"/>
      <c r="AD64" s="198"/>
      <c r="AE64" s="198" t="s">
        <v>97</v>
      </c>
      <c r="AF64" s="198">
        <v>0</v>
      </c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</row>
    <row r="65" spans="1:60" outlineLevel="1" x14ac:dyDescent="0.2">
      <c r="A65" s="208"/>
      <c r="B65" s="207"/>
      <c r="C65" s="219" t="s">
        <v>1357</v>
      </c>
      <c r="D65" s="597"/>
      <c r="E65" s="218">
        <v>23.04</v>
      </c>
      <c r="F65" s="206"/>
      <c r="G65" s="206"/>
      <c r="H65" s="206"/>
      <c r="I65" s="206"/>
      <c r="J65" s="206"/>
      <c r="K65" s="206"/>
      <c r="L65" s="206"/>
      <c r="M65" s="206"/>
      <c r="N65" s="204"/>
      <c r="O65" s="204"/>
      <c r="P65" s="204"/>
      <c r="Q65" s="204"/>
      <c r="R65" s="204"/>
      <c r="S65" s="204"/>
      <c r="T65" s="205"/>
      <c r="U65" s="204"/>
      <c r="V65" s="198"/>
      <c r="W65" s="198"/>
      <c r="X65" s="198"/>
      <c r="Y65" s="198"/>
      <c r="Z65" s="198"/>
      <c r="AA65" s="198"/>
      <c r="AB65" s="198"/>
      <c r="AC65" s="198"/>
      <c r="AD65" s="198"/>
      <c r="AE65" s="198" t="s">
        <v>97</v>
      </c>
      <c r="AF65" s="198">
        <v>0</v>
      </c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</row>
    <row r="66" spans="1:60" outlineLevel="1" x14ac:dyDescent="0.2">
      <c r="A66" s="208"/>
      <c r="B66" s="207"/>
      <c r="C66" s="219" t="s">
        <v>1356</v>
      </c>
      <c r="D66" s="597"/>
      <c r="E66" s="218"/>
      <c r="F66" s="206"/>
      <c r="G66" s="206"/>
      <c r="H66" s="206"/>
      <c r="I66" s="206"/>
      <c r="J66" s="206"/>
      <c r="K66" s="206"/>
      <c r="L66" s="206"/>
      <c r="M66" s="206"/>
      <c r="N66" s="204"/>
      <c r="O66" s="204"/>
      <c r="P66" s="204"/>
      <c r="Q66" s="204"/>
      <c r="R66" s="204"/>
      <c r="S66" s="204"/>
      <c r="T66" s="205"/>
      <c r="U66" s="204"/>
      <c r="V66" s="198"/>
      <c r="W66" s="198"/>
      <c r="X66" s="198"/>
      <c r="Y66" s="198"/>
      <c r="Z66" s="198"/>
      <c r="AA66" s="198"/>
      <c r="AB66" s="198"/>
      <c r="AC66" s="198"/>
      <c r="AD66" s="198"/>
      <c r="AE66" s="198" t="s">
        <v>97</v>
      </c>
      <c r="AF66" s="198">
        <v>0</v>
      </c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</row>
    <row r="67" spans="1:60" outlineLevel="1" x14ac:dyDescent="0.2">
      <c r="A67" s="208"/>
      <c r="B67" s="207"/>
      <c r="C67" s="219" t="s">
        <v>1355</v>
      </c>
      <c r="D67" s="597"/>
      <c r="E67" s="218">
        <v>6.8</v>
      </c>
      <c r="F67" s="206"/>
      <c r="G67" s="206"/>
      <c r="H67" s="206"/>
      <c r="I67" s="206"/>
      <c r="J67" s="206"/>
      <c r="K67" s="206"/>
      <c r="L67" s="206"/>
      <c r="M67" s="206"/>
      <c r="N67" s="204"/>
      <c r="O67" s="204"/>
      <c r="P67" s="204"/>
      <c r="Q67" s="204"/>
      <c r="R67" s="204"/>
      <c r="S67" s="204"/>
      <c r="T67" s="205"/>
      <c r="U67" s="204"/>
      <c r="V67" s="198"/>
      <c r="W67" s="198"/>
      <c r="X67" s="198"/>
      <c r="Y67" s="198"/>
      <c r="Z67" s="198"/>
      <c r="AA67" s="198"/>
      <c r="AB67" s="198"/>
      <c r="AC67" s="198"/>
      <c r="AD67" s="198"/>
      <c r="AE67" s="198" t="s">
        <v>97</v>
      </c>
      <c r="AF67" s="198">
        <v>0</v>
      </c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8"/>
      <c r="BB67" s="198"/>
      <c r="BC67" s="198"/>
      <c r="BD67" s="198"/>
      <c r="BE67" s="198"/>
      <c r="BF67" s="198"/>
      <c r="BG67" s="198"/>
      <c r="BH67" s="198"/>
    </row>
    <row r="68" spans="1:60" outlineLevel="1" x14ac:dyDescent="0.2">
      <c r="A68" s="208">
        <v>20</v>
      </c>
      <c r="B68" s="207" t="s">
        <v>1354</v>
      </c>
      <c r="C68" s="210" t="s">
        <v>1353</v>
      </c>
      <c r="D68" s="204" t="s">
        <v>98</v>
      </c>
      <c r="E68" s="209">
        <v>29.84</v>
      </c>
      <c r="F68" s="254"/>
      <c r="G68" s="206">
        <f>ROUND(E68*F68,2)</f>
        <v>0</v>
      </c>
      <c r="H68" s="254"/>
      <c r="I68" s="206">
        <f>ROUND(E68*H68,2)</f>
        <v>0</v>
      </c>
      <c r="J68" s="254"/>
      <c r="K68" s="206">
        <f>ROUND(E68*J68,2)</f>
        <v>0</v>
      </c>
      <c r="L68" s="206">
        <v>21</v>
      </c>
      <c r="M68" s="206">
        <f>G68*(1+L68/100)</f>
        <v>0</v>
      </c>
      <c r="N68" s="204">
        <v>0</v>
      </c>
      <c r="O68" s="204">
        <f>ROUND(E68*N68,5)</f>
        <v>0</v>
      </c>
      <c r="P68" s="204">
        <v>0</v>
      </c>
      <c r="Q68" s="204">
        <f>ROUND(E68*P68,5)</f>
        <v>0</v>
      </c>
      <c r="R68" s="204"/>
      <c r="S68" s="204"/>
      <c r="T68" s="205">
        <v>0.32</v>
      </c>
      <c r="U68" s="204">
        <f>ROUND(E68*T68,2)</f>
        <v>9.5500000000000007</v>
      </c>
      <c r="V68" s="198"/>
      <c r="W68" s="198"/>
      <c r="X68" s="198"/>
      <c r="Y68" s="198"/>
      <c r="Z68" s="198"/>
      <c r="AA68" s="198"/>
      <c r="AB68" s="198"/>
      <c r="AC68" s="198"/>
      <c r="AD68" s="198"/>
      <c r="AE68" s="198" t="s">
        <v>91</v>
      </c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AZ68" s="198"/>
      <c r="BA68" s="198"/>
      <c r="BB68" s="198"/>
      <c r="BC68" s="198"/>
      <c r="BD68" s="198"/>
      <c r="BE68" s="198"/>
      <c r="BF68" s="198"/>
      <c r="BG68" s="198"/>
      <c r="BH68" s="198"/>
    </row>
    <row r="69" spans="1:60" ht="22.5" outlineLevel="1" x14ac:dyDescent="0.2">
      <c r="A69" s="208">
        <v>21</v>
      </c>
      <c r="B69" s="207" t="s">
        <v>1352</v>
      </c>
      <c r="C69" s="210" t="s">
        <v>1351</v>
      </c>
      <c r="D69" s="204" t="s">
        <v>98</v>
      </c>
      <c r="E69" s="209">
        <v>13.425000000000001</v>
      </c>
      <c r="F69" s="254"/>
      <c r="G69" s="206">
        <f>ROUND(E69*F69,2)</f>
        <v>0</v>
      </c>
      <c r="H69" s="254"/>
      <c r="I69" s="206">
        <f>ROUND(E69*H69,2)</f>
        <v>0</v>
      </c>
      <c r="J69" s="254"/>
      <c r="K69" s="206">
        <f>ROUND(E69*J69,2)</f>
        <v>0</v>
      </c>
      <c r="L69" s="206">
        <v>21</v>
      </c>
      <c r="M69" s="206">
        <f>G69*(1+L69/100)</f>
        <v>0</v>
      </c>
      <c r="N69" s="204">
        <v>0.59</v>
      </c>
      <c r="O69" s="204">
        <f>ROUND(E69*N69,5)</f>
        <v>7.92075</v>
      </c>
      <c r="P69" s="204">
        <v>0</v>
      </c>
      <c r="Q69" s="204">
        <f>ROUND(E69*P69,5)</f>
        <v>0</v>
      </c>
      <c r="R69" s="204"/>
      <c r="S69" s="204"/>
      <c r="T69" s="205">
        <v>1</v>
      </c>
      <c r="U69" s="204">
        <f>ROUND(E69*T69,2)</f>
        <v>13.43</v>
      </c>
      <c r="V69" s="198"/>
      <c r="W69" s="198"/>
      <c r="X69" s="198"/>
      <c r="Y69" s="198"/>
      <c r="Z69" s="198"/>
      <c r="AA69" s="198"/>
      <c r="AB69" s="198"/>
      <c r="AC69" s="198"/>
      <c r="AD69" s="198"/>
      <c r="AE69" s="198" t="s">
        <v>91</v>
      </c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</row>
    <row r="70" spans="1:60" outlineLevel="1" x14ac:dyDescent="0.2">
      <c r="A70" s="208"/>
      <c r="B70" s="207"/>
      <c r="C70" s="219" t="s">
        <v>1350</v>
      </c>
      <c r="D70" s="597"/>
      <c r="E70" s="218"/>
      <c r="F70" s="206"/>
      <c r="G70" s="206"/>
      <c r="H70" s="206"/>
      <c r="I70" s="206"/>
      <c r="J70" s="206"/>
      <c r="K70" s="206"/>
      <c r="L70" s="206"/>
      <c r="M70" s="206"/>
      <c r="N70" s="204"/>
      <c r="O70" s="204"/>
      <c r="P70" s="204"/>
      <c r="Q70" s="204"/>
      <c r="R70" s="204"/>
      <c r="S70" s="204"/>
      <c r="T70" s="205"/>
      <c r="U70" s="204"/>
      <c r="V70" s="198"/>
      <c r="W70" s="198"/>
      <c r="X70" s="198"/>
      <c r="Y70" s="198"/>
      <c r="Z70" s="198"/>
      <c r="AA70" s="198"/>
      <c r="AB70" s="198"/>
      <c r="AC70" s="198"/>
      <c r="AD70" s="198"/>
      <c r="AE70" s="198" t="s">
        <v>97</v>
      </c>
      <c r="AF70" s="198">
        <v>0</v>
      </c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  <c r="AZ70" s="198"/>
      <c r="BA70" s="198"/>
      <c r="BB70" s="198"/>
      <c r="BC70" s="198"/>
      <c r="BD70" s="198"/>
      <c r="BE70" s="198"/>
      <c r="BF70" s="198"/>
      <c r="BG70" s="198"/>
      <c r="BH70" s="198"/>
    </row>
    <row r="71" spans="1:60" outlineLevel="1" x14ac:dyDescent="0.2">
      <c r="A71" s="208"/>
      <c r="B71" s="207"/>
      <c r="C71" s="219" t="s">
        <v>1349</v>
      </c>
      <c r="D71" s="597"/>
      <c r="E71" s="218">
        <v>13.425000000000001</v>
      </c>
      <c r="F71" s="206"/>
      <c r="G71" s="206"/>
      <c r="H71" s="206"/>
      <c r="I71" s="206"/>
      <c r="J71" s="206"/>
      <c r="K71" s="206"/>
      <c r="L71" s="206"/>
      <c r="M71" s="206"/>
      <c r="N71" s="204"/>
      <c r="O71" s="204"/>
      <c r="P71" s="204"/>
      <c r="Q71" s="204"/>
      <c r="R71" s="204"/>
      <c r="S71" s="204"/>
      <c r="T71" s="205"/>
      <c r="U71" s="204"/>
      <c r="V71" s="198"/>
      <c r="W71" s="198"/>
      <c r="X71" s="198"/>
      <c r="Y71" s="198"/>
      <c r="Z71" s="198"/>
      <c r="AA71" s="198"/>
      <c r="AB71" s="198"/>
      <c r="AC71" s="198"/>
      <c r="AD71" s="198"/>
      <c r="AE71" s="198" t="s">
        <v>97</v>
      </c>
      <c r="AF71" s="198">
        <v>0</v>
      </c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</row>
    <row r="72" spans="1:60" ht="22.5" outlineLevel="1" x14ac:dyDescent="0.2">
      <c r="A72" s="208">
        <v>22</v>
      </c>
      <c r="B72" s="207" t="s">
        <v>1348</v>
      </c>
      <c r="C72" s="210" t="s">
        <v>1347</v>
      </c>
      <c r="D72" s="204" t="s">
        <v>98</v>
      </c>
      <c r="E72" s="209">
        <v>43.2</v>
      </c>
      <c r="F72" s="254"/>
      <c r="G72" s="206">
        <f>ROUND(E72*F72,2)</f>
        <v>0</v>
      </c>
      <c r="H72" s="254"/>
      <c r="I72" s="206">
        <f>ROUND(E72*H72,2)</f>
        <v>0</v>
      </c>
      <c r="J72" s="254"/>
      <c r="K72" s="206">
        <f>ROUND(E72*J72,2)</f>
        <v>0</v>
      </c>
      <c r="L72" s="206">
        <v>21</v>
      </c>
      <c r="M72" s="206">
        <f>G72*(1+L72/100)</f>
        <v>0</v>
      </c>
      <c r="N72" s="204">
        <v>0.96299999999999997</v>
      </c>
      <c r="O72" s="204">
        <f>ROUND(E72*N72,5)</f>
        <v>41.601599999999998</v>
      </c>
      <c r="P72" s="204">
        <v>0</v>
      </c>
      <c r="Q72" s="204">
        <f>ROUND(E72*P72,5)</f>
        <v>0</v>
      </c>
      <c r="R72" s="204"/>
      <c r="S72" s="204"/>
      <c r="T72" s="205">
        <v>1.22</v>
      </c>
      <c r="U72" s="204">
        <f>ROUND(E72*T72,2)</f>
        <v>52.7</v>
      </c>
      <c r="V72" s="198"/>
      <c r="W72" s="198"/>
      <c r="X72" s="198"/>
      <c r="Y72" s="198"/>
      <c r="Z72" s="198"/>
      <c r="AA72" s="198"/>
      <c r="AB72" s="198"/>
      <c r="AC72" s="198"/>
      <c r="AD72" s="198"/>
      <c r="AE72" s="198" t="s">
        <v>91</v>
      </c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198"/>
      <c r="BD72" s="198"/>
      <c r="BE72" s="198"/>
      <c r="BF72" s="198"/>
      <c r="BG72" s="198"/>
      <c r="BH72" s="198"/>
    </row>
    <row r="73" spans="1:60" outlineLevel="1" x14ac:dyDescent="0.2">
      <c r="A73" s="208"/>
      <c r="B73" s="207"/>
      <c r="C73" s="219" t="s">
        <v>1346</v>
      </c>
      <c r="D73" s="597"/>
      <c r="E73" s="218"/>
      <c r="F73" s="206"/>
      <c r="G73" s="206"/>
      <c r="H73" s="206"/>
      <c r="I73" s="206"/>
      <c r="J73" s="206"/>
      <c r="K73" s="206"/>
      <c r="L73" s="206"/>
      <c r="M73" s="206"/>
      <c r="N73" s="204"/>
      <c r="O73" s="204"/>
      <c r="P73" s="204"/>
      <c r="Q73" s="204"/>
      <c r="R73" s="204"/>
      <c r="S73" s="204"/>
      <c r="T73" s="205"/>
      <c r="U73" s="204"/>
      <c r="V73" s="198"/>
      <c r="W73" s="198"/>
      <c r="X73" s="198"/>
      <c r="Y73" s="198"/>
      <c r="Z73" s="198"/>
      <c r="AA73" s="198"/>
      <c r="AB73" s="198"/>
      <c r="AC73" s="198"/>
      <c r="AD73" s="198"/>
      <c r="AE73" s="198" t="s">
        <v>97</v>
      </c>
      <c r="AF73" s="198">
        <v>0</v>
      </c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</row>
    <row r="74" spans="1:60" outlineLevel="1" x14ac:dyDescent="0.2">
      <c r="A74" s="208"/>
      <c r="B74" s="207"/>
      <c r="C74" s="219" t="s">
        <v>1345</v>
      </c>
      <c r="D74" s="597"/>
      <c r="E74" s="218">
        <v>43.2</v>
      </c>
      <c r="F74" s="206"/>
      <c r="G74" s="206"/>
      <c r="H74" s="206"/>
      <c r="I74" s="206"/>
      <c r="J74" s="206"/>
      <c r="K74" s="206"/>
      <c r="L74" s="206"/>
      <c r="M74" s="206"/>
      <c r="N74" s="204"/>
      <c r="O74" s="204"/>
      <c r="P74" s="204"/>
      <c r="Q74" s="204"/>
      <c r="R74" s="204"/>
      <c r="S74" s="204"/>
      <c r="T74" s="205"/>
      <c r="U74" s="204"/>
      <c r="V74" s="198"/>
      <c r="W74" s="198"/>
      <c r="X74" s="198"/>
      <c r="Y74" s="198"/>
      <c r="Z74" s="198"/>
      <c r="AA74" s="198"/>
      <c r="AB74" s="198"/>
      <c r="AC74" s="198"/>
      <c r="AD74" s="198"/>
      <c r="AE74" s="198" t="s">
        <v>97</v>
      </c>
      <c r="AF74" s="198">
        <v>0</v>
      </c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</row>
    <row r="75" spans="1:60" outlineLevel="1" x14ac:dyDescent="0.2">
      <c r="A75" s="208">
        <v>23</v>
      </c>
      <c r="B75" s="207" t="s">
        <v>1344</v>
      </c>
      <c r="C75" s="210" t="s">
        <v>1343</v>
      </c>
      <c r="D75" s="204" t="s">
        <v>100</v>
      </c>
      <c r="E75" s="209">
        <v>5.5900199999999997E-2</v>
      </c>
      <c r="F75" s="254"/>
      <c r="G75" s="206">
        <f>ROUND(E75*F75,2)</f>
        <v>0</v>
      </c>
      <c r="H75" s="254"/>
      <c r="I75" s="206">
        <f>ROUND(E75*H75,2)</f>
        <v>0</v>
      </c>
      <c r="J75" s="254"/>
      <c r="K75" s="206">
        <f>ROUND(E75*J75,2)</f>
        <v>0</v>
      </c>
      <c r="L75" s="206">
        <v>21</v>
      </c>
      <c r="M75" s="206">
        <f>G75*(1+L75/100)</f>
        <v>0</v>
      </c>
      <c r="N75" s="204">
        <v>1.0211600000000001</v>
      </c>
      <c r="O75" s="204">
        <f>ROUND(E75*N75,5)</f>
        <v>5.7079999999999999E-2</v>
      </c>
      <c r="P75" s="204">
        <v>0</v>
      </c>
      <c r="Q75" s="204">
        <f>ROUND(E75*P75,5)</f>
        <v>0</v>
      </c>
      <c r="R75" s="204"/>
      <c r="S75" s="204"/>
      <c r="T75" s="205">
        <v>23.530999999999999</v>
      </c>
      <c r="U75" s="204">
        <f>ROUND(E75*T75,2)</f>
        <v>1.32</v>
      </c>
      <c r="V75" s="198"/>
      <c r="W75" s="198"/>
      <c r="X75" s="198"/>
      <c r="Y75" s="198"/>
      <c r="Z75" s="198"/>
      <c r="AA75" s="198"/>
      <c r="AB75" s="198"/>
      <c r="AC75" s="198"/>
      <c r="AD75" s="198"/>
      <c r="AE75" s="198" t="s">
        <v>91</v>
      </c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</row>
    <row r="76" spans="1:60" outlineLevel="1" x14ac:dyDescent="0.2">
      <c r="A76" s="208"/>
      <c r="B76" s="207"/>
      <c r="C76" s="219" t="s">
        <v>1342</v>
      </c>
      <c r="D76" s="597"/>
      <c r="E76" s="218"/>
      <c r="F76" s="206"/>
      <c r="G76" s="206"/>
      <c r="H76" s="206"/>
      <c r="I76" s="206"/>
      <c r="J76" s="206"/>
      <c r="K76" s="206"/>
      <c r="L76" s="206"/>
      <c r="M76" s="206"/>
      <c r="N76" s="204"/>
      <c r="O76" s="204"/>
      <c r="P76" s="204"/>
      <c r="Q76" s="204"/>
      <c r="R76" s="204"/>
      <c r="S76" s="204"/>
      <c r="T76" s="205"/>
      <c r="U76" s="204"/>
      <c r="V76" s="198"/>
      <c r="W76" s="198"/>
      <c r="X76" s="198"/>
      <c r="Y76" s="198"/>
      <c r="Z76" s="198"/>
      <c r="AA76" s="198"/>
      <c r="AB76" s="198"/>
      <c r="AC76" s="198"/>
      <c r="AD76" s="198"/>
      <c r="AE76" s="198" t="s">
        <v>97</v>
      </c>
      <c r="AF76" s="198">
        <v>0</v>
      </c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</row>
    <row r="77" spans="1:60" outlineLevel="1" x14ac:dyDescent="0.2">
      <c r="A77" s="208"/>
      <c r="B77" s="207"/>
      <c r="C77" s="219" t="s">
        <v>1341</v>
      </c>
      <c r="D77" s="597"/>
      <c r="E77" s="218">
        <v>4.2647039999999997E-2</v>
      </c>
      <c r="F77" s="206"/>
      <c r="G77" s="206"/>
      <c r="H77" s="206"/>
      <c r="I77" s="206"/>
      <c r="J77" s="206"/>
      <c r="K77" s="206"/>
      <c r="L77" s="206"/>
      <c r="M77" s="206"/>
      <c r="N77" s="204"/>
      <c r="O77" s="204"/>
      <c r="P77" s="204"/>
      <c r="Q77" s="204"/>
      <c r="R77" s="204"/>
      <c r="S77" s="204"/>
      <c r="T77" s="205"/>
      <c r="U77" s="204"/>
      <c r="V77" s="198"/>
      <c r="W77" s="198"/>
      <c r="X77" s="198"/>
      <c r="Y77" s="198"/>
      <c r="Z77" s="198"/>
      <c r="AA77" s="198"/>
      <c r="AB77" s="198"/>
      <c r="AC77" s="198"/>
      <c r="AD77" s="198"/>
      <c r="AE77" s="198" t="s">
        <v>97</v>
      </c>
      <c r="AF77" s="198">
        <v>0</v>
      </c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</row>
    <row r="78" spans="1:60" outlineLevel="1" x14ac:dyDescent="0.2">
      <c r="A78" s="208"/>
      <c r="B78" s="207"/>
      <c r="C78" s="219" t="s">
        <v>1340</v>
      </c>
      <c r="D78" s="597"/>
      <c r="E78" s="218"/>
      <c r="F78" s="206"/>
      <c r="G78" s="206"/>
      <c r="H78" s="206"/>
      <c r="I78" s="206"/>
      <c r="J78" s="206"/>
      <c r="K78" s="206"/>
      <c r="L78" s="206"/>
      <c r="M78" s="206"/>
      <c r="N78" s="204"/>
      <c r="O78" s="204"/>
      <c r="P78" s="204"/>
      <c r="Q78" s="204"/>
      <c r="R78" s="204"/>
      <c r="S78" s="204"/>
      <c r="T78" s="205"/>
      <c r="U78" s="204"/>
      <c r="V78" s="198"/>
      <c r="W78" s="198"/>
      <c r="X78" s="198"/>
      <c r="Y78" s="198"/>
      <c r="Z78" s="198"/>
      <c r="AA78" s="198"/>
      <c r="AB78" s="198"/>
      <c r="AC78" s="198"/>
      <c r="AD78" s="198"/>
      <c r="AE78" s="198" t="s">
        <v>97</v>
      </c>
      <c r="AF78" s="198">
        <v>0</v>
      </c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</row>
    <row r="79" spans="1:60" outlineLevel="1" x14ac:dyDescent="0.2">
      <c r="A79" s="208"/>
      <c r="B79" s="207"/>
      <c r="C79" s="219" t="s">
        <v>1339</v>
      </c>
      <c r="D79" s="597"/>
      <c r="E79" s="218">
        <v>1.325316E-2</v>
      </c>
      <c r="F79" s="206"/>
      <c r="G79" s="206"/>
      <c r="H79" s="206"/>
      <c r="I79" s="206"/>
      <c r="J79" s="206"/>
      <c r="K79" s="206"/>
      <c r="L79" s="206"/>
      <c r="M79" s="206"/>
      <c r="N79" s="204"/>
      <c r="O79" s="204"/>
      <c r="P79" s="204"/>
      <c r="Q79" s="204"/>
      <c r="R79" s="204"/>
      <c r="S79" s="204"/>
      <c r="T79" s="205"/>
      <c r="U79" s="204"/>
      <c r="V79" s="198"/>
      <c r="W79" s="198"/>
      <c r="X79" s="198"/>
      <c r="Y79" s="198"/>
      <c r="Z79" s="198"/>
      <c r="AA79" s="198"/>
      <c r="AB79" s="198"/>
      <c r="AC79" s="198"/>
      <c r="AD79" s="198"/>
      <c r="AE79" s="198" t="s">
        <v>97</v>
      </c>
      <c r="AF79" s="198">
        <v>0</v>
      </c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</row>
    <row r="80" spans="1:60" outlineLevel="1" x14ac:dyDescent="0.2">
      <c r="A80" s="208">
        <v>24</v>
      </c>
      <c r="B80" s="207" t="s">
        <v>1338</v>
      </c>
      <c r="C80" s="210" t="s">
        <v>1337</v>
      </c>
      <c r="D80" s="204" t="s">
        <v>96</v>
      </c>
      <c r="E80" s="209">
        <v>3</v>
      </c>
      <c r="F80" s="254"/>
      <c r="G80" s="206">
        <f>ROUND(E80*F80,2)</f>
        <v>0</v>
      </c>
      <c r="H80" s="254"/>
      <c r="I80" s="206">
        <f>ROUND(E80*H80,2)</f>
        <v>0</v>
      </c>
      <c r="J80" s="254"/>
      <c r="K80" s="206">
        <f>ROUND(E80*J80,2)</f>
        <v>0</v>
      </c>
      <c r="L80" s="206">
        <v>21</v>
      </c>
      <c r="M80" s="206">
        <f>G80*(1+L80/100)</f>
        <v>0</v>
      </c>
      <c r="N80" s="204">
        <v>1.41E-3</v>
      </c>
      <c r="O80" s="204">
        <f>ROUND(E80*N80,5)</f>
        <v>4.2300000000000003E-3</v>
      </c>
      <c r="P80" s="204">
        <v>0</v>
      </c>
      <c r="Q80" s="204">
        <f>ROUND(E80*P80,5)</f>
        <v>0</v>
      </c>
      <c r="R80" s="204"/>
      <c r="S80" s="204"/>
      <c r="T80" s="205">
        <v>0.4</v>
      </c>
      <c r="U80" s="204">
        <f>ROUND(E80*T80,2)</f>
        <v>1.2</v>
      </c>
      <c r="V80" s="198"/>
      <c r="W80" s="198"/>
      <c r="X80" s="198"/>
      <c r="Y80" s="198"/>
      <c r="Z80" s="198"/>
      <c r="AA80" s="198"/>
      <c r="AB80" s="198"/>
      <c r="AC80" s="198"/>
      <c r="AD80" s="198"/>
      <c r="AE80" s="198" t="s">
        <v>91</v>
      </c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</row>
    <row r="81" spans="1:60" outlineLevel="1" x14ac:dyDescent="0.2">
      <c r="A81" s="208"/>
      <c r="B81" s="207"/>
      <c r="C81" s="219" t="s">
        <v>1336</v>
      </c>
      <c r="D81" s="597"/>
      <c r="E81" s="218"/>
      <c r="F81" s="206"/>
      <c r="G81" s="206"/>
      <c r="H81" s="206"/>
      <c r="I81" s="206"/>
      <c r="J81" s="206"/>
      <c r="K81" s="206"/>
      <c r="L81" s="206"/>
      <c r="M81" s="206"/>
      <c r="N81" s="204"/>
      <c r="O81" s="204"/>
      <c r="P81" s="204"/>
      <c r="Q81" s="204"/>
      <c r="R81" s="204"/>
      <c r="S81" s="204"/>
      <c r="T81" s="205"/>
      <c r="U81" s="204"/>
      <c r="V81" s="198"/>
      <c r="W81" s="198"/>
      <c r="X81" s="198"/>
      <c r="Y81" s="198"/>
      <c r="Z81" s="198"/>
      <c r="AA81" s="198"/>
      <c r="AB81" s="198"/>
      <c r="AC81" s="198"/>
      <c r="AD81" s="198"/>
      <c r="AE81" s="198" t="s">
        <v>97</v>
      </c>
      <c r="AF81" s="198">
        <v>0</v>
      </c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</row>
    <row r="82" spans="1:60" outlineLevel="1" x14ac:dyDescent="0.2">
      <c r="A82" s="208"/>
      <c r="B82" s="207"/>
      <c r="C82" s="219" t="s">
        <v>739</v>
      </c>
      <c r="D82" s="597"/>
      <c r="E82" s="218">
        <v>3</v>
      </c>
      <c r="F82" s="206"/>
      <c r="G82" s="206"/>
      <c r="H82" s="206"/>
      <c r="I82" s="206"/>
      <c r="J82" s="206"/>
      <c r="K82" s="206"/>
      <c r="L82" s="206"/>
      <c r="M82" s="206"/>
      <c r="N82" s="204"/>
      <c r="O82" s="204"/>
      <c r="P82" s="204"/>
      <c r="Q82" s="204"/>
      <c r="R82" s="204"/>
      <c r="S82" s="204"/>
      <c r="T82" s="205"/>
      <c r="U82" s="204"/>
      <c r="V82" s="198"/>
      <c r="W82" s="198"/>
      <c r="X82" s="198"/>
      <c r="Y82" s="198"/>
      <c r="Z82" s="198"/>
      <c r="AA82" s="198"/>
      <c r="AB82" s="198"/>
      <c r="AC82" s="198"/>
      <c r="AD82" s="198"/>
      <c r="AE82" s="198" t="s">
        <v>97</v>
      </c>
      <c r="AF82" s="198">
        <v>0</v>
      </c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</row>
    <row r="83" spans="1:60" outlineLevel="1" x14ac:dyDescent="0.2">
      <c r="A83" s="208">
        <v>25</v>
      </c>
      <c r="B83" s="207" t="s">
        <v>1335</v>
      </c>
      <c r="C83" s="210" t="s">
        <v>1334</v>
      </c>
      <c r="D83" s="204" t="s">
        <v>96</v>
      </c>
      <c r="E83" s="209">
        <v>1</v>
      </c>
      <c r="F83" s="254"/>
      <c r="G83" s="206">
        <f>ROUND(E83*F83,2)</f>
        <v>0</v>
      </c>
      <c r="H83" s="254"/>
      <c r="I83" s="206">
        <f>ROUND(E83*H83,2)</f>
        <v>0</v>
      </c>
      <c r="J83" s="254"/>
      <c r="K83" s="206">
        <f>ROUND(E83*J83,2)</f>
        <v>0</v>
      </c>
      <c r="L83" s="206">
        <v>21</v>
      </c>
      <c r="M83" s="206">
        <f>G83*(1+L83/100)</f>
        <v>0</v>
      </c>
      <c r="N83" s="204">
        <v>1.5E-3</v>
      </c>
      <c r="O83" s="204">
        <f>ROUND(E83*N83,5)</f>
        <v>1.5E-3</v>
      </c>
      <c r="P83" s="204">
        <v>0</v>
      </c>
      <c r="Q83" s="204">
        <f>ROUND(E83*P83,5)</f>
        <v>0</v>
      </c>
      <c r="R83" s="204"/>
      <c r="S83" s="204"/>
      <c r="T83" s="205">
        <v>0</v>
      </c>
      <c r="U83" s="204">
        <f>ROUND(E83*T83,2)</f>
        <v>0</v>
      </c>
      <c r="V83" s="198"/>
      <c r="W83" s="198"/>
      <c r="X83" s="198"/>
      <c r="Y83" s="198"/>
      <c r="Z83" s="198"/>
      <c r="AA83" s="198"/>
      <c r="AB83" s="198"/>
      <c r="AC83" s="198"/>
      <c r="AD83" s="198"/>
      <c r="AE83" s="198" t="s">
        <v>95</v>
      </c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</row>
    <row r="84" spans="1:60" outlineLevel="1" x14ac:dyDescent="0.2">
      <c r="A84" s="208">
        <v>26</v>
      </c>
      <c r="B84" s="207" t="s">
        <v>1333</v>
      </c>
      <c r="C84" s="210" t="s">
        <v>1332</v>
      </c>
      <c r="D84" s="204" t="s">
        <v>96</v>
      </c>
      <c r="E84" s="209">
        <v>1</v>
      </c>
      <c r="F84" s="254"/>
      <c r="G84" s="206">
        <f>ROUND(E84*F84,2)</f>
        <v>0</v>
      </c>
      <c r="H84" s="254"/>
      <c r="I84" s="206">
        <f>ROUND(E84*H84,2)</f>
        <v>0</v>
      </c>
      <c r="J84" s="254"/>
      <c r="K84" s="206">
        <f>ROUND(E84*J84,2)</f>
        <v>0</v>
      </c>
      <c r="L84" s="206">
        <v>21</v>
      </c>
      <c r="M84" s="206">
        <f>G84*(1+L84/100)</f>
        <v>0</v>
      </c>
      <c r="N84" s="204">
        <v>4.1000000000000003E-3</v>
      </c>
      <c r="O84" s="204">
        <f>ROUND(E84*N84,5)</f>
        <v>4.1000000000000003E-3</v>
      </c>
      <c r="P84" s="204">
        <v>0</v>
      </c>
      <c r="Q84" s="204">
        <f>ROUND(E84*P84,5)</f>
        <v>0</v>
      </c>
      <c r="R84" s="204"/>
      <c r="S84" s="204"/>
      <c r="T84" s="205">
        <v>0</v>
      </c>
      <c r="U84" s="204">
        <f>ROUND(E84*T84,2)</f>
        <v>0</v>
      </c>
      <c r="V84" s="198"/>
      <c r="W84" s="198"/>
      <c r="X84" s="198"/>
      <c r="Y84" s="198"/>
      <c r="Z84" s="198"/>
      <c r="AA84" s="198"/>
      <c r="AB84" s="198"/>
      <c r="AC84" s="198"/>
      <c r="AD84" s="198"/>
      <c r="AE84" s="198" t="s">
        <v>95</v>
      </c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</row>
    <row r="85" spans="1:60" outlineLevel="1" x14ac:dyDescent="0.2">
      <c r="A85" s="208">
        <v>27</v>
      </c>
      <c r="B85" s="207" t="s">
        <v>1331</v>
      </c>
      <c r="C85" s="210" t="s">
        <v>1330</v>
      </c>
      <c r="D85" s="204" t="s">
        <v>96</v>
      </c>
      <c r="E85" s="209">
        <v>1</v>
      </c>
      <c r="F85" s="254"/>
      <c r="G85" s="206">
        <f>ROUND(E85*F85,2)</f>
        <v>0</v>
      </c>
      <c r="H85" s="254"/>
      <c r="I85" s="206">
        <f>ROUND(E85*H85,2)</f>
        <v>0</v>
      </c>
      <c r="J85" s="254"/>
      <c r="K85" s="206">
        <f>ROUND(E85*J85,2)</f>
        <v>0</v>
      </c>
      <c r="L85" s="206">
        <v>21</v>
      </c>
      <c r="M85" s="206">
        <f>G85*(1+L85/100)</f>
        <v>0</v>
      </c>
      <c r="N85" s="204">
        <v>1.01E-2</v>
      </c>
      <c r="O85" s="204">
        <f>ROUND(E85*N85,5)</f>
        <v>1.01E-2</v>
      </c>
      <c r="P85" s="204">
        <v>0</v>
      </c>
      <c r="Q85" s="204">
        <f>ROUND(E85*P85,5)</f>
        <v>0</v>
      </c>
      <c r="R85" s="204"/>
      <c r="S85" s="204"/>
      <c r="T85" s="205">
        <v>0</v>
      </c>
      <c r="U85" s="204">
        <f>ROUND(E85*T85,2)</f>
        <v>0</v>
      </c>
      <c r="V85" s="198"/>
      <c r="W85" s="198"/>
      <c r="X85" s="198"/>
      <c r="Y85" s="198"/>
      <c r="Z85" s="198"/>
      <c r="AA85" s="198"/>
      <c r="AB85" s="198"/>
      <c r="AC85" s="198"/>
      <c r="AD85" s="198"/>
      <c r="AE85" s="198" t="s">
        <v>95</v>
      </c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</row>
    <row r="86" spans="1:60" x14ac:dyDescent="0.2">
      <c r="A86" s="217" t="s">
        <v>21</v>
      </c>
      <c r="B86" s="216" t="s">
        <v>739</v>
      </c>
      <c r="C86" s="215" t="s">
        <v>738</v>
      </c>
      <c r="D86" s="211"/>
      <c r="E86" s="214"/>
      <c r="F86" s="213"/>
      <c r="G86" s="213">
        <f>SUMIF(AE87:AE123,"&lt;&gt;NOR",G87:G123)</f>
        <v>0</v>
      </c>
      <c r="H86" s="213"/>
      <c r="I86" s="213">
        <f>SUM(I87:I123)</f>
        <v>0</v>
      </c>
      <c r="J86" s="213"/>
      <c r="K86" s="213">
        <f>SUM(K87:K123)</f>
        <v>0</v>
      </c>
      <c r="L86" s="213"/>
      <c r="M86" s="213">
        <f>SUM(M87:M123)</f>
        <v>0</v>
      </c>
      <c r="N86" s="211"/>
      <c r="O86" s="211">
        <f>SUM(O87:O123)</f>
        <v>45.100389999999997</v>
      </c>
      <c r="P86" s="211"/>
      <c r="Q86" s="211">
        <f>SUM(Q87:Q123)</f>
        <v>0</v>
      </c>
      <c r="R86" s="211"/>
      <c r="S86" s="211"/>
      <c r="T86" s="212"/>
      <c r="U86" s="211">
        <f>SUM(U87:U123)</f>
        <v>223.22</v>
      </c>
      <c r="AE86" t="s">
        <v>92</v>
      </c>
    </row>
    <row r="87" spans="1:60" ht="22.5" outlineLevel="1" x14ac:dyDescent="0.2">
      <c r="A87" s="208">
        <v>28</v>
      </c>
      <c r="B87" s="207" t="s">
        <v>1329</v>
      </c>
      <c r="C87" s="210" t="s">
        <v>1328</v>
      </c>
      <c r="D87" s="204" t="s">
        <v>98</v>
      </c>
      <c r="E87" s="209">
        <v>98.2</v>
      </c>
      <c r="F87" s="254"/>
      <c r="G87" s="206">
        <f>ROUND(E87*F87,2)</f>
        <v>0</v>
      </c>
      <c r="H87" s="254"/>
      <c r="I87" s="206">
        <f>ROUND(E87*H87,2)</f>
        <v>0</v>
      </c>
      <c r="J87" s="254"/>
      <c r="K87" s="206">
        <f>ROUND(E87*J87,2)</f>
        <v>0</v>
      </c>
      <c r="L87" s="206">
        <v>21</v>
      </c>
      <c r="M87" s="206">
        <f>G87*(1+L87/100)</f>
        <v>0</v>
      </c>
      <c r="N87" s="204">
        <v>0.19003999999999999</v>
      </c>
      <c r="O87" s="204">
        <f>ROUND(E87*N87,5)</f>
        <v>18.661930000000002</v>
      </c>
      <c r="P87" s="204">
        <v>0</v>
      </c>
      <c r="Q87" s="204">
        <f>ROUND(E87*P87,5)</f>
        <v>0</v>
      </c>
      <c r="R87" s="204"/>
      <c r="S87" s="204"/>
      <c r="T87" s="205">
        <v>0.85780000000000001</v>
      </c>
      <c r="U87" s="204">
        <f>ROUND(E87*T87,2)</f>
        <v>84.24</v>
      </c>
      <c r="V87" s="198"/>
      <c r="W87" s="198"/>
      <c r="X87" s="198"/>
      <c r="Y87" s="198"/>
      <c r="Z87" s="198"/>
      <c r="AA87" s="198"/>
      <c r="AB87" s="198"/>
      <c r="AC87" s="198"/>
      <c r="AD87" s="198"/>
      <c r="AE87" s="198" t="s">
        <v>91</v>
      </c>
      <c r="AF87" s="198"/>
      <c r="AG87" s="198"/>
      <c r="AH87" s="198"/>
      <c r="AI87" s="198"/>
      <c r="AJ87" s="198"/>
      <c r="AK87" s="198"/>
      <c r="AL87" s="198"/>
      <c r="AM87" s="198"/>
      <c r="AN87" s="198"/>
      <c r="AO87" s="198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</row>
    <row r="88" spans="1:60" outlineLevel="1" x14ac:dyDescent="0.2">
      <c r="A88" s="208"/>
      <c r="B88" s="207"/>
      <c r="C88" s="219" t="s">
        <v>1327</v>
      </c>
      <c r="D88" s="597"/>
      <c r="E88" s="218">
        <v>107.325</v>
      </c>
      <c r="F88" s="206"/>
      <c r="G88" s="206"/>
      <c r="H88" s="206"/>
      <c r="I88" s="206"/>
      <c r="J88" s="206"/>
      <c r="K88" s="206"/>
      <c r="L88" s="206"/>
      <c r="M88" s="206"/>
      <c r="N88" s="204"/>
      <c r="O88" s="204"/>
      <c r="P88" s="204"/>
      <c r="Q88" s="204"/>
      <c r="R88" s="204"/>
      <c r="S88" s="204"/>
      <c r="T88" s="205"/>
      <c r="U88" s="204"/>
      <c r="V88" s="198"/>
      <c r="W88" s="198"/>
      <c r="X88" s="198"/>
      <c r="Y88" s="198"/>
      <c r="Z88" s="198"/>
      <c r="AA88" s="198"/>
      <c r="AB88" s="198"/>
      <c r="AC88" s="198"/>
      <c r="AD88" s="198"/>
      <c r="AE88" s="198" t="s">
        <v>97</v>
      </c>
      <c r="AF88" s="198">
        <v>0</v>
      </c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</row>
    <row r="89" spans="1:60" outlineLevel="1" x14ac:dyDescent="0.2">
      <c r="A89" s="208"/>
      <c r="B89" s="207"/>
      <c r="C89" s="219" t="s">
        <v>1188</v>
      </c>
      <c r="D89" s="597"/>
      <c r="E89" s="218">
        <v>-9.125</v>
      </c>
      <c r="F89" s="206"/>
      <c r="G89" s="206"/>
      <c r="H89" s="206"/>
      <c r="I89" s="206"/>
      <c r="J89" s="206"/>
      <c r="K89" s="206"/>
      <c r="L89" s="206"/>
      <c r="M89" s="206"/>
      <c r="N89" s="204"/>
      <c r="O89" s="204"/>
      <c r="P89" s="204"/>
      <c r="Q89" s="204"/>
      <c r="R89" s="204"/>
      <c r="S89" s="204"/>
      <c r="T89" s="205"/>
      <c r="U89" s="204"/>
      <c r="V89" s="198"/>
      <c r="W89" s="198"/>
      <c r="X89" s="198"/>
      <c r="Y89" s="198"/>
      <c r="Z89" s="198"/>
      <c r="AA89" s="198"/>
      <c r="AB89" s="198"/>
      <c r="AC89" s="198"/>
      <c r="AD89" s="198"/>
      <c r="AE89" s="198" t="s">
        <v>97</v>
      </c>
      <c r="AF89" s="198">
        <v>0</v>
      </c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</row>
    <row r="90" spans="1:60" ht="22.5" outlineLevel="1" x14ac:dyDescent="0.2">
      <c r="A90" s="208">
        <v>29</v>
      </c>
      <c r="B90" s="207" t="s">
        <v>1326</v>
      </c>
      <c r="C90" s="210" t="s">
        <v>1325</v>
      </c>
      <c r="D90" s="204" t="s">
        <v>98</v>
      </c>
      <c r="E90" s="209">
        <v>69.037499999999994</v>
      </c>
      <c r="F90" s="254"/>
      <c r="G90" s="206">
        <f>ROUND(E90*F90,2)</f>
        <v>0</v>
      </c>
      <c r="H90" s="254"/>
      <c r="I90" s="206">
        <f>ROUND(E90*H90,2)</f>
        <v>0</v>
      </c>
      <c r="J90" s="254"/>
      <c r="K90" s="206">
        <f>ROUND(E90*J90,2)</f>
        <v>0</v>
      </c>
      <c r="L90" s="206">
        <v>21</v>
      </c>
      <c r="M90" s="206">
        <f>G90*(1+L90/100)</f>
        <v>0</v>
      </c>
      <c r="N90" s="204">
        <v>0.13541</v>
      </c>
      <c r="O90" s="204">
        <f>ROUND(E90*N90,5)</f>
        <v>9.3483699999999992</v>
      </c>
      <c r="P90" s="204">
        <v>0</v>
      </c>
      <c r="Q90" s="204">
        <f>ROUND(E90*P90,5)</f>
        <v>0</v>
      </c>
      <c r="R90" s="204"/>
      <c r="S90" s="204"/>
      <c r="T90" s="205">
        <v>0.62519999999999998</v>
      </c>
      <c r="U90" s="204">
        <f>ROUND(E90*T90,2)</f>
        <v>43.16</v>
      </c>
      <c r="V90" s="198"/>
      <c r="W90" s="198"/>
      <c r="X90" s="198"/>
      <c r="Y90" s="198"/>
      <c r="Z90" s="198"/>
      <c r="AA90" s="198"/>
      <c r="AB90" s="198"/>
      <c r="AC90" s="198"/>
      <c r="AD90" s="198"/>
      <c r="AE90" s="198" t="s">
        <v>91</v>
      </c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</row>
    <row r="91" spans="1:60" outlineLevel="1" x14ac:dyDescent="0.2">
      <c r="A91" s="208"/>
      <c r="B91" s="207"/>
      <c r="C91" s="219" t="s">
        <v>1324</v>
      </c>
      <c r="D91" s="597"/>
      <c r="E91" s="218">
        <v>75.599999999999994</v>
      </c>
      <c r="F91" s="206"/>
      <c r="G91" s="206"/>
      <c r="H91" s="206"/>
      <c r="I91" s="206"/>
      <c r="J91" s="206"/>
      <c r="K91" s="206"/>
      <c r="L91" s="206"/>
      <c r="M91" s="206"/>
      <c r="N91" s="204"/>
      <c r="O91" s="204"/>
      <c r="P91" s="204"/>
      <c r="Q91" s="204"/>
      <c r="R91" s="204"/>
      <c r="S91" s="204"/>
      <c r="T91" s="205"/>
      <c r="U91" s="204"/>
      <c r="V91" s="198"/>
      <c r="W91" s="198"/>
      <c r="X91" s="198"/>
      <c r="Y91" s="198"/>
      <c r="Z91" s="198"/>
      <c r="AA91" s="198"/>
      <c r="AB91" s="198"/>
      <c r="AC91" s="198"/>
      <c r="AD91" s="198"/>
      <c r="AE91" s="198" t="s">
        <v>97</v>
      </c>
      <c r="AF91" s="198">
        <v>0</v>
      </c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</row>
    <row r="92" spans="1:60" outlineLevel="1" x14ac:dyDescent="0.2">
      <c r="A92" s="208"/>
      <c r="B92" s="207"/>
      <c r="C92" s="219" t="s">
        <v>1323</v>
      </c>
      <c r="D92" s="597"/>
      <c r="E92" s="218">
        <v>-6.5625</v>
      </c>
      <c r="F92" s="206"/>
      <c r="G92" s="206"/>
      <c r="H92" s="206"/>
      <c r="I92" s="206"/>
      <c r="J92" s="206"/>
      <c r="K92" s="206"/>
      <c r="L92" s="206"/>
      <c r="M92" s="206"/>
      <c r="N92" s="204"/>
      <c r="O92" s="204"/>
      <c r="P92" s="204"/>
      <c r="Q92" s="204"/>
      <c r="R92" s="204"/>
      <c r="S92" s="204"/>
      <c r="T92" s="205"/>
      <c r="U92" s="204"/>
      <c r="V92" s="198"/>
      <c r="W92" s="198"/>
      <c r="X92" s="198"/>
      <c r="Y92" s="198"/>
      <c r="Z92" s="198"/>
      <c r="AA92" s="198"/>
      <c r="AB92" s="198"/>
      <c r="AC92" s="198"/>
      <c r="AD92" s="198"/>
      <c r="AE92" s="198" t="s">
        <v>97</v>
      </c>
      <c r="AF92" s="198">
        <v>0</v>
      </c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</row>
    <row r="93" spans="1:60" ht="22.5" outlineLevel="1" x14ac:dyDescent="0.2">
      <c r="A93" s="208">
        <v>30</v>
      </c>
      <c r="B93" s="207" t="s">
        <v>1322</v>
      </c>
      <c r="C93" s="210" t="s">
        <v>1321</v>
      </c>
      <c r="D93" s="204" t="s">
        <v>98</v>
      </c>
      <c r="E93" s="209">
        <v>100.0625</v>
      </c>
      <c r="F93" s="254"/>
      <c r="G93" s="206">
        <f>ROUND(E93*F93,2)</f>
        <v>0</v>
      </c>
      <c r="H93" s="254"/>
      <c r="I93" s="206">
        <f>ROUND(E93*H93,2)</f>
        <v>0</v>
      </c>
      <c r="J93" s="254"/>
      <c r="K93" s="206">
        <f>ROUND(E93*J93,2)</f>
        <v>0</v>
      </c>
      <c r="L93" s="206">
        <v>21</v>
      </c>
      <c r="M93" s="206">
        <f>G93*(1+L93/100)</f>
        <v>0</v>
      </c>
      <c r="N93" s="204">
        <v>0.12572</v>
      </c>
      <c r="O93" s="204">
        <f>ROUND(E93*N93,5)</f>
        <v>12.57986</v>
      </c>
      <c r="P93" s="204">
        <v>0</v>
      </c>
      <c r="Q93" s="204">
        <f>ROUND(E93*P93,5)</f>
        <v>0</v>
      </c>
      <c r="R93" s="204"/>
      <c r="S93" s="204"/>
      <c r="T93" s="205">
        <v>0.69</v>
      </c>
      <c r="U93" s="204">
        <f>ROUND(E93*T93,2)</f>
        <v>69.040000000000006</v>
      </c>
      <c r="V93" s="198"/>
      <c r="W93" s="198"/>
      <c r="X93" s="198"/>
      <c r="Y93" s="198"/>
      <c r="Z93" s="198"/>
      <c r="AA93" s="198"/>
      <c r="AB93" s="198"/>
      <c r="AC93" s="198"/>
      <c r="AD93" s="198"/>
      <c r="AE93" s="198" t="s">
        <v>91</v>
      </c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</row>
    <row r="94" spans="1:60" outlineLevel="1" x14ac:dyDescent="0.2">
      <c r="A94" s="208"/>
      <c r="B94" s="207"/>
      <c r="C94" s="219" t="s">
        <v>1320</v>
      </c>
      <c r="D94" s="597"/>
      <c r="E94" s="218"/>
      <c r="F94" s="206"/>
      <c r="G94" s="206"/>
      <c r="H94" s="206"/>
      <c r="I94" s="206"/>
      <c r="J94" s="206"/>
      <c r="K94" s="206"/>
      <c r="L94" s="206"/>
      <c r="M94" s="206"/>
      <c r="N94" s="204"/>
      <c r="O94" s="204"/>
      <c r="P94" s="204"/>
      <c r="Q94" s="204"/>
      <c r="R94" s="204"/>
      <c r="S94" s="204"/>
      <c r="T94" s="205"/>
      <c r="U94" s="204"/>
      <c r="V94" s="198"/>
      <c r="W94" s="198"/>
      <c r="X94" s="198"/>
      <c r="Y94" s="198"/>
      <c r="Z94" s="198"/>
      <c r="AA94" s="198"/>
      <c r="AB94" s="198"/>
      <c r="AC94" s="198"/>
      <c r="AD94" s="198"/>
      <c r="AE94" s="198" t="s">
        <v>97</v>
      </c>
      <c r="AF94" s="198">
        <v>0</v>
      </c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</row>
    <row r="95" spans="1:60" outlineLevel="1" x14ac:dyDescent="0.2">
      <c r="A95" s="208"/>
      <c r="B95" s="207"/>
      <c r="C95" s="219" t="s">
        <v>1319</v>
      </c>
      <c r="D95" s="597"/>
      <c r="E95" s="218">
        <v>6.0875000000000004</v>
      </c>
      <c r="F95" s="206"/>
      <c r="G95" s="206"/>
      <c r="H95" s="206"/>
      <c r="I95" s="206"/>
      <c r="J95" s="206"/>
      <c r="K95" s="206"/>
      <c r="L95" s="206"/>
      <c r="M95" s="206"/>
      <c r="N95" s="204"/>
      <c r="O95" s="204"/>
      <c r="P95" s="204"/>
      <c r="Q95" s="204"/>
      <c r="R95" s="204"/>
      <c r="S95" s="204"/>
      <c r="T95" s="205"/>
      <c r="U95" s="204"/>
      <c r="V95" s="198"/>
      <c r="W95" s="198"/>
      <c r="X95" s="198"/>
      <c r="Y95" s="198"/>
      <c r="Z95" s="198"/>
      <c r="AA95" s="198"/>
      <c r="AB95" s="198"/>
      <c r="AC95" s="198"/>
      <c r="AD95" s="198"/>
      <c r="AE95" s="198" t="s">
        <v>97</v>
      </c>
      <c r="AF95" s="198">
        <v>0</v>
      </c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</row>
    <row r="96" spans="1:60" outlineLevel="1" x14ac:dyDescent="0.2">
      <c r="A96" s="208"/>
      <c r="B96" s="207"/>
      <c r="C96" s="219" t="s">
        <v>854</v>
      </c>
      <c r="D96" s="597"/>
      <c r="E96" s="218"/>
      <c r="F96" s="206"/>
      <c r="G96" s="206"/>
      <c r="H96" s="206"/>
      <c r="I96" s="206"/>
      <c r="J96" s="206"/>
      <c r="K96" s="206"/>
      <c r="L96" s="206"/>
      <c r="M96" s="206"/>
      <c r="N96" s="204"/>
      <c r="O96" s="204"/>
      <c r="P96" s="204"/>
      <c r="Q96" s="204"/>
      <c r="R96" s="204"/>
      <c r="S96" s="204"/>
      <c r="T96" s="205"/>
      <c r="U96" s="204"/>
      <c r="V96" s="198"/>
      <c r="W96" s="198"/>
      <c r="X96" s="198"/>
      <c r="Y96" s="198"/>
      <c r="Z96" s="198"/>
      <c r="AA96" s="198"/>
      <c r="AB96" s="198"/>
      <c r="AC96" s="198"/>
      <c r="AD96" s="198"/>
      <c r="AE96" s="198" t="s">
        <v>97</v>
      </c>
      <c r="AF96" s="198">
        <v>0</v>
      </c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</row>
    <row r="97" spans="1:60" outlineLevel="1" x14ac:dyDescent="0.2">
      <c r="A97" s="208"/>
      <c r="B97" s="207"/>
      <c r="C97" s="219" t="s">
        <v>858</v>
      </c>
      <c r="D97" s="597"/>
      <c r="E97" s="218">
        <v>141.07499999999999</v>
      </c>
      <c r="F97" s="206"/>
      <c r="G97" s="206"/>
      <c r="H97" s="206"/>
      <c r="I97" s="206"/>
      <c r="J97" s="206"/>
      <c r="K97" s="206"/>
      <c r="L97" s="206"/>
      <c r="M97" s="206"/>
      <c r="N97" s="204"/>
      <c r="O97" s="204"/>
      <c r="P97" s="204"/>
      <c r="Q97" s="204"/>
      <c r="R97" s="204"/>
      <c r="S97" s="204"/>
      <c r="T97" s="205"/>
      <c r="U97" s="204"/>
      <c r="V97" s="198"/>
      <c r="W97" s="198"/>
      <c r="X97" s="198"/>
      <c r="Y97" s="198"/>
      <c r="Z97" s="198"/>
      <c r="AA97" s="198"/>
      <c r="AB97" s="198"/>
      <c r="AC97" s="198"/>
      <c r="AD97" s="198"/>
      <c r="AE97" s="198" t="s">
        <v>97</v>
      </c>
      <c r="AF97" s="198">
        <v>0</v>
      </c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</row>
    <row r="98" spans="1:60" outlineLevel="1" x14ac:dyDescent="0.2">
      <c r="A98" s="208"/>
      <c r="B98" s="207"/>
      <c r="C98" s="219" t="s">
        <v>857</v>
      </c>
      <c r="D98" s="597"/>
      <c r="E98" s="218">
        <v>-47.1</v>
      </c>
      <c r="F98" s="206"/>
      <c r="G98" s="206"/>
      <c r="H98" s="206"/>
      <c r="I98" s="206"/>
      <c r="J98" s="206"/>
      <c r="K98" s="206"/>
      <c r="L98" s="206"/>
      <c r="M98" s="206"/>
      <c r="N98" s="204"/>
      <c r="O98" s="204"/>
      <c r="P98" s="204"/>
      <c r="Q98" s="204"/>
      <c r="R98" s="204"/>
      <c r="S98" s="204"/>
      <c r="T98" s="205"/>
      <c r="U98" s="204"/>
      <c r="V98" s="198"/>
      <c r="W98" s="198"/>
      <c r="X98" s="198"/>
      <c r="Y98" s="198"/>
      <c r="Z98" s="198"/>
      <c r="AA98" s="198"/>
      <c r="AB98" s="198"/>
      <c r="AC98" s="198"/>
      <c r="AD98" s="198"/>
      <c r="AE98" s="198" t="s">
        <v>97</v>
      </c>
      <c r="AF98" s="198">
        <v>0</v>
      </c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</row>
    <row r="99" spans="1:60" ht="22.5" outlineLevel="1" x14ac:dyDescent="0.2">
      <c r="A99" s="208">
        <v>31</v>
      </c>
      <c r="B99" s="207" t="s">
        <v>1318</v>
      </c>
      <c r="C99" s="210" t="s">
        <v>1317</v>
      </c>
      <c r="D99" s="204" t="s">
        <v>96</v>
      </c>
      <c r="E99" s="209">
        <v>3</v>
      </c>
      <c r="F99" s="254"/>
      <c r="G99" s="206">
        <f>ROUND(E99*F99,2)</f>
        <v>0</v>
      </c>
      <c r="H99" s="254"/>
      <c r="I99" s="206">
        <f>ROUND(E99*H99,2)</f>
        <v>0</v>
      </c>
      <c r="J99" s="254"/>
      <c r="K99" s="206">
        <f>ROUND(E99*J99,2)</f>
        <v>0</v>
      </c>
      <c r="L99" s="206">
        <v>21</v>
      </c>
      <c r="M99" s="206">
        <f>G99*(1+L99/100)</f>
        <v>0</v>
      </c>
      <c r="N99" s="204">
        <v>0.10299</v>
      </c>
      <c r="O99" s="204">
        <f>ROUND(E99*N99,5)</f>
        <v>0.30897000000000002</v>
      </c>
      <c r="P99" s="204">
        <v>0</v>
      </c>
      <c r="Q99" s="204">
        <f>ROUND(E99*P99,5)</f>
        <v>0</v>
      </c>
      <c r="R99" s="204"/>
      <c r="S99" s="204"/>
      <c r="T99" s="205">
        <v>0.24199999999999999</v>
      </c>
      <c r="U99" s="204">
        <f>ROUND(E99*T99,2)</f>
        <v>0.73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 t="s">
        <v>91</v>
      </c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</row>
    <row r="100" spans="1:60" ht="22.5" outlineLevel="1" x14ac:dyDescent="0.2">
      <c r="A100" s="208">
        <v>32</v>
      </c>
      <c r="B100" s="207" t="s">
        <v>1316</v>
      </c>
      <c r="C100" s="210" t="s">
        <v>1315</v>
      </c>
      <c r="D100" s="204" t="s">
        <v>96</v>
      </c>
      <c r="E100" s="209">
        <v>1</v>
      </c>
      <c r="F100" s="254"/>
      <c r="G100" s="206">
        <f>ROUND(E100*F100,2)</f>
        <v>0</v>
      </c>
      <c r="H100" s="254"/>
      <c r="I100" s="206">
        <f>ROUND(E100*H100,2)</f>
        <v>0</v>
      </c>
      <c r="J100" s="254"/>
      <c r="K100" s="206">
        <f>ROUND(E100*J100,2)</f>
        <v>0</v>
      </c>
      <c r="L100" s="206">
        <v>21</v>
      </c>
      <c r="M100" s="206">
        <f>G100*(1+L100/100)</f>
        <v>0</v>
      </c>
      <c r="N100" s="204">
        <v>0.11915000000000001</v>
      </c>
      <c r="O100" s="204">
        <f>ROUND(E100*N100,5)</f>
        <v>0.11915000000000001</v>
      </c>
      <c r="P100" s="204">
        <v>0</v>
      </c>
      <c r="Q100" s="204">
        <f>ROUND(E100*P100,5)</f>
        <v>0</v>
      </c>
      <c r="R100" s="204"/>
      <c r="S100" s="204"/>
      <c r="T100" s="205">
        <v>0.30099999999999999</v>
      </c>
      <c r="U100" s="204">
        <f>ROUND(E100*T100,2)</f>
        <v>0.3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 t="s">
        <v>91</v>
      </c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</row>
    <row r="101" spans="1:60" ht="22.5" outlineLevel="1" x14ac:dyDescent="0.2">
      <c r="A101" s="208">
        <v>33</v>
      </c>
      <c r="B101" s="207" t="s">
        <v>1314</v>
      </c>
      <c r="C101" s="210" t="s">
        <v>1313</v>
      </c>
      <c r="D101" s="204" t="s">
        <v>96</v>
      </c>
      <c r="E101" s="209">
        <v>3</v>
      </c>
      <c r="F101" s="254"/>
      <c r="G101" s="206">
        <f>ROUND(E101*F101,2)</f>
        <v>0</v>
      </c>
      <c r="H101" s="254"/>
      <c r="I101" s="206">
        <f>ROUND(E101*H101,2)</f>
        <v>0</v>
      </c>
      <c r="J101" s="254"/>
      <c r="K101" s="206">
        <f>ROUND(E101*J101,2)</f>
        <v>0</v>
      </c>
      <c r="L101" s="206">
        <v>21</v>
      </c>
      <c r="M101" s="206">
        <f>G101*(1+L101/100)</f>
        <v>0</v>
      </c>
      <c r="N101" s="204">
        <v>0.15853999999999999</v>
      </c>
      <c r="O101" s="204">
        <f>ROUND(E101*N101,5)</f>
        <v>0.47561999999999999</v>
      </c>
      <c r="P101" s="204">
        <v>0</v>
      </c>
      <c r="Q101" s="204">
        <f>ROUND(E101*P101,5)</f>
        <v>0</v>
      </c>
      <c r="R101" s="204"/>
      <c r="S101" s="204"/>
      <c r="T101" s="205">
        <v>0.30099999999999999</v>
      </c>
      <c r="U101" s="204">
        <f>ROUND(E101*T101,2)</f>
        <v>0.9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 t="s">
        <v>91</v>
      </c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198"/>
      <c r="AZ101" s="198"/>
      <c r="BA101" s="198"/>
      <c r="BB101" s="198"/>
      <c r="BC101" s="198"/>
      <c r="BD101" s="198"/>
      <c r="BE101" s="198"/>
      <c r="BF101" s="198"/>
      <c r="BG101" s="198"/>
      <c r="BH101" s="198"/>
    </row>
    <row r="102" spans="1:60" ht="22.5" outlineLevel="1" x14ac:dyDescent="0.2">
      <c r="A102" s="208">
        <v>34</v>
      </c>
      <c r="B102" s="207" t="s">
        <v>1312</v>
      </c>
      <c r="C102" s="210" t="s">
        <v>1311</v>
      </c>
      <c r="D102" s="204" t="s">
        <v>96</v>
      </c>
      <c r="E102" s="209">
        <v>2</v>
      </c>
      <c r="F102" s="254"/>
      <c r="G102" s="206">
        <f>ROUND(E102*F102,2)</f>
        <v>0</v>
      </c>
      <c r="H102" s="254"/>
      <c r="I102" s="206">
        <f>ROUND(E102*H102,2)</f>
        <v>0</v>
      </c>
      <c r="J102" s="254"/>
      <c r="K102" s="206">
        <f>ROUND(E102*J102,2)</f>
        <v>0</v>
      </c>
      <c r="L102" s="206">
        <v>21</v>
      </c>
      <c r="M102" s="206">
        <f>G102*(1+L102/100)</f>
        <v>0</v>
      </c>
      <c r="N102" s="204">
        <v>9.5750000000000002E-2</v>
      </c>
      <c r="O102" s="204">
        <f>ROUND(E102*N102,5)</f>
        <v>0.1915</v>
      </c>
      <c r="P102" s="204">
        <v>0</v>
      </c>
      <c r="Q102" s="204">
        <f>ROUND(E102*P102,5)</f>
        <v>0</v>
      </c>
      <c r="R102" s="204"/>
      <c r="S102" s="204"/>
      <c r="T102" s="205">
        <v>0.30099999999999999</v>
      </c>
      <c r="U102" s="204">
        <f>ROUND(E102*T102,2)</f>
        <v>0.6</v>
      </c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 t="s">
        <v>91</v>
      </c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198"/>
      <c r="AZ102" s="198"/>
      <c r="BA102" s="198"/>
      <c r="BB102" s="198"/>
      <c r="BC102" s="198"/>
      <c r="BD102" s="198"/>
      <c r="BE102" s="198"/>
      <c r="BF102" s="198"/>
      <c r="BG102" s="198"/>
      <c r="BH102" s="198"/>
    </row>
    <row r="103" spans="1:60" ht="22.5" outlineLevel="1" x14ac:dyDescent="0.2">
      <c r="A103" s="208">
        <v>35</v>
      </c>
      <c r="B103" s="207" t="s">
        <v>1310</v>
      </c>
      <c r="C103" s="210" t="s">
        <v>1309</v>
      </c>
      <c r="D103" s="204" t="s">
        <v>96</v>
      </c>
      <c r="E103" s="209">
        <v>4</v>
      </c>
      <c r="F103" s="254"/>
      <c r="G103" s="206">
        <f>ROUND(E103*F103,2)</f>
        <v>0</v>
      </c>
      <c r="H103" s="254"/>
      <c r="I103" s="206">
        <f>ROUND(E103*H103,2)</f>
        <v>0</v>
      </c>
      <c r="J103" s="254"/>
      <c r="K103" s="206">
        <f>ROUND(E103*J103,2)</f>
        <v>0</v>
      </c>
      <c r="L103" s="206">
        <v>21</v>
      </c>
      <c r="M103" s="206">
        <f>G103*(1+L103/100)</f>
        <v>0</v>
      </c>
      <c r="N103" s="204">
        <v>0.12706000000000001</v>
      </c>
      <c r="O103" s="204">
        <f>ROUND(E103*N103,5)</f>
        <v>0.50824000000000003</v>
      </c>
      <c r="P103" s="204">
        <v>0</v>
      </c>
      <c r="Q103" s="204">
        <f>ROUND(E103*P103,5)</f>
        <v>0</v>
      </c>
      <c r="R103" s="204"/>
      <c r="S103" s="204"/>
      <c r="T103" s="205">
        <v>0.30099999999999999</v>
      </c>
      <c r="U103" s="204">
        <f>ROUND(E103*T103,2)</f>
        <v>1.2</v>
      </c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 t="s">
        <v>91</v>
      </c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198"/>
      <c r="AZ103" s="198"/>
      <c r="BA103" s="198"/>
      <c r="BB103" s="198"/>
      <c r="BC103" s="198"/>
      <c r="BD103" s="198"/>
      <c r="BE103" s="198"/>
      <c r="BF103" s="198"/>
      <c r="BG103" s="198"/>
      <c r="BH103" s="198"/>
    </row>
    <row r="104" spans="1:60" ht="22.5" outlineLevel="1" x14ac:dyDescent="0.2">
      <c r="A104" s="208">
        <v>36</v>
      </c>
      <c r="B104" s="207" t="s">
        <v>1308</v>
      </c>
      <c r="C104" s="210" t="s">
        <v>1307</v>
      </c>
      <c r="D104" s="204" t="s">
        <v>96</v>
      </c>
      <c r="E104" s="209">
        <v>2</v>
      </c>
      <c r="F104" s="254"/>
      <c r="G104" s="206">
        <f>ROUND(E104*F104,2)</f>
        <v>0</v>
      </c>
      <c r="H104" s="254"/>
      <c r="I104" s="206">
        <f>ROUND(E104*H104,2)</f>
        <v>0</v>
      </c>
      <c r="J104" s="254"/>
      <c r="K104" s="206">
        <f>ROUND(E104*J104,2)</f>
        <v>0</v>
      </c>
      <c r="L104" s="206">
        <v>21</v>
      </c>
      <c r="M104" s="206">
        <f>G104*(1+L104/100)</f>
        <v>0</v>
      </c>
      <c r="N104" s="204">
        <v>6.9349999999999995E-2</v>
      </c>
      <c r="O104" s="204">
        <f>ROUND(E104*N104,5)</f>
        <v>0.13869999999999999</v>
      </c>
      <c r="P104" s="204">
        <v>0</v>
      </c>
      <c r="Q104" s="204">
        <f>ROUND(E104*P104,5)</f>
        <v>0</v>
      </c>
      <c r="R104" s="204"/>
      <c r="S104" s="204"/>
      <c r="T104" s="205">
        <v>0.24199999999999999</v>
      </c>
      <c r="U104" s="204">
        <f>ROUND(E104*T104,2)</f>
        <v>0.48</v>
      </c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 t="s">
        <v>91</v>
      </c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</row>
    <row r="105" spans="1:60" ht="22.5" outlineLevel="1" x14ac:dyDescent="0.2">
      <c r="A105" s="208">
        <v>37</v>
      </c>
      <c r="B105" s="207" t="s">
        <v>1306</v>
      </c>
      <c r="C105" s="210" t="s">
        <v>1305</v>
      </c>
      <c r="D105" s="204" t="s">
        <v>96</v>
      </c>
      <c r="E105" s="209">
        <v>1</v>
      </c>
      <c r="F105" s="254"/>
      <c r="G105" s="206">
        <f>ROUND(E105*F105,2)</f>
        <v>0</v>
      </c>
      <c r="H105" s="254"/>
      <c r="I105" s="206">
        <f>ROUND(E105*H105,2)</f>
        <v>0</v>
      </c>
      <c r="J105" s="254"/>
      <c r="K105" s="206">
        <f>ROUND(E105*J105,2)</f>
        <v>0</v>
      </c>
      <c r="L105" s="206">
        <v>21</v>
      </c>
      <c r="M105" s="206">
        <f>G105*(1+L105/100)</f>
        <v>0</v>
      </c>
      <c r="N105" s="204">
        <v>7.9450000000000007E-2</v>
      </c>
      <c r="O105" s="204">
        <f>ROUND(E105*N105,5)</f>
        <v>7.9450000000000007E-2</v>
      </c>
      <c r="P105" s="204">
        <v>0</v>
      </c>
      <c r="Q105" s="204">
        <f>ROUND(E105*P105,5)</f>
        <v>0</v>
      </c>
      <c r="R105" s="204"/>
      <c r="S105" s="204"/>
      <c r="T105" s="205">
        <v>0.30099999999999999</v>
      </c>
      <c r="U105" s="204">
        <f>ROUND(E105*T105,2)</f>
        <v>0.3</v>
      </c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 t="s">
        <v>91</v>
      </c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</row>
    <row r="106" spans="1:60" ht="22.5" outlineLevel="1" x14ac:dyDescent="0.2">
      <c r="A106" s="208">
        <v>38</v>
      </c>
      <c r="B106" s="207" t="s">
        <v>1304</v>
      </c>
      <c r="C106" s="210" t="s">
        <v>1303</v>
      </c>
      <c r="D106" s="204" t="s">
        <v>96</v>
      </c>
      <c r="E106" s="209">
        <v>1</v>
      </c>
      <c r="F106" s="254"/>
      <c r="G106" s="206">
        <f>ROUND(E106*F106,2)</f>
        <v>0</v>
      </c>
      <c r="H106" s="254"/>
      <c r="I106" s="206">
        <f>ROUND(E106*H106,2)</f>
        <v>0</v>
      </c>
      <c r="J106" s="254"/>
      <c r="K106" s="206">
        <f>ROUND(E106*J106,2)</f>
        <v>0</v>
      </c>
      <c r="L106" s="206">
        <v>21</v>
      </c>
      <c r="M106" s="206">
        <f>G106*(1+L106/100)</f>
        <v>0</v>
      </c>
      <c r="N106" s="204">
        <v>9.2579999999999996E-2</v>
      </c>
      <c r="O106" s="204">
        <f>ROUND(E106*N106,5)</f>
        <v>9.2579999999999996E-2</v>
      </c>
      <c r="P106" s="204">
        <v>0</v>
      </c>
      <c r="Q106" s="204">
        <f>ROUND(E106*P106,5)</f>
        <v>0</v>
      </c>
      <c r="R106" s="204"/>
      <c r="S106" s="204"/>
      <c r="T106" s="205">
        <v>0.30099999999999999</v>
      </c>
      <c r="U106" s="204">
        <f>ROUND(E106*T106,2)</f>
        <v>0.3</v>
      </c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 t="s">
        <v>91</v>
      </c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8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</row>
    <row r="107" spans="1:60" outlineLevel="1" x14ac:dyDescent="0.2">
      <c r="A107" s="208">
        <v>39</v>
      </c>
      <c r="B107" s="207" t="s">
        <v>1302</v>
      </c>
      <c r="C107" s="210" t="s">
        <v>1301</v>
      </c>
      <c r="D107" s="204" t="s">
        <v>100</v>
      </c>
      <c r="E107" s="209">
        <v>0.37362000000000001</v>
      </c>
      <c r="F107" s="254"/>
      <c r="G107" s="206">
        <f>ROUND(E107*F107,2)</f>
        <v>0</v>
      </c>
      <c r="H107" s="254"/>
      <c r="I107" s="206">
        <f>ROUND(E107*H107,2)</f>
        <v>0</v>
      </c>
      <c r="J107" s="254"/>
      <c r="K107" s="206">
        <f>ROUND(E107*J107,2)</f>
        <v>0</v>
      </c>
      <c r="L107" s="206">
        <v>21</v>
      </c>
      <c r="M107" s="206">
        <f>G107*(1+L107/100)</f>
        <v>0</v>
      </c>
      <c r="N107" s="204">
        <v>1.7090000000000001E-2</v>
      </c>
      <c r="O107" s="204">
        <f>ROUND(E107*N107,5)</f>
        <v>6.3899999999999998E-3</v>
      </c>
      <c r="P107" s="204">
        <v>0</v>
      </c>
      <c r="Q107" s="204">
        <f>ROUND(E107*P107,5)</f>
        <v>0</v>
      </c>
      <c r="R107" s="204"/>
      <c r="S107" s="204"/>
      <c r="T107" s="205">
        <v>16.582999999999998</v>
      </c>
      <c r="U107" s="204">
        <f>ROUND(E107*T107,2)</f>
        <v>6.2</v>
      </c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 t="s">
        <v>91</v>
      </c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198"/>
      <c r="AW107" s="198"/>
      <c r="AX107" s="198"/>
      <c r="AY107" s="198"/>
      <c r="AZ107" s="198"/>
      <c r="BA107" s="198"/>
      <c r="BB107" s="198"/>
      <c r="BC107" s="198"/>
      <c r="BD107" s="198"/>
      <c r="BE107" s="198"/>
      <c r="BF107" s="198"/>
      <c r="BG107" s="198"/>
      <c r="BH107" s="198"/>
    </row>
    <row r="108" spans="1:60" outlineLevel="1" x14ac:dyDescent="0.2">
      <c r="A108" s="208"/>
      <c r="B108" s="207"/>
      <c r="C108" s="219" t="s">
        <v>1286</v>
      </c>
      <c r="D108" s="597"/>
      <c r="E108" s="218"/>
      <c r="F108" s="206"/>
      <c r="G108" s="206"/>
      <c r="H108" s="206"/>
      <c r="I108" s="206"/>
      <c r="J108" s="206"/>
      <c r="K108" s="206"/>
      <c r="L108" s="206"/>
      <c r="M108" s="206"/>
      <c r="N108" s="204"/>
      <c r="O108" s="204"/>
      <c r="P108" s="204"/>
      <c r="Q108" s="204"/>
      <c r="R108" s="204"/>
      <c r="S108" s="204"/>
      <c r="T108" s="205"/>
      <c r="U108" s="204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 t="s">
        <v>97</v>
      </c>
      <c r="AF108" s="198">
        <v>0</v>
      </c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  <c r="AV108" s="198"/>
      <c r="AW108" s="198"/>
      <c r="AX108" s="198"/>
      <c r="AY108" s="198"/>
      <c r="AZ108" s="198"/>
      <c r="BA108" s="198"/>
      <c r="BB108" s="198"/>
      <c r="BC108" s="198"/>
      <c r="BD108" s="198"/>
      <c r="BE108" s="198"/>
      <c r="BF108" s="198"/>
      <c r="BG108" s="198"/>
      <c r="BH108" s="198"/>
    </row>
    <row r="109" spans="1:60" outlineLevel="1" x14ac:dyDescent="0.2">
      <c r="A109" s="208"/>
      <c r="B109" s="207"/>
      <c r="C109" s="219" t="s">
        <v>1300</v>
      </c>
      <c r="D109" s="597"/>
      <c r="E109" s="218">
        <v>0.24623999999999999</v>
      </c>
      <c r="F109" s="206"/>
      <c r="G109" s="206"/>
      <c r="H109" s="206"/>
      <c r="I109" s="206"/>
      <c r="J109" s="206"/>
      <c r="K109" s="206"/>
      <c r="L109" s="206"/>
      <c r="M109" s="206"/>
      <c r="N109" s="204"/>
      <c r="O109" s="204"/>
      <c r="P109" s="204"/>
      <c r="Q109" s="204"/>
      <c r="R109" s="204"/>
      <c r="S109" s="204"/>
      <c r="T109" s="205"/>
      <c r="U109" s="204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 t="s">
        <v>97</v>
      </c>
      <c r="AF109" s="198">
        <v>0</v>
      </c>
      <c r="AG109" s="198"/>
      <c r="AH109" s="198"/>
      <c r="AI109" s="198"/>
      <c r="AJ109" s="198"/>
      <c r="AK109" s="198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  <c r="AV109" s="198"/>
      <c r="AW109" s="198"/>
      <c r="AX109" s="198"/>
      <c r="AY109" s="198"/>
      <c r="AZ109" s="198"/>
      <c r="BA109" s="198"/>
      <c r="BB109" s="198"/>
      <c r="BC109" s="198"/>
      <c r="BD109" s="198"/>
      <c r="BE109" s="198"/>
      <c r="BF109" s="198"/>
      <c r="BG109" s="198"/>
      <c r="BH109" s="198"/>
    </row>
    <row r="110" spans="1:60" outlineLevel="1" x14ac:dyDescent="0.2">
      <c r="A110" s="208"/>
      <c r="B110" s="207"/>
      <c r="C110" s="219" t="s">
        <v>1299</v>
      </c>
      <c r="D110" s="597"/>
      <c r="E110" s="218">
        <v>0.12737999999999999</v>
      </c>
      <c r="F110" s="206"/>
      <c r="G110" s="206"/>
      <c r="H110" s="206"/>
      <c r="I110" s="206"/>
      <c r="J110" s="206"/>
      <c r="K110" s="206"/>
      <c r="L110" s="206"/>
      <c r="M110" s="206"/>
      <c r="N110" s="204"/>
      <c r="O110" s="204"/>
      <c r="P110" s="204"/>
      <c r="Q110" s="204"/>
      <c r="R110" s="204"/>
      <c r="S110" s="204"/>
      <c r="T110" s="205"/>
      <c r="U110" s="204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 t="s">
        <v>97</v>
      </c>
      <c r="AF110" s="198">
        <v>0</v>
      </c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  <c r="AV110" s="198"/>
      <c r="AW110" s="198"/>
      <c r="AX110" s="198"/>
      <c r="AY110" s="198"/>
      <c r="AZ110" s="198"/>
      <c r="BA110" s="198"/>
      <c r="BB110" s="198"/>
      <c r="BC110" s="198"/>
      <c r="BD110" s="198"/>
      <c r="BE110" s="198"/>
      <c r="BF110" s="198"/>
      <c r="BG110" s="198"/>
      <c r="BH110" s="198"/>
    </row>
    <row r="111" spans="1:60" ht="22.5" outlineLevel="1" x14ac:dyDescent="0.2">
      <c r="A111" s="208">
        <v>40</v>
      </c>
      <c r="B111" s="207" t="s">
        <v>1298</v>
      </c>
      <c r="C111" s="210" t="s">
        <v>1297</v>
      </c>
      <c r="D111" s="204" t="s">
        <v>100</v>
      </c>
      <c r="E111" s="209">
        <v>0.29548799999999997</v>
      </c>
      <c r="F111" s="254"/>
      <c r="G111" s="206">
        <f>ROUND(E111*F111,2)</f>
        <v>0</v>
      </c>
      <c r="H111" s="254"/>
      <c r="I111" s="206">
        <f>ROUND(E111*H111,2)</f>
        <v>0</v>
      </c>
      <c r="J111" s="254"/>
      <c r="K111" s="206">
        <f>ROUND(E111*J111,2)</f>
        <v>0</v>
      </c>
      <c r="L111" s="206">
        <v>21</v>
      </c>
      <c r="M111" s="206">
        <f>G111*(1+L111/100)</f>
        <v>0</v>
      </c>
      <c r="N111" s="204">
        <v>1</v>
      </c>
      <c r="O111" s="204">
        <f>ROUND(E111*N111,5)</f>
        <v>0.29548999999999997</v>
      </c>
      <c r="P111" s="204">
        <v>0</v>
      </c>
      <c r="Q111" s="204">
        <f>ROUND(E111*P111,5)</f>
        <v>0</v>
      </c>
      <c r="R111" s="204"/>
      <c r="S111" s="204"/>
      <c r="T111" s="205">
        <v>0</v>
      </c>
      <c r="U111" s="204">
        <f>ROUND(E111*T111,2)</f>
        <v>0</v>
      </c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 t="s">
        <v>95</v>
      </c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198"/>
      <c r="AZ111" s="198"/>
      <c r="BA111" s="198"/>
      <c r="BB111" s="198"/>
      <c r="BC111" s="198"/>
      <c r="BD111" s="198"/>
      <c r="BE111" s="198"/>
      <c r="BF111" s="198"/>
      <c r="BG111" s="198"/>
      <c r="BH111" s="198"/>
    </row>
    <row r="112" spans="1:60" outlineLevel="1" x14ac:dyDescent="0.2">
      <c r="A112" s="208"/>
      <c r="B112" s="207"/>
      <c r="C112" s="219" t="s">
        <v>1296</v>
      </c>
      <c r="D112" s="597"/>
      <c r="E112" s="218">
        <v>0.29548799999999997</v>
      </c>
      <c r="F112" s="206"/>
      <c r="G112" s="206"/>
      <c r="H112" s="206"/>
      <c r="I112" s="206"/>
      <c r="J112" s="206"/>
      <c r="K112" s="206"/>
      <c r="L112" s="206"/>
      <c r="M112" s="206"/>
      <c r="N112" s="204"/>
      <c r="O112" s="204"/>
      <c r="P112" s="204"/>
      <c r="Q112" s="204"/>
      <c r="R112" s="204"/>
      <c r="S112" s="204"/>
      <c r="T112" s="205"/>
      <c r="U112" s="204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 t="s">
        <v>97</v>
      </c>
      <c r="AF112" s="198">
        <v>0</v>
      </c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198"/>
      <c r="AZ112" s="198"/>
      <c r="BA112" s="198"/>
      <c r="BB112" s="198"/>
      <c r="BC112" s="198"/>
      <c r="BD112" s="198"/>
      <c r="BE112" s="198"/>
      <c r="BF112" s="198"/>
      <c r="BG112" s="198"/>
      <c r="BH112" s="198"/>
    </row>
    <row r="113" spans="1:60" outlineLevel="1" x14ac:dyDescent="0.2">
      <c r="A113" s="208">
        <v>41</v>
      </c>
      <c r="B113" s="207" t="s">
        <v>1295</v>
      </c>
      <c r="C113" s="210" t="s">
        <v>1294</v>
      </c>
      <c r="D113" s="204" t="s">
        <v>100</v>
      </c>
      <c r="E113" s="209">
        <v>0.15285599999999999</v>
      </c>
      <c r="F113" s="254"/>
      <c r="G113" s="206">
        <f>ROUND(E113*F113,2)</f>
        <v>0</v>
      </c>
      <c r="H113" s="254"/>
      <c r="I113" s="206">
        <f>ROUND(E113*H113,2)</f>
        <v>0</v>
      </c>
      <c r="J113" s="254"/>
      <c r="K113" s="206">
        <f>ROUND(E113*J113,2)</f>
        <v>0</v>
      </c>
      <c r="L113" s="206">
        <v>21</v>
      </c>
      <c r="M113" s="206">
        <f>G113*(1+L113/100)</f>
        <v>0</v>
      </c>
      <c r="N113" s="204">
        <v>1</v>
      </c>
      <c r="O113" s="204">
        <f>ROUND(E113*N113,5)</f>
        <v>0.15286</v>
      </c>
      <c r="P113" s="204">
        <v>0</v>
      </c>
      <c r="Q113" s="204">
        <f>ROUND(E113*P113,5)</f>
        <v>0</v>
      </c>
      <c r="R113" s="204"/>
      <c r="S113" s="204"/>
      <c r="T113" s="205">
        <v>0</v>
      </c>
      <c r="U113" s="204">
        <f>ROUND(E113*T113,2)</f>
        <v>0</v>
      </c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 t="s">
        <v>95</v>
      </c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198"/>
      <c r="AW113" s="198"/>
      <c r="AX113" s="198"/>
      <c r="AY113" s="198"/>
      <c r="AZ113" s="198"/>
      <c r="BA113" s="198"/>
      <c r="BB113" s="198"/>
      <c r="BC113" s="198"/>
      <c r="BD113" s="198"/>
      <c r="BE113" s="198"/>
      <c r="BF113" s="198"/>
      <c r="BG113" s="198"/>
      <c r="BH113" s="198"/>
    </row>
    <row r="114" spans="1:60" outlineLevel="1" x14ac:dyDescent="0.2">
      <c r="A114" s="208"/>
      <c r="B114" s="207"/>
      <c r="C114" s="219" t="s">
        <v>1293</v>
      </c>
      <c r="D114" s="597"/>
      <c r="E114" s="218">
        <v>0.15285599999999999</v>
      </c>
      <c r="F114" s="206"/>
      <c r="G114" s="206"/>
      <c r="H114" s="206"/>
      <c r="I114" s="206"/>
      <c r="J114" s="206"/>
      <c r="K114" s="206"/>
      <c r="L114" s="206"/>
      <c r="M114" s="206"/>
      <c r="N114" s="204"/>
      <c r="O114" s="204"/>
      <c r="P114" s="204"/>
      <c r="Q114" s="204"/>
      <c r="R114" s="204"/>
      <c r="S114" s="204"/>
      <c r="T114" s="205"/>
      <c r="U114" s="204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 t="s">
        <v>97</v>
      </c>
      <c r="AF114" s="198">
        <v>0</v>
      </c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198"/>
      <c r="BG114" s="198"/>
      <c r="BH114" s="198"/>
    </row>
    <row r="115" spans="1:60" outlineLevel="1" x14ac:dyDescent="0.2">
      <c r="A115" s="208">
        <v>42</v>
      </c>
      <c r="B115" s="207" t="s">
        <v>1292</v>
      </c>
      <c r="C115" s="210" t="s">
        <v>1291</v>
      </c>
      <c r="D115" s="204" t="s">
        <v>102</v>
      </c>
      <c r="E115" s="209">
        <v>0.8175</v>
      </c>
      <c r="F115" s="254"/>
      <c r="G115" s="206">
        <f>ROUND(E115*F115,2)</f>
        <v>0</v>
      </c>
      <c r="H115" s="254"/>
      <c r="I115" s="206">
        <f>ROUND(E115*H115,2)</f>
        <v>0</v>
      </c>
      <c r="J115" s="254"/>
      <c r="K115" s="206">
        <f>ROUND(E115*J115,2)</f>
        <v>0</v>
      </c>
      <c r="L115" s="206">
        <v>21</v>
      </c>
      <c r="M115" s="206">
        <f>G115*(1+L115/100)</f>
        <v>0</v>
      </c>
      <c r="N115" s="204">
        <v>2.52501</v>
      </c>
      <c r="O115" s="204">
        <f>ROUND(E115*N115,5)</f>
        <v>2.0642</v>
      </c>
      <c r="P115" s="204">
        <v>0</v>
      </c>
      <c r="Q115" s="204">
        <f>ROUND(E115*P115,5)</f>
        <v>0</v>
      </c>
      <c r="R115" s="204"/>
      <c r="S115" s="204"/>
      <c r="T115" s="205">
        <v>1.421</v>
      </c>
      <c r="U115" s="204">
        <f>ROUND(E115*T115,2)</f>
        <v>1.1599999999999999</v>
      </c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 t="s">
        <v>91</v>
      </c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198"/>
      <c r="AX115" s="198"/>
      <c r="AY115" s="198"/>
      <c r="AZ115" s="198"/>
      <c r="BA115" s="198"/>
      <c r="BB115" s="198"/>
      <c r="BC115" s="198"/>
      <c r="BD115" s="198"/>
      <c r="BE115" s="198"/>
      <c r="BF115" s="198"/>
      <c r="BG115" s="198"/>
      <c r="BH115" s="198"/>
    </row>
    <row r="116" spans="1:60" outlineLevel="1" x14ac:dyDescent="0.2">
      <c r="A116" s="208"/>
      <c r="B116" s="207"/>
      <c r="C116" s="219" t="s">
        <v>1286</v>
      </c>
      <c r="D116" s="597"/>
      <c r="E116" s="218"/>
      <c r="F116" s="206"/>
      <c r="G116" s="206"/>
      <c r="H116" s="206"/>
      <c r="I116" s="206"/>
      <c r="J116" s="206"/>
      <c r="K116" s="206"/>
      <c r="L116" s="206"/>
      <c r="M116" s="206"/>
      <c r="N116" s="204"/>
      <c r="O116" s="204"/>
      <c r="P116" s="204"/>
      <c r="Q116" s="204"/>
      <c r="R116" s="204"/>
      <c r="S116" s="204"/>
      <c r="T116" s="205"/>
      <c r="U116" s="204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 t="s">
        <v>97</v>
      </c>
      <c r="AF116" s="198">
        <v>0</v>
      </c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</row>
    <row r="117" spans="1:60" outlineLevel="1" x14ac:dyDescent="0.2">
      <c r="A117" s="208"/>
      <c r="B117" s="207"/>
      <c r="C117" s="219" t="s">
        <v>1290</v>
      </c>
      <c r="D117" s="597"/>
      <c r="E117" s="218">
        <v>0.56999999999999995</v>
      </c>
      <c r="F117" s="206"/>
      <c r="G117" s="206"/>
      <c r="H117" s="206"/>
      <c r="I117" s="206"/>
      <c r="J117" s="206"/>
      <c r="K117" s="206"/>
      <c r="L117" s="206"/>
      <c r="M117" s="206"/>
      <c r="N117" s="204"/>
      <c r="O117" s="204"/>
      <c r="P117" s="204"/>
      <c r="Q117" s="204"/>
      <c r="R117" s="204"/>
      <c r="S117" s="204"/>
      <c r="T117" s="205"/>
      <c r="U117" s="204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 t="s">
        <v>97</v>
      </c>
      <c r="AF117" s="198">
        <v>0</v>
      </c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8"/>
      <c r="AT117" s="198"/>
      <c r="AU117" s="198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198"/>
      <c r="BF117" s="198"/>
      <c r="BG117" s="198"/>
      <c r="BH117" s="198"/>
    </row>
    <row r="118" spans="1:60" outlineLevel="1" x14ac:dyDescent="0.2">
      <c r="A118" s="208"/>
      <c r="B118" s="207"/>
      <c r="C118" s="219" t="s">
        <v>1289</v>
      </c>
      <c r="D118" s="597"/>
      <c r="E118" s="218">
        <v>0.2475</v>
      </c>
      <c r="F118" s="206"/>
      <c r="G118" s="206"/>
      <c r="H118" s="206"/>
      <c r="I118" s="206"/>
      <c r="J118" s="206"/>
      <c r="K118" s="206"/>
      <c r="L118" s="206"/>
      <c r="M118" s="206"/>
      <c r="N118" s="204"/>
      <c r="O118" s="204"/>
      <c r="P118" s="204"/>
      <c r="Q118" s="204"/>
      <c r="R118" s="204"/>
      <c r="S118" s="204"/>
      <c r="T118" s="205"/>
      <c r="U118" s="204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 t="s">
        <v>97</v>
      </c>
      <c r="AF118" s="198">
        <v>0</v>
      </c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</row>
    <row r="119" spans="1:60" outlineLevel="1" x14ac:dyDescent="0.2">
      <c r="A119" s="208">
        <v>43</v>
      </c>
      <c r="B119" s="207" t="s">
        <v>1288</v>
      </c>
      <c r="C119" s="210" t="s">
        <v>1287</v>
      </c>
      <c r="D119" s="204" t="s">
        <v>98</v>
      </c>
      <c r="E119" s="209">
        <v>8.7200000000000006</v>
      </c>
      <c r="F119" s="254"/>
      <c r="G119" s="206">
        <f>ROUND(E119*F119,2)</f>
        <v>0</v>
      </c>
      <c r="H119" s="254"/>
      <c r="I119" s="206">
        <f>ROUND(E119*H119,2)</f>
        <v>0</v>
      </c>
      <c r="J119" s="254"/>
      <c r="K119" s="206">
        <f>ROUND(E119*J119,2)</f>
        <v>0</v>
      </c>
      <c r="L119" s="206">
        <v>21</v>
      </c>
      <c r="M119" s="206">
        <f>G119*(1+L119/100)</f>
        <v>0</v>
      </c>
      <c r="N119" s="204">
        <v>8.8400000000000006E-3</v>
      </c>
      <c r="O119" s="204">
        <f>ROUND(E119*N119,5)</f>
        <v>7.7079999999999996E-2</v>
      </c>
      <c r="P119" s="204">
        <v>0</v>
      </c>
      <c r="Q119" s="204">
        <f>ROUND(E119*P119,5)</f>
        <v>0</v>
      </c>
      <c r="R119" s="204"/>
      <c r="S119" s="204"/>
      <c r="T119" s="205">
        <v>1.179</v>
      </c>
      <c r="U119" s="204">
        <f>ROUND(E119*T119,2)</f>
        <v>10.28</v>
      </c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 t="s">
        <v>91</v>
      </c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</row>
    <row r="120" spans="1:60" outlineLevel="1" x14ac:dyDescent="0.2">
      <c r="A120" s="208"/>
      <c r="B120" s="207"/>
      <c r="C120" s="219" t="s">
        <v>1286</v>
      </c>
      <c r="D120" s="597"/>
      <c r="E120" s="218"/>
      <c r="F120" s="206"/>
      <c r="G120" s="206"/>
      <c r="H120" s="206"/>
      <c r="I120" s="206"/>
      <c r="J120" s="206"/>
      <c r="K120" s="206"/>
      <c r="L120" s="206"/>
      <c r="M120" s="206"/>
      <c r="N120" s="204"/>
      <c r="O120" s="204"/>
      <c r="P120" s="204"/>
      <c r="Q120" s="204"/>
      <c r="R120" s="204"/>
      <c r="S120" s="204"/>
      <c r="T120" s="205"/>
      <c r="U120" s="204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 t="s">
        <v>97</v>
      </c>
      <c r="AF120" s="198">
        <v>0</v>
      </c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</row>
    <row r="121" spans="1:60" outlineLevel="1" x14ac:dyDescent="0.2">
      <c r="A121" s="208"/>
      <c r="B121" s="207"/>
      <c r="C121" s="219" t="s">
        <v>1285</v>
      </c>
      <c r="D121" s="597"/>
      <c r="E121" s="218">
        <v>6.08</v>
      </c>
      <c r="F121" s="206"/>
      <c r="G121" s="206"/>
      <c r="H121" s="206"/>
      <c r="I121" s="206"/>
      <c r="J121" s="206"/>
      <c r="K121" s="206"/>
      <c r="L121" s="206"/>
      <c r="M121" s="206"/>
      <c r="N121" s="204"/>
      <c r="O121" s="204"/>
      <c r="P121" s="204"/>
      <c r="Q121" s="204"/>
      <c r="R121" s="204"/>
      <c r="S121" s="204"/>
      <c r="T121" s="205"/>
      <c r="U121" s="204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 t="s">
        <v>97</v>
      </c>
      <c r="AF121" s="198">
        <v>0</v>
      </c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</row>
    <row r="122" spans="1:60" outlineLevel="1" x14ac:dyDescent="0.2">
      <c r="A122" s="208"/>
      <c r="B122" s="207"/>
      <c r="C122" s="219" t="s">
        <v>1284</v>
      </c>
      <c r="D122" s="597"/>
      <c r="E122" s="218">
        <v>2.64</v>
      </c>
      <c r="F122" s="206"/>
      <c r="G122" s="206"/>
      <c r="H122" s="206"/>
      <c r="I122" s="206"/>
      <c r="J122" s="206"/>
      <c r="K122" s="206"/>
      <c r="L122" s="206"/>
      <c r="M122" s="206"/>
      <c r="N122" s="204"/>
      <c r="O122" s="204"/>
      <c r="P122" s="204"/>
      <c r="Q122" s="204"/>
      <c r="R122" s="204"/>
      <c r="S122" s="204"/>
      <c r="T122" s="205"/>
      <c r="U122" s="204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 t="s">
        <v>97</v>
      </c>
      <c r="AF122" s="198">
        <v>0</v>
      </c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</row>
    <row r="123" spans="1:60" outlineLevel="1" x14ac:dyDescent="0.2">
      <c r="A123" s="208">
        <v>44</v>
      </c>
      <c r="B123" s="207" t="s">
        <v>1283</v>
      </c>
      <c r="C123" s="210" t="s">
        <v>1282</v>
      </c>
      <c r="D123" s="204" t="s">
        <v>98</v>
      </c>
      <c r="E123" s="209">
        <v>8.7200000000000006</v>
      </c>
      <c r="F123" s="254"/>
      <c r="G123" s="206">
        <f>ROUND(E123*F123,2)</f>
        <v>0</v>
      </c>
      <c r="H123" s="254"/>
      <c r="I123" s="206">
        <f>ROUND(E123*H123,2)</f>
        <v>0</v>
      </c>
      <c r="J123" s="254"/>
      <c r="K123" s="206">
        <f>ROUND(E123*J123,2)</f>
        <v>0</v>
      </c>
      <c r="L123" s="206">
        <v>21</v>
      </c>
      <c r="M123" s="206">
        <f>G123*(1+L123/100)</f>
        <v>0</v>
      </c>
      <c r="N123" s="204">
        <v>0</v>
      </c>
      <c r="O123" s="204">
        <f>ROUND(E123*N123,5)</f>
        <v>0</v>
      </c>
      <c r="P123" s="204">
        <v>0</v>
      </c>
      <c r="Q123" s="204">
        <f>ROUND(E123*P123,5)</f>
        <v>0</v>
      </c>
      <c r="R123" s="204"/>
      <c r="S123" s="204"/>
      <c r="T123" s="205">
        <v>0.497</v>
      </c>
      <c r="U123" s="204">
        <f>ROUND(E123*T123,2)</f>
        <v>4.33</v>
      </c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 t="s">
        <v>91</v>
      </c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</row>
    <row r="124" spans="1:60" x14ac:dyDescent="0.2">
      <c r="A124" s="217" t="s">
        <v>21</v>
      </c>
      <c r="B124" s="216" t="s">
        <v>737</v>
      </c>
      <c r="C124" s="215" t="s">
        <v>736</v>
      </c>
      <c r="D124" s="211"/>
      <c r="E124" s="214"/>
      <c r="F124" s="213"/>
      <c r="G124" s="213">
        <f>SUMIF(AE125:AE131,"&lt;&gt;NOR",G125:G131)</f>
        <v>0</v>
      </c>
      <c r="H124" s="213"/>
      <c r="I124" s="213">
        <f>SUM(I125:I131)</f>
        <v>0</v>
      </c>
      <c r="J124" s="213"/>
      <c r="K124" s="213">
        <f>SUM(K125:K131)</f>
        <v>0</v>
      </c>
      <c r="L124" s="213"/>
      <c r="M124" s="213">
        <f>SUM(M125:M131)</f>
        <v>0</v>
      </c>
      <c r="N124" s="211"/>
      <c r="O124" s="211">
        <f>SUM(O125:O131)</f>
        <v>1.2640700000000002</v>
      </c>
      <c r="P124" s="211"/>
      <c r="Q124" s="211">
        <f>SUM(Q125:Q131)</f>
        <v>0</v>
      </c>
      <c r="R124" s="211"/>
      <c r="S124" s="211"/>
      <c r="T124" s="212"/>
      <c r="U124" s="211">
        <f>SUM(U125:U131)</f>
        <v>23.369999999999997</v>
      </c>
      <c r="AE124" t="s">
        <v>92</v>
      </c>
    </row>
    <row r="125" spans="1:60" ht="22.5" outlineLevel="1" x14ac:dyDescent="0.2">
      <c r="A125" s="208">
        <v>45</v>
      </c>
      <c r="B125" s="207" t="s">
        <v>1281</v>
      </c>
      <c r="C125" s="210" t="s">
        <v>1280</v>
      </c>
      <c r="D125" s="204" t="s">
        <v>96</v>
      </c>
      <c r="E125" s="209">
        <v>1</v>
      </c>
      <c r="F125" s="254"/>
      <c r="G125" s="206">
        <f>ROUND(E125*F125,2)</f>
        <v>0</v>
      </c>
      <c r="H125" s="254"/>
      <c r="I125" s="206">
        <f>ROUND(E125*H125,2)</f>
        <v>0</v>
      </c>
      <c r="J125" s="254"/>
      <c r="K125" s="206">
        <f>ROUND(E125*J125,2)</f>
        <v>0</v>
      </c>
      <c r="L125" s="206">
        <v>21</v>
      </c>
      <c r="M125" s="206">
        <f>G125*(1+L125/100)</f>
        <v>0</v>
      </c>
      <c r="N125" s="204">
        <v>0.17388999999999999</v>
      </c>
      <c r="O125" s="204">
        <f>ROUND(E125*N125,5)</f>
        <v>0.17388999999999999</v>
      </c>
      <c r="P125" s="204">
        <v>0</v>
      </c>
      <c r="Q125" s="204">
        <f>ROUND(E125*P125,5)</f>
        <v>0</v>
      </c>
      <c r="R125" s="204"/>
      <c r="S125" s="204"/>
      <c r="T125" s="205">
        <v>3.9</v>
      </c>
      <c r="U125" s="204">
        <f>ROUND(E125*T125,2)</f>
        <v>3.9</v>
      </c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 t="s">
        <v>91</v>
      </c>
      <c r="AF125" s="198"/>
      <c r="AG125" s="198"/>
      <c r="AH125" s="198"/>
      <c r="AI125" s="198"/>
      <c r="AJ125" s="198"/>
      <c r="AK125" s="198"/>
      <c r="AL125" s="198"/>
      <c r="AM125" s="198"/>
      <c r="AN125" s="198"/>
      <c r="AO125" s="198"/>
      <c r="AP125" s="198"/>
      <c r="AQ125" s="198"/>
      <c r="AR125" s="198"/>
      <c r="AS125" s="198"/>
      <c r="AT125" s="198"/>
      <c r="AU125" s="198"/>
      <c r="AV125" s="198"/>
      <c r="AW125" s="198"/>
      <c r="AX125" s="198"/>
      <c r="AY125" s="198"/>
      <c r="AZ125" s="198"/>
      <c r="BA125" s="198"/>
      <c r="BB125" s="198"/>
      <c r="BC125" s="198"/>
      <c r="BD125" s="198"/>
      <c r="BE125" s="198"/>
      <c r="BF125" s="198"/>
      <c r="BG125" s="198"/>
      <c r="BH125" s="198"/>
    </row>
    <row r="126" spans="1:60" ht="22.5" outlineLevel="1" x14ac:dyDescent="0.2">
      <c r="A126" s="208">
        <v>46</v>
      </c>
      <c r="B126" s="207" t="s">
        <v>1279</v>
      </c>
      <c r="C126" s="210" t="s">
        <v>1278</v>
      </c>
      <c r="D126" s="204" t="s">
        <v>101</v>
      </c>
      <c r="E126" s="209">
        <v>6</v>
      </c>
      <c r="F126" s="254"/>
      <c r="G126" s="206">
        <f>ROUND(E126*F126,2)</f>
        <v>0</v>
      </c>
      <c r="H126" s="254"/>
      <c r="I126" s="206">
        <f>ROUND(E126*H126,2)</f>
        <v>0</v>
      </c>
      <c r="J126" s="254"/>
      <c r="K126" s="206">
        <f>ROUND(E126*J126,2)</f>
        <v>0</v>
      </c>
      <c r="L126" s="206">
        <v>21</v>
      </c>
      <c r="M126" s="206">
        <f>G126*(1+L126/100)</f>
        <v>0</v>
      </c>
      <c r="N126" s="204">
        <v>0.10102999999999999</v>
      </c>
      <c r="O126" s="204">
        <f>ROUND(E126*N126,5)</f>
        <v>0.60618000000000005</v>
      </c>
      <c r="P126" s="204">
        <v>0</v>
      </c>
      <c r="Q126" s="204">
        <f>ROUND(E126*P126,5)</f>
        <v>0</v>
      </c>
      <c r="R126" s="204"/>
      <c r="S126" s="204"/>
      <c r="T126" s="205">
        <v>1.86</v>
      </c>
      <c r="U126" s="204">
        <f>ROUND(E126*T126,2)</f>
        <v>11.16</v>
      </c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 t="s">
        <v>91</v>
      </c>
      <c r="AF126" s="198"/>
      <c r="AG126" s="198"/>
      <c r="AH126" s="198"/>
      <c r="AI126" s="198"/>
      <c r="AJ126" s="198"/>
      <c r="AK126" s="198"/>
      <c r="AL126" s="198"/>
      <c r="AM126" s="198"/>
      <c r="AN126" s="198"/>
      <c r="AO126" s="198"/>
      <c r="AP126" s="198"/>
      <c r="AQ126" s="198"/>
      <c r="AR126" s="198"/>
      <c r="AS126" s="198"/>
      <c r="AT126" s="198"/>
      <c r="AU126" s="198"/>
      <c r="AV126" s="198"/>
      <c r="AW126" s="198"/>
      <c r="AX126" s="198"/>
      <c r="AY126" s="198"/>
      <c r="AZ126" s="198"/>
      <c r="BA126" s="198"/>
      <c r="BB126" s="198"/>
      <c r="BC126" s="198"/>
      <c r="BD126" s="198"/>
      <c r="BE126" s="198"/>
      <c r="BF126" s="198"/>
      <c r="BG126" s="198"/>
      <c r="BH126" s="198"/>
    </row>
    <row r="127" spans="1:60" ht="22.5" outlineLevel="1" x14ac:dyDescent="0.2">
      <c r="A127" s="208">
        <v>47</v>
      </c>
      <c r="B127" s="207" t="s">
        <v>1277</v>
      </c>
      <c r="C127" s="210" t="s">
        <v>1276</v>
      </c>
      <c r="D127" s="204" t="s">
        <v>101</v>
      </c>
      <c r="E127" s="209">
        <v>2</v>
      </c>
      <c r="F127" s="254"/>
      <c r="G127" s="206">
        <f>ROUND(E127*F127,2)</f>
        <v>0</v>
      </c>
      <c r="H127" s="254"/>
      <c r="I127" s="206">
        <f>ROUND(E127*H127,2)</f>
        <v>0</v>
      </c>
      <c r="J127" s="254"/>
      <c r="K127" s="206">
        <f>ROUND(E127*J127,2)</f>
        <v>0</v>
      </c>
      <c r="L127" s="206">
        <v>21</v>
      </c>
      <c r="M127" s="206">
        <f>G127*(1+L127/100)</f>
        <v>0</v>
      </c>
      <c r="N127" s="204">
        <v>0.18248</v>
      </c>
      <c r="O127" s="204">
        <f>ROUND(E127*N127,5)</f>
        <v>0.36496000000000001</v>
      </c>
      <c r="P127" s="204">
        <v>0</v>
      </c>
      <c r="Q127" s="204">
        <f>ROUND(E127*P127,5)</f>
        <v>0</v>
      </c>
      <c r="R127" s="204"/>
      <c r="S127" s="204"/>
      <c r="T127" s="205">
        <v>2.65</v>
      </c>
      <c r="U127" s="204">
        <f>ROUND(E127*T127,2)</f>
        <v>5.3</v>
      </c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 t="s">
        <v>91</v>
      </c>
      <c r="AF127" s="198"/>
      <c r="AG127" s="198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198"/>
      <c r="AW127" s="198"/>
      <c r="AX127" s="198"/>
      <c r="AY127" s="198"/>
      <c r="AZ127" s="198"/>
      <c r="BA127" s="198"/>
      <c r="BB127" s="198"/>
      <c r="BC127" s="198"/>
      <c r="BD127" s="198"/>
      <c r="BE127" s="198"/>
      <c r="BF127" s="198"/>
      <c r="BG127" s="198"/>
      <c r="BH127" s="198"/>
    </row>
    <row r="128" spans="1:60" outlineLevel="1" x14ac:dyDescent="0.2">
      <c r="A128" s="208">
        <v>48</v>
      </c>
      <c r="B128" s="207" t="s">
        <v>1275</v>
      </c>
      <c r="C128" s="210" t="s">
        <v>1274</v>
      </c>
      <c r="D128" s="204" t="s">
        <v>96</v>
      </c>
      <c r="E128" s="209">
        <v>1</v>
      </c>
      <c r="F128" s="254"/>
      <c r="G128" s="206">
        <f>ROUND(E128*F128,2)</f>
        <v>0</v>
      </c>
      <c r="H128" s="254"/>
      <c r="I128" s="206">
        <f>ROUND(E128*H128,2)</f>
        <v>0</v>
      </c>
      <c r="J128" s="254"/>
      <c r="K128" s="206">
        <f>ROUND(E128*J128,2)</f>
        <v>0</v>
      </c>
      <c r="L128" s="206">
        <v>21</v>
      </c>
      <c r="M128" s="206">
        <f>G128*(1+L128/100)</f>
        <v>0</v>
      </c>
      <c r="N128" s="204">
        <v>1.1900000000000001E-2</v>
      </c>
      <c r="O128" s="204">
        <f>ROUND(E128*N128,5)</f>
        <v>1.1900000000000001E-2</v>
      </c>
      <c r="P128" s="204">
        <v>0</v>
      </c>
      <c r="Q128" s="204">
        <f>ROUND(E128*P128,5)</f>
        <v>0</v>
      </c>
      <c r="R128" s="204"/>
      <c r="S128" s="204"/>
      <c r="T128" s="205">
        <v>0.72</v>
      </c>
      <c r="U128" s="204">
        <f>ROUND(E128*T128,2)</f>
        <v>0.72</v>
      </c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 t="s">
        <v>91</v>
      </c>
      <c r="AF128" s="198"/>
      <c r="AG128" s="198"/>
      <c r="AH128" s="198"/>
      <c r="AI128" s="198"/>
      <c r="AJ128" s="198"/>
      <c r="AK128" s="198"/>
      <c r="AL128" s="198"/>
      <c r="AM128" s="198"/>
      <c r="AN128" s="198"/>
      <c r="AO128" s="198"/>
      <c r="AP128" s="198"/>
      <c r="AQ128" s="198"/>
      <c r="AR128" s="198"/>
      <c r="AS128" s="198"/>
      <c r="AT128" s="198"/>
      <c r="AU128" s="198"/>
      <c r="AV128" s="198"/>
      <c r="AW128" s="198"/>
      <c r="AX128" s="198"/>
      <c r="AY128" s="198"/>
      <c r="AZ128" s="198"/>
      <c r="BA128" s="198"/>
      <c r="BB128" s="198"/>
      <c r="BC128" s="198"/>
      <c r="BD128" s="198"/>
      <c r="BE128" s="198"/>
      <c r="BF128" s="198"/>
      <c r="BG128" s="198"/>
      <c r="BH128" s="198"/>
    </row>
    <row r="129" spans="1:60" outlineLevel="1" x14ac:dyDescent="0.2">
      <c r="A129" s="208">
        <v>49</v>
      </c>
      <c r="B129" s="207" t="s">
        <v>1273</v>
      </c>
      <c r="C129" s="210" t="s">
        <v>1272</v>
      </c>
      <c r="D129" s="204" t="s">
        <v>96</v>
      </c>
      <c r="E129" s="209">
        <v>1</v>
      </c>
      <c r="F129" s="254"/>
      <c r="G129" s="206">
        <f>ROUND(E129*F129,2)</f>
        <v>0</v>
      </c>
      <c r="H129" s="254"/>
      <c r="I129" s="206">
        <f>ROUND(E129*H129,2)</f>
        <v>0</v>
      </c>
      <c r="J129" s="254"/>
      <c r="K129" s="206">
        <f>ROUND(E129*J129,2)</f>
        <v>0</v>
      </c>
      <c r="L129" s="206">
        <v>21</v>
      </c>
      <c r="M129" s="206">
        <f>G129*(1+L129/100)</f>
        <v>0</v>
      </c>
      <c r="N129" s="204">
        <v>6.5530000000000005E-2</v>
      </c>
      <c r="O129" s="204">
        <f>ROUND(E129*N129,5)</f>
        <v>6.5530000000000005E-2</v>
      </c>
      <c r="P129" s="204">
        <v>0</v>
      </c>
      <c r="Q129" s="204">
        <f>ROUND(E129*P129,5)</f>
        <v>0</v>
      </c>
      <c r="R129" s="204"/>
      <c r="S129" s="204"/>
      <c r="T129" s="205">
        <v>0.65</v>
      </c>
      <c r="U129" s="204">
        <f>ROUND(E129*T129,2)</f>
        <v>0.65</v>
      </c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 t="s">
        <v>91</v>
      </c>
      <c r="AF129" s="198"/>
      <c r="AG129" s="198"/>
      <c r="AH129" s="198"/>
      <c r="AI129" s="198"/>
      <c r="AJ129" s="198"/>
      <c r="AK129" s="198"/>
      <c r="AL129" s="198"/>
      <c r="AM129" s="198"/>
      <c r="AN129" s="198"/>
      <c r="AO129" s="198"/>
      <c r="AP129" s="198"/>
      <c r="AQ129" s="198"/>
      <c r="AR129" s="198"/>
      <c r="AS129" s="198"/>
      <c r="AT129" s="198"/>
      <c r="AU129" s="198"/>
      <c r="AV129" s="198"/>
      <c r="AW129" s="198"/>
      <c r="AX129" s="198"/>
      <c r="AY129" s="198"/>
      <c r="AZ129" s="198"/>
      <c r="BA129" s="198"/>
      <c r="BB129" s="198"/>
      <c r="BC129" s="198"/>
      <c r="BD129" s="198"/>
      <c r="BE129" s="198"/>
      <c r="BF129" s="198"/>
      <c r="BG129" s="198"/>
      <c r="BH129" s="198"/>
    </row>
    <row r="130" spans="1:60" outlineLevel="1" x14ac:dyDescent="0.2">
      <c r="A130" s="208">
        <v>50</v>
      </c>
      <c r="B130" s="207" t="s">
        <v>1271</v>
      </c>
      <c r="C130" s="210" t="s">
        <v>1270</v>
      </c>
      <c r="D130" s="204" t="s">
        <v>96</v>
      </c>
      <c r="E130" s="209">
        <v>1</v>
      </c>
      <c r="F130" s="254"/>
      <c r="G130" s="206">
        <f>ROUND(E130*F130,2)</f>
        <v>0</v>
      </c>
      <c r="H130" s="254"/>
      <c r="I130" s="206">
        <f>ROUND(E130*H130,2)</f>
        <v>0</v>
      </c>
      <c r="J130" s="254"/>
      <c r="K130" s="206">
        <f>ROUND(E130*J130,2)</f>
        <v>0</v>
      </c>
      <c r="L130" s="206">
        <v>21</v>
      </c>
      <c r="M130" s="206">
        <f>G130*(1+L130/100)</f>
        <v>0</v>
      </c>
      <c r="N130" s="204">
        <v>1.6410000000000001E-2</v>
      </c>
      <c r="O130" s="204">
        <f>ROUND(E130*N130,5)</f>
        <v>1.6410000000000001E-2</v>
      </c>
      <c r="P130" s="204">
        <v>0</v>
      </c>
      <c r="Q130" s="204">
        <f>ROUND(E130*P130,5)</f>
        <v>0</v>
      </c>
      <c r="R130" s="204"/>
      <c r="S130" s="204"/>
      <c r="T130" s="205">
        <v>0.52</v>
      </c>
      <c r="U130" s="204">
        <f>ROUND(E130*T130,2)</f>
        <v>0.52</v>
      </c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 t="s">
        <v>91</v>
      </c>
      <c r="AF130" s="198"/>
      <c r="AG130" s="198"/>
      <c r="AH130" s="198"/>
      <c r="AI130" s="198"/>
      <c r="AJ130" s="198"/>
      <c r="AK130" s="198"/>
      <c r="AL130" s="198"/>
      <c r="AM130" s="198"/>
      <c r="AN130" s="198"/>
      <c r="AO130" s="198"/>
      <c r="AP130" s="198"/>
      <c r="AQ130" s="198"/>
      <c r="AR130" s="198"/>
      <c r="AS130" s="198"/>
      <c r="AT130" s="198"/>
      <c r="AU130" s="198"/>
      <c r="AV130" s="198"/>
      <c r="AW130" s="198"/>
      <c r="AX130" s="198"/>
      <c r="AY130" s="198"/>
      <c r="AZ130" s="198"/>
      <c r="BA130" s="198"/>
      <c r="BB130" s="198"/>
      <c r="BC130" s="198"/>
      <c r="BD130" s="198"/>
      <c r="BE130" s="198"/>
      <c r="BF130" s="198"/>
      <c r="BG130" s="198"/>
      <c r="BH130" s="198"/>
    </row>
    <row r="131" spans="1:60" outlineLevel="1" x14ac:dyDescent="0.2">
      <c r="A131" s="208">
        <v>51</v>
      </c>
      <c r="B131" s="207" t="s">
        <v>1269</v>
      </c>
      <c r="C131" s="210" t="s">
        <v>1268</v>
      </c>
      <c r="D131" s="204" t="s">
        <v>101</v>
      </c>
      <c r="E131" s="209">
        <v>2</v>
      </c>
      <c r="F131" s="254"/>
      <c r="G131" s="206">
        <f>ROUND(E131*F131,2)</f>
        <v>0</v>
      </c>
      <c r="H131" s="254"/>
      <c r="I131" s="206">
        <f>ROUND(E131*H131,2)</f>
        <v>0</v>
      </c>
      <c r="J131" s="254"/>
      <c r="K131" s="206">
        <f>ROUND(E131*J131,2)</f>
        <v>0</v>
      </c>
      <c r="L131" s="206">
        <v>21</v>
      </c>
      <c r="M131" s="206">
        <f>G131*(1+L131/100)</f>
        <v>0</v>
      </c>
      <c r="N131" s="204">
        <v>1.26E-2</v>
      </c>
      <c r="O131" s="204">
        <f>ROUND(E131*N131,5)</f>
        <v>2.52E-2</v>
      </c>
      <c r="P131" s="204">
        <v>0</v>
      </c>
      <c r="Q131" s="204">
        <f>ROUND(E131*P131,5)</f>
        <v>0</v>
      </c>
      <c r="R131" s="204"/>
      <c r="S131" s="204"/>
      <c r="T131" s="205">
        <v>0.56000000000000005</v>
      </c>
      <c r="U131" s="204">
        <f>ROUND(E131*T131,2)</f>
        <v>1.1200000000000001</v>
      </c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 t="s">
        <v>91</v>
      </c>
      <c r="AF131" s="198"/>
      <c r="AG131" s="198"/>
      <c r="AH131" s="198"/>
      <c r="AI131" s="198"/>
      <c r="AJ131" s="198"/>
      <c r="AK131" s="198"/>
      <c r="AL131" s="198"/>
      <c r="AM131" s="198"/>
      <c r="AN131" s="198"/>
      <c r="AO131" s="198"/>
      <c r="AP131" s="198"/>
      <c r="AQ131" s="198"/>
      <c r="AR131" s="198"/>
      <c r="AS131" s="198"/>
      <c r="AT131" s="198"/>
      <c r="AU131" s="198"/>
      <c r="AV131" s="198"/>
      <c r="AW131" s="198"/>
      <c r="AX131" s="198"/>
      <c r="AY131" s="198"/>
      <c r="AZ131" s="198"/>
      <c r="BA131" s="198"/>
      <c r="BB131" s="198"/>
      <c r="BC131" s="198"/>
      <c r="BD131" s="198"/>
      <c r="BE131" s="198"/>
      <c r="BF131" s="198"/>
      <c r="BG131" s="198"/>
      <c r="BH131" s="198"/>
    </row>
    <row r="132" spans="1:60" x14ac:dyDescent="0.2">
      <c r="A132" s="217" t="s">
        <v>21</v>
      </c>
      <c r="B132" s="216" t="s">
        <v>735</v>
      </c>
      <c r="C132" s="215" t="s">
        <v>734</v>
      </c>
      <c r="D132" s="211"/>
      <c r="E132" s="214"/>
      <c r="F132" s="213"/>
      <c r="G132" s="213">
        <f>SUMIF(AE133:AE153,"&lt;&gt;NOR",G133:G153)</f>
        <v>0</v>
      </c>
      <c r="H132" s="213"/>
      <c r="I132" s="213">
        <f>SUM(I133:I153)</f>
        <v>0</v>
      </c>
      <c r="J132" s="213"/>
      <c r="K132" s="213">
        <f>SUM(K133:K153)</f>
        <v>0</v>
      </c>
      <c r="L132" s="213"/>
      <c r="M132" s="213">
        <f>SUM(M133:M153)</f>
        <v>0</v>
      </c>
      <c r="N132" s="211"/>
      <c r="O132" s="211">
        <f>SUM(O133:O153)</f>
        <v>11.36999</v>
      </c>
      <c r="P132" s="211"/>
      <c r="Q132" s="211">
        <f>SUM(Q133:Q153)</f>
        <v>0</v>
      </c>
      <c r="R132" s="211"/>
      <c r="S132" s="211"/>
      <c r="T132" s="212"/>
      <c r="U132" s="211">
        <f>SUM(U133:U153)</f>
        <v>135.45000000000002</v>
      </c>
      <c r="AE132" t="s">
        <v>92</v>
      </c>
    </row>
    <row r="133" spans="1:60" ht="22.5" outlineLevel="1" x14ac:dyDescent="0.2">
      <c r="A133" s="208">
        <v>52</v>
      </c>
      <c r="B133" s="207" t="s">
        <v>1267</v>
      </c>
      <c r="C133" s="210" t="s">
        <v>1266</v>
      </c>
      <c r="D133" s="204" t="s">
        <v>98</v>
      </c>
      <c r="E133" s="209">
        <v>96.18</v>
      </c>
      <c r="F133" s="254"/>
      <c r="G133" s="206">
        <f>ROUND(E133*F133,2)</f>
        <v>0</v>
      </c>
      <c r="H133" s="254"/>
      <c r="I133" s="206">
        <f>ROUND(E133*H133,2)</f>
        <v>0</v>
      </c>
      <c r="J133" s="254"/>
      <c r="K133" s="206">
        <f>ROUND(E133*J133,2)</f>
        <v>0</v>
      </c>
      <c r="L133" s="206">
        <v>21</v>
      </c>
      <c r="M133" s="206">
        <f>G133*(1+L133/100)</f>
        <v>0</v>
      </c>
      <c r="N133" s="204">
        <v>1.2359999999999999E-2</v>
      </c>
      <c r="O133" s="204">
        <f>ROUND(E133*N133,5)</f>
        <v>1.1887799999999999</v>
      </c>
      <c r="P133" s="204">
        <v>0</v>
      </c>
      <c r="Q133" s="204">
        <f>ROUND(E133*P133,5)</f>
        <v>0</v>
      </c>
      <c r="R133" s="204"/>
      <c r="S133" s="204"/>
      <c r="T133" s="205">
        <v>0.95</v>
      </c>
      <c r="U133" s="204">
        <f>ROUND(E133*T133,2)</f>
        <v>91.37</v>
      </c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 t="s">
        <v>91</v>
      </c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</row>
    <row r="134" spans="1:60" outlineLevel="1" x14ac:dyDescent="0.2">
      <c r="A134" s="208"/>
      <c r="B134" s="207"/>
      <c r="C134" s="219" t="s">
        <v>824</v>
      </c>
      <c r="D134" s="597"/>
      <c r="E134" s="218"/>
      <c r="F134" s="206"/>
      <c r="G134" s="206"/>
      <c r="H134" s="206"/>
      <c r="I134" s="206"/>
      <c r="J134" s="206"/>
      <c r="K134" s="206"/>
      <c r="L134" s="206"/>
      <c r="M134" s="206"/>
      <c r="N134" s="204"/>
      <c r="O134" s="204"/>
      <c r="P134" s="204"/>
      <c r="Q134" s="204"/>
      <c r="R134" s="204"/>
      <c r="S134" s="204"/>
      <c r="T134" s="205"/>
      <c r="U134" s="204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 t="s">
        <v>97</v>
      </c>
      <c r="AF134" s="198">
        <v>0</v>
      </c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</row>
    <row r="135" spans="1:60" outlineLevel="1" x14ac:dyDescent="0.2">
      <c r="A135" s="208"/>
      <c r="B135" s="207"/>
      <c r="C135" s="219" t="s">
        <v>1080</v>
      </c>
      <c r="D135" s="597"/>
      <c r="E135" s="218">
        <v>96.18</v>
      </c>
      <c r="F135" s="206"/>
      <c r="G135" s="206"/>
      <c r="H135" s="206"/>
      <c r="I135" s="206"/>
      <c r="J135" s="206"/>
      <c r="K135" s="206"/>
      <c r="L135" s="206"/>
      <c r="M135" s="206"/>
      <c r="N135" s="204"/>
      <c r="O135" s="204"/>
      <c r="P135" s="204"/>
      <c r="Q135" s="204"/>
      <c r="R135" s="204"/>
      <c r="S135" s="204"/>
      <c r="T135" s="205"/>
      <c r="U135" s="204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 t="s">
        <v>97</v>
      </c>
      <c r="AF135" s="198">
        <v>0</v>
      </c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</row>
    <row r="136" spans="1:60" ht="22.5" outlineLevel="1" x14ac:dyDescent="0.2">
      <c r="A136" s="208">
        <v>53</v>
      </c>
      <c r="B136" s="207" t="s">
        <v>1265</v>
      </c>
      <c r="C136" s="210" t="s">
        <v>1264</v>
      </c>
      <c r="D136" s="204" t="s">
        <v>101</v>
      </c>
      <c r="E136" s="209">
        <v>57.6</v>
      </c>
      <c r="F136" s="254"/>
      <c r="G136" s="206">
        <f>ROUND(E136*F136,2)</f>
        <v>0</v>
      </c>
      <c r="H136" s="254"/>
      <c r="I136" s="206">
        <f>ROUND(E136*H136,2)</f>
        <v>0</v>
      </c>
      <c r="J136" s="254"/>
      <c r="K136" s="206">
        <f>ROUND(E136*J136,2)</f>
        <v>0</v>
      </c>
      <c r="L136" s="206">
        <v>21</v>
      </c>
      <c r="M136" s="206">
        <f>G136*(1+L136/100)</f>
        <v>0</v>
      </c>
      <c r="N136" s="204">
        <v>0.11455</v>
      </c>
      <c r="O136" s="204">
        <f>ROUND(E136*N136,5)</f>
        <v>6.5980800000000004</v>
      </c>
      <c r="P136" s="204">
        <v>0</v>
      </c>
      <c r="Q136" s="204">
        <f>ROUND(E136*P136,5)</f>
        <v>0</v>
      </c>
      <c r="R136" s="204"/>
      <c r="S136" s="204"/>
      <c r="T136" s="205">
        <v>0.309</v>
      </c>
      <c r="U136" s="204">
        <f>ROUND(E136*T136,2)</f>
        <v>17.8</v>
      </c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 t="s">
        <v>91</v>
      </c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</row>
    <row r="137" spans="1:60" outlineLevel="1" x14ac:dyDescent="0.2">
      <c r="A137" s="208"/>
      <c r="B137" s="207"/>
      <c r="C137" s="219" t="s">
        <v>1263</v>
      </c>
      <c r="D137" s="597"/>
      <c r="E137" s="218"/>
      <c r="F137" s="206"/>
      <c r="G137" s="206"/>
      <c r="H137" s="206"/>
      <c r="I137" s="206"/>
      <c r="J137" s="206"/>
      <c r="K137" s="206"/>
      <c r="L137" s="206"/>
      <c r="M137" s="206"/>
      <c r="N137" s="204"/>
      <c r="O137" s="204"/>
      <c r="P137" s="204"/>
      <c r="Q137" s="204"/>
      <c r="R137" s="204"/>
      <c r="S137" s="204"/>
      <c r="T137" s="205"/>
      <c r="U137" s="204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 t="s">
        <v>97</v>
      </c>
      <c r="AF137" s="198">
        <v>0</v>
      </c>
      <c r="AG137" s="198"/>
      <c r="AH137" s="198"/>
      <c r="AI137" s="198"/>
      <c r="AJ137" s="198"/>
      <c r="AK137" s="198"/>
      <c r="AL137" s="198"/>
      <c r="AM137" s="198"/>
      <c r="AN137" s="198"/>
      <c r="AO137" s="198"/>
      <c r="AP137" s="198"/>
      <c r="AQ137" s="198"/>
      <c r="AR137" s="198"/>
      <c r="AS137" s="198"/>
      <c r="AT137" s="198"/>
      <c r="AU137" s="198"/>
      <c r="AV137" s="198"/>
      <c r="AW137" s="198"/>
      <c r="AX137" s="198"/>
      <c r="AY137" s="198"/>
      <c r="AZ137" s="198"/>
      <c r="BA137" s="198"/>
      <c r="BB137" s="198"/>
      <c r="BC137" s="198"/>
      <c r="BD137" s="198"/>
      <c r="BE137" s="198"/>
      <c r="BF137" s="198"/>
      <c r="BG137" s="198"/>
      <c r="BH137" s="198"/>
    </row>
    <row r="138" spans="1:60" outlineLevel="1" x14ac:dyDescent="0.2">
      <c r="A138" s="208"/>
      <c r="B138" s="207"/>
      <c r="C138" s="219" t="s">
        <v>1262</v>
      </c>
      <c r="D138" s="597"/>
      <c r="E138" s="218">
        <v>57.6</v>
      </c>
      <c r="F138" s="206"/>
      <c r="G138" s="206"/>
      <c r="H138" s="206"/>
      <c r="I138" s="206"/>
      <c r="J138" s="206"/>
      <c r="K138" s="206"/>
      <c r="L138" s="206"/>
      <c r="M138" s="206"/>
      <c r="N138" s="204"/>
      <c r="O138" s="204"/>
      <c r="P138" s="204"/>
      <c r="Q138" s="204"/>
      <c r="R138" s="204"/>
      <c r="S138" s="204"/>
      <c r="T138" s="205"/>
      <c r="U138" s="204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 t="s">
        <v>97</v>
      </c>
      <c r="AF138" s="198">
        <v>0</v>
      </c>
      <c r="AG138" s="198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198"/>
      <c r="AX138" s="198"/>
      <c r="AY138" s="198"/>
      <c r="AZ138" s="198"/>
      <c r="BA138" s="198"/>
      <c r="BB138" s="198"/>
      <c r="BC138" s="198"/>
      <c r="BD138" s="198"/>
      <c r="BE138" s="198"/>
      <c r="BF138" s="198"/>
      <c r="BG138" s="198"/>
      <c r="BH138" s="198"/>
    </row>
    <row r="139" spans="1:60" ht="22.5" outlineLevel="1" x14ac:dyDescent="0.2">
      <c r="A139" s="208">
        <v>54</v>
      </c>
      <c r="B139" s="207" t="s">
        <v>1261</v>
      </c>
      <c r="C139" s="210" t="s">
        <v>1260</v>
      </c>
      <c r="D139" s="204" t="s">
        <v>101</v>
      </c>
      <c r="E139" s="209">
        <v>16.399999999999999</v>
      </c>
      <c r="F139" s="254"/>
      <c r="G139" s="206">
        <f>ROUND(E139*F139,2)</f>
        <v>0</v>
      </c>
      <c r="H139" s="254"/>
      <c r="I139" s="206">
        <f>ROUND(E139*H139,2)</f>
        <v>0</v>
      </c>
      <c r="J139" s="254"/>
      <c r="K139" s="206">
        <f>ROUND(E139*J139,2)</f>
        <v>0</v>
      </c>
      <c r="L139" s="206">
        <v>21</v>
      </c>
      <c r="M139" s="206">
        <f>G139*(1+L139/100)</f>
        <v>0</v>
      </c>
      <c r="N139" s="204">
        <v>9.4170000000000004E-2</v>
      </c>
      <c r="O139" s="204">
        <f>ROUND(E139*N139,5)</f>
        <v>1.5443899999999999</v>
      </c>
      <c r="P139" s="204">
        <v>0</v>
      </c>
      <c r="Q139" s="204">
        <f>ROUND(E139*P139,5)</f>
        <v>0</v>
      </c>
      <c r="R139" s="204"/>
      <c r="S139" s="204"/>
      <c r="T139" s="205">
        <v>0.309</v>
      </c>
      <c r="U139" s="204">
        <f>ROUND(E139*T139,2)</f>
        <v>5.07</v>
      </c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 t="s">
        <v>91</v>
      </c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8"/>
      <c r="AR139" s="198"/>
      <c r="AS139" s="198"/>
      <c r="AT139" s="198"/>
      <c r="AU139" s="198"/>
      <c r="AV139" s="198"/>
      <c r="AW139" s="198"/>
      <c r="AX139" s="198"/>
      <c r="AY139" s="198"/>
      <c r="AZ139" s="198"/>
      <c r="BA139" s="198"/>
      <c r="BB139" s="198"/>
      <c r="BC139" s="198"/>
      <c r="BD139" s="198"/>
      <c r="BE139" s="198"/>
      <c r="BF139" s="198"/>
      <c r="BG139" s="198"/>
      <c r="BH139" s="198"/>
    </row>
    <row r="140" spans="1:60" outlineLevel="1" x14ac:dyDescent="0.2">
      <c r="A140" s="208"/>
      <c r="B140" s="207"/>
      <c r="C140" s="219" t="s">
        <v>1259</v>
      </c>
      <c r="D140" s="597"/>
      <c r="E140" s="218">
        <v>16.399999999999999</v>
      </c>
      <c r="F140" s="206"/>
      <c r="G140" s="206"/>
      <c r="H140" s="206"/>
      <c r="I140" s="206"/>
      <c r="J140" s="206"/>
      <c r="K140" s="206"/>
      <c r="L140" s="206"/>
      <c r="M140" s="206"/>
      <c r="N140" s="204"/>
      <c r="O140" s="204"/>
      <c r="P140" s="204"/>
      <c r="Q140" s="204"/>
      <c r="R140" s="204"/>
      <c r="S140" s="204"/>
      <c r="T140" s="205"/>
      <c r="U140" s="204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 t="s">
        <v>97</v>
      </c>
      <c r="AF140" s="198">
        <v>0</v>
      </c>
      <c r="AG140" s="198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98"/>
      <c r="AT140" s="198"/>
      <c r="AU140" s="198"/>
      <c r="AV140" s="198"/>
      <c r="AW140" s="198"/>
      <c r="AX140" s="198"/>
      <c r="AY140" s="198"/>
      <c r="AZ140" s="198"/>
      <c r="BA140" s="198"/>
      <c r="BB140" s="198"/>
      <c r="BC140" s="198"/>
      <c r="BD140" s="198"/>
      <c r="BE140" s="198"/>
      <c r="BF140" s="198"/>
      <c r="BG140" s="198"/>
      <c r="BH140" s="198"/>
    </row>
    <row r="141" spans="1:60" outlineLevel="1" x14ac:dyDescent="0.2">
      <c r="A141" s="208">
        <v>55</v>
      </c>
      <c r="B141" s="207" t="s">
        <v>1258</v>
      </c>
      <c r="C141" s="210" t="s">
        <v>1257</v>
      </c>
      <c r="D141" s="204" t="s">
        <v>100</v>
      </c>
      <c r="E141" s="209">
        <v>9.4199039999999998E-2</v>
      </c>
      <c r="F141" s="254"/>
      <c r="G141" s="206">
        <f>ROUND(E141*F141,2)</f>
        <v>0</v>
      </c>
      <c r="H141" s="254"/>
      <c r="I141" s="206">
        <f>ROUND(E141*H141,2)</f>
        <v>0</v>
      </c>
      <c r="J141" s="254"/>
      <c r="K141" s="206">
        <f>ROUND(E141*J141,2)</f>
        <v>0</v>
      </c>
      <c r="L141" s="206">
        <v>21</v>
      </c>
      <c r="M141" s="206">
        <f>G141*(1+L141/100)</f>
        <v>0</v>
      </c>
      <c r="N141" s="204">
        <v>1.0166500000000001</v>
      </c>
      <c r="O141" s="204">
        <f>ROUND(E141*N141,5)</f>
        <v>9.5769999999999994E-2</v>
      </c>
      <c r="P141" s="204">
        <v>0</v>
      </c>
      <c r="Q141" s="204">
        <f>ROUND(E141*P141,5)</f>
        <v>0</v>
      </c>
      <c r="R141" s="204"/>
      <c r="S141" s="204"/>
      <c r="T141" s="205">
        <v>27.672999999999998</v>
      </c>
      <c r="U141" s="204">
        <f>ROUND(E141*T141,2)</f>
        <v>2.61</v>
      </c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 t="s">
        <v>91</v>
      </c>
      <c r="AF141" s="198"/>
      <c r="AG141" s="198"/>
      <c r="AH141" s="198"/>
      <c r="AI141" s="198"/>
      <c r="AJ141" s="198"/>
      <c r="AK141" s="198"/>
      <c r="AL141" s="198"/>
      <c r="AM141" s="198"/>
      <c r="AN141" s="198"/>
      <c r="AO141" s="198"/>
      <c r="AP141" s="198"/>
      <c r="AQ141" s="198"/>
      <c r="AR141" s="198"/>
      <c r="AS141" s="198"/>
      <c r="AT141" s="198"/>
      <c r="AU141" s="198"/>
      <c r="AV141" s="198"/>
      <c r="AW141" s="198"/>
      <c r="AX141" s="198"/>
      <c r="AY141" s="198"/>
      <c r="AZ141" s="198"/>
      <c r="BA141" s="198"/>
      <c r="BB141" s="198"/>
      <c r="BC141" s="198"/>
      <c r="BD141" s="198"/>
      <c r="BE141" s="198"/>
      <c r="BF141" s="198"/>
      <c r="BG141" s="198"/>
      <c r="BH141" s="198"/>
    </row>
    <row r="142" spans="1:60" outlineLevel="1" x14ac:dyDescent="0.2">
      <c r="A142" s="208"/>
      <c r="B142" s="207"/>
      <c r="C142" s="219" t="s">
        <v>1252</v>
      </c>
      <c r="D142" s="597"/>
      <c r="E142" s="218"/>
      <c r="F142" s="206"/>
      <c r="G142" s="206"/>
      <c r="H142" s="206"/>
      <c r="I142" s="206"/>
      <c r="J142" s="206"/>
      <c r="K142" s="206"/>
      <c r="L142" s="206"/>
      <c r="M142" s="206"/>
      <c r="N142" s="204"/>
      <c r="O142" s="204"/>
      <c r="P142" s="204"/>
      <c r="Q142" s="204"/>
      <c r="R142" s="204"/>
      <c r="S142" s="204"/>
      <c r="T142" s="205"/>
      <c r="U142" s="204"/>
      <c r="V142" s="198"/>
      <c r="W142" s="198"/>
      <c r="X142" s="198"/>
      <c r="Y142" s="198"/>
      <c r="Z142" s="198"/>
      <c r="AA142" s="198"/>
      <c r="AB142" s="198"/>
      <c r="AC142" s="198"/>
      <c r="AD142" s="198"/>
      <c r="AE142" s="198" t="s">
        <v>97</v>
      </c>
      <c r="AF142" s="198">
        <v>0</v>
      </c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</row>
    <row r="143" spans="1:60" outlineLevel="1" x14ac:dyDescent="0.2">
      <c r="A143" s="208"/>
      <c r="B143" s="207"/>
      <c r="C143" s="219" t="s">
        <v>1256</v>
      </c>
      <c r="D143" s="597"/>
      <c r="E143" s="218">
        <v>7.6723200000000005E-2</v>
      </c>
      <c r="F143" s="206"/>
      <c r="G143" s="206"/>
      <c r="H143" s="206"/>
      <c r="I143" s="206"/>
      <c r="J143" s="206"/>
      <c r="K143" s="206"/>
      <c r="L143" s="206"/>
      <c r="M143" s="206"/>
      <c r="N143" s="204"/>
      <c r="O143" s="204"/>
      <c r="P143" s="204"/>
      <c r="Q143" s="204"/>
      <c r="R143" s="204"/>
      <c r="S143" s="204"/>
      <c r="T143" s="205"/>
      <c r="U143" s="204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 t="s">
        <v>97</v>
      </c>
      <c r="AF143" s="198">
        <v>0</v>
      </c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</row>
    <row r="144" spans="1:60" outlineLevel="1" x14ac:dyDescent="0.2">
      <c r="A144" s="208"/>
      <c r="B144" s="207"/>
      <c r="C144" s="219" t="s">
        <v>1250</v>
      </c>
      <c r="D144" s="597"/>
      <c r="E144" s="218"/>
      <c r="F144" s="206"/>
      <c r="G144" s="206"/>
      <c r="H144" s="206"/>
      <c r="I144" s="206"/>
      <c r="J144" s="206"/>
      <c r="K144" s="206"/>
      <c r="L144" s="206"/>
      <c r="M144" s="206"/>
      <c r="N144" s="204"/>
      <c r="O144" s="204"/>
      <c r="P144" s="204"/>
      <c r="Q144" s="204"/>
      <c r="R144" s="204"/>
      <c r="S144" s="204"/>
      <c r="T144" s="205"/>
      <c r="U144" s="204"/>
      <c r="V144" s="198"/>
      <c r="W144" s="198"/>
      <c r="X144" s="198"/>
      <c r="Y144" s="198"/>
      <c r="Z144" s="198"/>
      <c r="AA144" s="198"/>
      <c r="AB144" s="198"/>
      <c r="AC144" s="198"/>
      <c r="AD144" s="198"/>
      <c r="AE144" s="198" t="s">
        <v>97</v>
      </c>
      <c r="AF144" s="198">
        <v>0</v>
      </c>
      <c r="AG144" s="198"/>
      <c r="AH144" s="198"/>
      <c r="AI144" s="198"/>
      <c r="AJ144" s="198"/>
      <c r="AK144" s="198"/>
      <c r="AL144" s="198"/>
      <c r="AM144" s="198"/>
      <c r="AN144" s="198"/>
      <c r="AO144" s="198"/>
      <c r="AP144" s="198"/>
      <c r="AQ144" s="198"/>
      <c r="AR144" s="198"/>
      <c r="AS144" s="198"/>
      <c r="AT144" s="198"/>
      <c r="AU144" s="198"/>
      <c r="AV144" s="198"/>
      <c r="AW144" s="198"/>
      <c r="AX144" s="198"/>
      <c r="AY144" s="198"/>
      <c r="AZ144" s="198"/>
      <c r="BA144" s="198"/>
      <c r="BB144" s="198"/>
      <c r="BC144" s="198"/>
      <c r="BD144" s="198"/>
      <c r="BE144" s="198"/>
      <c r="BF144" s="198"/>
      <c r="BG144" s="198"/>
      <c r="BH144" s="198"/>
    </row>
    <row r="145" spans="1:60" outlineLevel="1" x14ac:dyDescent="0.2">
      <c r="A145" s="208"/>
      <c r="B145" s="207"/>
      <c r="C145" s="219" t="s">
        <v>1255</v>
      </c>
      <c r="D145" s="597"/>
      <c r="E145" s="218">
        <v>1.7475839999999999E-2</v>
      </c>
      <c r="F145" s="206"/>
      <c r="G145" s="206"/>
      <c r="H145" s="206"/>
      <c r="I145" s="206"/>
      <c r="J145" s="206"/>
      <c r="K145" s="206"/>
      <c r="L145" s="206"/>
      <c r="M145" s="206"/>
      <c r="N145" s="204"/>
      <c r="O145" s="204"/>
      <c r="P145" s="204"/>
      <c r="Q145" s="204"/>
      <c r="R145" s="204"/>
      <c r="S145" s="204"/>
      <c r="T145" s="205"/>
      <c r="U145" s="204"/>
      <c r="V145" s="198"/>
      <c r="W145" s="198"/>
      <c r="X145" s="198"/>
      <c r="Y145" s="198"/>
      <c r="Z145" s="198"/>
      <c r="AA145" s="198"/>
      <c r="AB145" s="198"/>
      <c r="AC145" s="198"/>
      <c r="AD145" s="198"/>
      <c r="AE145" s="198" t="s">
        <v>97</v>
      </c>
      <c r="AF145" s="198">
        <v>0</v>
      </c>
      <c r="AG145" s="198"/>
      <c r="AH145" s="198"/>
      <c r="AI145" s="198"/>
      <c r="AJ145" s="198"/>
      <c r="AK145" s="198"/>
      <c r="AL145" s="198"/>
      <c r="AM145" s="198"/>
      <c r="AN145" s="198"/>
      <c r="AO145" s="198"/>
      <c r="AP145" s="198"/>
      <c r="AQ145" s="198"/>
      <c r="AR145" s="198"/>
      <c r="AS145" s="198"/>
      <c r="AT145" s="198"/>
      <c r="AU145" s="198"/>
      <c r="AV145" s="198"/>
      <c r="AW145" s="198"/>
      <c r="AX145" s="198"/>
      <c r="AY145" s="198"/>
      <c r="AZ145" s="198"/>
      <c r="BA145" s="198"/>
      <c r="BB145" s="198"/>
      <c r="BC145" s="198"/>
      <c r="BD145" s="198"/>
      <c r="BE145" s="198"/>
      <c r="BF145" s="198"/>
      <c r="BG145" s="198"/>
      <c r="BH145" s="198"/>
    </row>
    <row r="146" spans="1:60" outlineLevel="1" x14ac:dyDescent="0.2">
      <c r="A146" s="208">
        <v>56</v>
      </c>
      <c r="B146" s="207" t="s">
        <v>1254</v>
      </c>
      <c r="C146" s="210" t="s">
        <v>1253</v>
      </c>
      <c r="D146" s="204" t="s">
        <v>100</v>
      </c>
      <c r="E146" s="209">
        <v>0.31612800000000002</v>
      </c>
      <c r="F146" s="254"/>
      <c r="G146" s="206">
        <f>ROUND(E146*F146,2)</f>
        <v>0</v>
      </c>
      <c r="H146" s="254"/>
      <c r="I146" s="206">
        <f>ROUND(E146*H146,2)</f>
        <v>0</v>
      </c>
      <c r="J146" s="254"/>
      <c r="K146" s="206">
        <f>ROUND(E146*J146,2)</f>
        <v>0</v>
      </c>
      <c r="L146" s="206">
        <v>21</v>
      </c>
      <c r="M146" s="206">
        <f>G146*(1+L146/100)</f>
        <v>0</v>
      </c>
      <c r="N146" s="204">
        <v>1.0166500000000001</v>
      </c>
      <c r="O146" s="204">
        <f>ROUND(E146*N146,5)</f>
        <v>0.32139000000000001</v>
      </c>
      <c r="P146" s="204">
        <v>0</v>
      </c>
      <c r="Q146" s="204">
        <f>ROUND(E146*P146,5)</f>
        <v>0</v>
      </c>
      <c r="R146" s="204"/>
      <c r="S146" s="204"/>
      <c r="T146" s="205">
        <v>27.672999999999998</v>
      </c>
      <c r="U146" s="204">
        <f>ROUND(E146*T146,2)</f>
        <v>8.75</v>
      </c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 t="s">
        <v>91</v>
      </c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8"/>
      <c r="AU146" s="198"/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8"/>
      <c r="BF146" s="198"/>
      <c r="BG146" s="198"/>
      <c r="BH146" s="198"/>
    </row>
    <row r="147" spans="1:60" outlineLevel="1" x14ac:dyDescent="0.2">
      <c r="A147" s="208"/>
      <c r="B147" s="207"/>
      <c r="C147" s="219" t="s">
        <v>1252</v>
      </c>
      <c r="D147" s="597"/>
      <c r="E147" s="218"/>
      <c r="F147" s="206"/>
      <c r="G147" s="206"/>
      <c r="H147" s="206"/>
      <c r="I147" s="206"/>
      <c r="J147" s="206"/>
      <c r="K147" s="206"/>
      <c r="L147" s="206"/>
      <c r="M147" s="206"/>
      <c r="N147" s="204"/>
      <c r="O147" s="204"/>
      <c r="P147" s="204"/>
      <c r="Q147" s="204"/>
      <c r="R147" s="204"/>
      <c r="S147" s="204"/>
      <c r="T147" s="205"/>
      <c r="U147" s="204"/>
      <c r="V147" s="198"/>
      <c r="W147" s="198"/>
      <c r="X147" s="198"/>
      <c r="Y147" s="198"/>
      <c r="Z147" s="198"/>
      <c r="AA147" s="198"/>
      <c r="AB147" s="198"/>
      <c r="AC147" s="198"/>
      <c r="AD147" s="198"/>
      <c r="AE147" s="198" t="s">
        <v>97</v>
      </c>
      <c r="AF147" s="198">
        <v>0</v>
      </c>
      <c r="AG147" s="198"/>
      <c r="AH147" s="198"/>
      <c r="AI147" s="198"/>
      <c r="AJ147" s="198"/>
      <c r="AK147" s="198"/>
      <c r="AL147" s="198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198"/>
      <c r="AX147" s="19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</row>
    <row r="148" spans="1:60" outlineLevel="1" x14ac:dyDescent="0.2">
      <c r="A148" s="208"/>
      <c r="B148" s="207"/>
      <c r="C148" s="219" t="s">
        <v>1251</v>
      </c>
      <c r="D148" s="597"/>
      <c r="E148" s="218">
        <v>0.24606720000000001</v>
      </c>
      <c r="F148" s="206"/>
      <c r="G148" s="206"/>
      <c r="H148" s="206"/>
      <c r="I148" s="206"/>
      <c r="J148" s="206"/>
      <c r="K148" s="206"/>
      <c r="L148" s="206"/>
      <c r="M148" s="206"/>
      <c r="N148" s="204"/>
      <c r="O148" s="204"/>
      <c r="P148" s="204"/>
      <c r="Q148" s="204"/>
      <c r="R148" s="204"/>
      <c r="S148" s="204"/>
      <c r="T148" s="205"/>
      <c r="U148" s="204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 t="s">
        <v>97</v>
      </c>
      <c r="AF148" s="198">
        <v>0</v>
      </c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8"/>
      <c r="AU148" s="198"/>
      <c r="AV148" s="198"/>
      <c r="AW148" s="198"/>
      <c r="AX148" s="198"/>
      <c r="AY148" s="198"/>
      <c r="AZ148" s="198"/>
      <c r="BA148" s="198"/>
      <c r="BB148" s="198"/>
      <c r="BC148" s="198"/>
      <c r="BD148" s="198"/>
      <c r="BE148" s="198"/>
      <c r="BF148" s="198"/>
      <c r="BG148" s="198"/>
      <c r="BH148" s="198"/>
    </row>
    <row r="149" spans="1:60" outlineLevel="1" x14ac:dyDescent="0.2">
      <c r="A149" s="208"/>
      <c r="B149" s="207"/>
      <c r="C149" s="219" t="s">
        <v>1250</v>
      </c>
      <c r="D149" s="597"/>
      <c r="E149" s="218"/>
      <c r="F149" s="206"/>
      <c r="G149" s="206"/>
      <c r="H149" s="206"/>
      <c r="I149" s="206"/>
      <c r="J149" s="206"/>
      <c r="K149" s="206"/>
      <c r="L149" s="206"/>
      <c r="M149" s="206"/>
      <c r="N149" s="204"/>
      <c r="O149" s="204"/>
      <c r="P149" s="204"/>
      <c r="Q149" s="204"/>
      <c r="R149" s="204"/>
      <c r="S149" s="204"/>
      <c r="T149" s="205"/>
      <c r="U149" s="204"/>
      <c r="V149" s="198"/>
      <c r="W149" s="198"/>
      <c r="X149" s="198"/>
      <c r="Y149" s="198"/>
      <c r="Z149" s="198"/>
      <c r="AA149" s="198"/>
      <c r="AB149" s="198"/>
      <c r="AC149" s="198"/>
      <c r="AD149" s="198"/>
      <c r="AE149" s="198" t="s">
        <v>97</v>
      </c>
      <c r="AF149" s="198">
        <v>0</v>
      </c>
      <c r="AG149" s="198"/>
      <c r="AH149" s="198"/>
      <c r="AI149" s="198"/>
      <c r="AJ149" s="198"/>
      <c r="AK149" s="198"/>
      <c r="AL149" s="198"/>
      <c r="AM149" s="198"/>
      <c r="AN149" s="198"/>
      <c r="AO149" s="198"/>
      <c r="AP149" s="198"/>
      <c r="AQ149" s="198"/>
      <c r="AR149" s="198"/>
      <c r="AS149" s="198"/>
      <c r="AT149" s="198"/>
      <c r="AU149" s="198"/>
      <c r="AV149" s="198"/>
      <c r="AW149" s="198"/>
      <c r="AX149" s="198"/>
      <c r="AY149" s="198"/>
      <c r="AZ149" s="198"/>
      <c r="BA149" s="198"/>
      <c r="BB149" s="198"/>
      <c r="BC149" s="198"/>
      <c r="BD149" s="198"/>
      <c r="BE149" s="198"/>
      <c r="BF149" s="198"/>
      <c r="BG149" s="198"/>
      <c r="BH149" s="198"/>
    </row>
    <row r="150" spans="1:60" outlineLevel="1" x14ac:dyDescent="0.2">
      <c r="A150" s="208"/>
      <c r="B150" s="207"/>
      <c r="C150" s="219" t="s">
        <v>1249</v>
      </c>
      <c r="D150" s="597"/>
      <c r="E150" s="218">
        <v>7.0060800000000006E-2</v>
      </c>
      <c r="F150" s="206"/>
      <c r="G150" s="206"/>
      <c r="H150" s="206"/>
      <c r="I150" s="206"/>
      <c r="J150" s="206"/>
      <c r="K150" s="206"/>
      <c r="L150" s="206"/>
      <c r="M150" s="206"/>
      <c r="N150" s="204"/>
      <c r="O150" s="204"/>
      <c r="P150" s="204"/>
      <c r="Q150" s="204"/>
      <c r="R150" s="204"/>
      <c r="S150" s="204"/>
      <c r="T150" s="205"/>
      <c r="U150" s="204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 t="s">
        <v>97</v>
      </c>
      <c r="AF150" s="198">
        <v>0</v>
      </c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8"/>
      <c r="AT150" s="198"/>
      <c r="AU150" s="198"/>
      <c r="AV150" s="198"/>
      <c r="AW150" s="198"/>
      <c r="AX150" s="198"/>
      <c r="AY150" s="198"/>
      <c r="AZ150" s="198"/>
      <c r="BA150" s="198"/>
      <c r="BB150" s="198"/>
      <c r="BC150" s="198"/>
      <c r="BD150" s="198"/>
      <c r="BE150" s="198"/>
      <c r="BF150" s="198"/>
      <c r="BG150" s="198"/>
      <c r="BH150" s="198"/>
    </row>
    <row r="151" spans="1:60" outlineLevel="1" x14ac:dyDescent="0.2">
      <c r="A151" s="208">
        <v>57</v>
      </c>
      <c r="B151" s="207" t="s">
        <v>1248</v>
      </c>
      <c r="C151" s="210" t="s">
        <v>1247</v>
      </c>
      <c r="D151" s="204" t="s">
        <v>98</v>
      </c>
      <c r="E151" s="209">
        <v>14.4</v>
      </c>
      <c r="F151" s="254"/>
      <c r="G151" s="206">
        <f>ROUND(E151*F151,2)</f>
        <v>0</v>
      </c>
      <c r="H151" s="254"/>
      <c r="I151" s="206">
        <f>ROUND(E151*H151,2)</f>
        <v>0</v>
      </c>
      <c r="J151" s="254"/>
      <c r="K151" s="206">
        <f>ROUND(E151*J151,2)</f>
        <v>0</v>
      </c>
      <c r="L151" s="206">
        <v>21</v>
      </c>
      <c r="M151" s="206">
        <f>G151*(1+L151/100)</f>
        <v>0</v>
      </c>
      <c r="N151" s="204">
        <v>0.11261</v>
      </c>
      <c r="O151" s="204">
        <f>ROUND(E151*N151,5)</f>
        <v>1.62158</v>
      </c>
      <c r="P151" s="204">
        <v>0</v>
      </c>
      <c r="Q151" s="204">
        <f>ROUND(E151*P151,5)</f>
        <v>0</v>
      </c>
      <c r="R151" s="204"/>
      <c r="S151" s="204"/>
      <c r="T151" s="205">
        <v>0.68400000000000005</v>
      </c>
      <c r="U151" s="204">
        <f>ROUND(E151*T151,2)</f>
        <v>9.85</v>
      </c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198" t="s">
        <v>91</v>
      </c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8"/>
      <c r="AT151" s="198"/>
      <c r="AU151" s="198"/>
      <c r="AV151" s="198"/>
      <c r="AW151" s="198"/>
      <c r="AX151" s="198"/>
      <c r="AY151" s="198"/>
      <c r="AZ151" s="198"/>
      <c r="BA151" s="198"/>
      <c r="BB151" s="198"/>
      <c r="BC151" s="198"/>
      <c r="BD151" s="198"/>
      <c r="BE151" s="198"/>
      <c r="BF151" s="198"/>
      <c r="BG151" s="198"/>
      <c r="BH151" s="198"/>
    </row>
    <row r="152" spans="1:60" outlineLevel="1" x14ac:dyDescent="0.2">
      <c r="A152" s="208"/>
      <c r="B152" s="207"/>
      <c r="C152" s="219" t="s">
        <v>1246</v>
      </c>
      <c r="D152" s="597"/>
      <c r="E152" s="218"/>
      <c r="F152" s="206"/>
      <c r="G152" s="206"/>
      <c r="H152" s="206"/>
      <c r="I152" s="206"/>
      <c r="J152" s="206"/>
      <c r="K152" s="206"/>
      <c r="L152" s="206"/>
      <c r="M152" s="206"/>
      <c r="N152" s="204"/>
      <c r="O152" s="204"/>
      <c r="P152" s="204"/>
      <c r="Q152" s="204"/>
      <c r="R152" s="204"/>
      <c r="S152" s="204"/>
      <c r="T152" s="205"/>
      <c r="U152" s="204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 t="s">
        <v>97</v>
      </c>
      <c r="AF152" s="198">
        <v>0</v>
      </c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8"/>
      <c r="AT152" s="198"/>
      <c r="AU152" s="198"/>
      <c r="AV152" s="198"/>
      <c r="AW152" s="198"/>
      <c r="AX152" s="198"/>
      <c r="AY152" s="198"/>
      <c r="AZ152" s="198"/>
      <c r="BA152" s="198"/>
      <c r="BB152" s="198"/>
      <c r="BC152" s="198"/>
      <c r="BD152" s="198"/>
      <c r="BE152" s="198"/>
      <c r="BF152" s="198"/>
      <c r="BG152" s="198"/>
      <c r="BH152" s="198"/>
    </row>
    <row r="153" spans="1:60" outlineLevel="1" x14ac:dyDescent="0.2">
      <c r="A153" s="208"/>
      <c r="B153" s="207"/>
      <c r="C153" s="219" t="s">
        <v>1169</v>
      </c>
      <c r="D153" s="597"/>
      <c r="E153" s="218">
        <v>14.4</v>
      </c>
      <c r="F153" s="206"/>
      <c r="G153" s="206"/>
      <c r="H153" s="206"/>
      <c r="I153" s="206"/>
      <c r="J153" s="206"/>
      <c r="K153" s="206"/>
      <c r="L153" s="206"/>
      <c r="M153" s="206"/>
      <c r="N153" s="204"/>
      <c r="O153" s="204"/>
      <c r="P153" s="204"/>
      <c r="Q153" s="204"/>
      <c r="R153" s="204"/>
      <c r="S153" s="204"/>
      <c r="T153" s="205"/>
      <c r="U153" s="204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 t="s">
        <v>97</v>
      </c>
      <c r="AF153" s="198">
        <v>0</v>
      </c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8"/>
      <c r="AT153" s="198"/>
      <c r="AU153" s="198"/>
      <c r="AV153" s="198"/>
      <c r="AW153" s="198"/>
      <c r="AX153" s="198"/>
      <c r="AY153" s="198"/>
      <c r="AZ153" s="198"/>
      <c r="BA153" s="198"/>
      <c r="BB153" s="198"/>
      <c r="BC153" s="198"/>
      <c r="BD153" s="198"/>
      <c r="BE153" s="198"/>
      <c r="BF153" s="198"/>
      <c r="BG153" s="198"/>
      <c r="BH153" s="198"/>
    </row>
    <row r="154" spans="1:60" x14ac:dyDescent="0.2">
      <c r="A154" s="217" t="s">
        <v>21</v>
      </c>
      <c r="B154" s="216" t="s">
        <v>733</v>
      </c>
      <c r="C154" s="215" t="s">
        <v>732</v>
      </c>
      <c r="D154" s="211"/>
      <c r="E154" s="214"/>
      <c r="F154" s="213"/>
      <c r="G154" s="213">
        <f>SUMIF(AE155:AE179,"&lt;&gt;NOR",G155:G179)</f>
        <v>0</v>
      </c>
      <c r="H154" s="213"/>
      <c r="I154" s="213">
        <f>SUM(I155:I179)</f>
        <v>0</v>
      </c>
      <c r="J154" s="213"/>
      <c r="K154" s="213">
        <f>SUM(K155:K179)</f>
        <v>0</v>
      </c>
      <c r="L154" s="213"/>
      <c r="M154" s="213">
        <f>SUM(M155:M179)</f>
        <v>0</v>
      </c>
      <c r="N154" s="211"/>
      <c r="O154" s="211">
        <f>SUM(O155:O179)</f>
        <v>2.3355999999999999</v>
      </c>
      <c r="P154" s="211"/>
      <c r="Q154" s="211">
        <f>SUM(Q155:Q179)</f>
        <v>0</v>
      </c>
      <c r="R154" s="211"/>
      <c r="S154" s="211"/>
      <c r="T154" s="212"/>
      <c r="U154" s="211">
        <f>SUM(U155:U179)</f>
        <v>146.72</v>
      </c>
      <c r="AE154" t="s">
        <v>92</v>
      </c>
    </row>
    <row r="155" spans="1:60" outlineLevel="1" x14ac:dyDescent="0.2">
      <c r="A155" s="208">
        <v>58</v>
      </c>
      <c r="B155" s="207" t="s">
        <v>1245</v>
      </c>
      <c r="C155" s="210" t="s">
        <v>1244</v>
      </c>
      <c r="D155" s="204" t="s">
        <v>98</v>
      </c>
      <c r="E155" s="209">
        <v>57.05</v>
      </c>
      <c r="F155" s="254"/>
      <c r="G155" s="206">
        <f>ROUND(E155*F155,2)</f>
        <v>0</v>
      </c>
      <c r="H155" s="254"/>
      <c r="I155" s="206">
        <f>ROUND(E155*H155,2)</f>
        <v>0</v>
      </c>
      <c r="J155" s="254"/>
      <c r="K155" s="206">
        <f>ROUND(E155*J155,2)</f>
        <v>0</v>
      </c>
      <c r="L155" s="206">
        <v>21</v>
      </c>
      <c r="M155" s="206">
        <f>G155*(1+L155/100)</f>
        <v>0</v>
      </c>
      <c r="N155" s="204">
        <v>4.0000000000000003E-5</v>
      </c>
      <c r="O155" s="204">
        <f>ROUND(E155*N155,5)</f>
        <v>2.2799999999999999E-3</v>
      </c>
      <c r="P155" s="204">
        <v>0</v>
      </c>
      <c r="Q155" s="204">
        <f>ROUND(E155*P155,5)</f>
        <v>0</v>
      </c>
      <c r="R155" s="204"/>
      <c r="S155" s="204"/>
      <c r="T155" s="205">
        <v>7.8E-2</v>
      </c>
      <c r="U155" s="204">
        <f>ROUND(E155*T155,2)</f>
        <v>4.45</v>
      </c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198" t="s">
        <v>91</v>
      </c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198"/>
      <c r="AT155" s="198"/>
      <c r="AU155" s="198"/>
      <c r="AV155" s="198"/>
      <c r="AW155" s="198"/>
      <c r="AX155" s="198"/>
      <c r="AY155" s="198"/>
      <c r="AZ155" s="198"/>
      <c r="BA155" s="198"/>
      <c r="BB155" s="198"/>
      <c r="BC155" s="198"/>
      <c r="BD155" s="198"/>
      <c r="BE155" s="198"/>
      <c r="BF155" s="198"/>
      <c r="BG155" s="198"/>
      <c r="BH155" s="198"/>
    </row>
    <row r="156" spans="1:60" outlineLevel="1" x14ac:dyDescent="0.2">
      <c r="A156" s="208"/>
      <c r="B156" s="207"/>
      <c r="C156" s="219" t="s">
        <v>824</v>
      </c>
      <c r="D156" s="597"/>
      <c r="E156" s="218"/>
      <c r="F156" s="206"/>
      <c r="G156" s="206"/>
      <c r="H156" s="206"/>
      <c r="I156" s="206"/>
      <c r="J156" s="206"/>
      <c r="K156" s="206"/>
      <c r="L156" s="206"/>
      <c r="M156" s="206"/>
      <c r="N156" s="204"/>
      <c r="O156" s="204"/>
      <c r="P156" s="204"/>
      <c r="Q156" s="204"/>
      <c r="R156" s="204"/>
      <c r="S156" s="204"/>
      <c r="T156" s="205"/>
      <c r="U156" s="204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 t="s">
        <v>97</v>
      </c>
      <c r="AF156" s="198">
        <v>0</v>
      </c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198"/>
      <c r="AT156" s="198"/>
      <c r="AU156" s="198"/>
      <c r="AV156" s="198"/>
      <c r="AW156" s="198"/>
      <c r="AX156" s="198"/>
      <c r="AY156" s="198"/>
      <c r="AZ156" s="198"/>
      <c r="BA156" s="198"/>
      <c r="BB156" s="198"/>
      <c r="BC156" s="198"/>
      <c r="BD156" s="198"/>
      <c r="BE156" s="198"/>
      <c r="BF156" s="198"/>
      <c r="BG156" s="198"/>
      <c r="BH156" s="198"/>
    </row>
    <row r="157" spans="1:60" outlineLevel="1" x14ac:dyDescent="0.2">
      <c r="A157" s="208"/>
      <c r="B157" s="207"/>
      <c r="C157" s="219" t="s">
        <v>871</v>
      </c>
      <c r="D157" s="597"/>
      <c r="E157" s="218"/>
      <c r="F157" s="206"/>
      <c r="G157" s="206"/>
      <c r="H157" s="206"/>
      <c r="I157" s="206"/>
      <c r="J157" s="206"/>
      <c r="K157" s="206"/>
      <c r="L157" s="206"/>
      <c r="M157" s="206"/>
      <c r="N157" s="204"/>
      <c r="O157" s="204"/>
      <c r="P157" s="204"/>
      <c r="Q157" s="204"/>
      <c r="R157" s="204"/>
      <c r="S157" s="204"/>
      <c r="T157" s="205"/>
      <c r="U157" s="204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 t="s">
        <v>97</v>
      </c>
      <c r="AF157" s="198">
        <v>0</v>
      </c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198"/>
      <c r="AT157" s="198"/>
      <c r="AU157" s="198"/>
      <c r="AV157" s="198"/>
      <c r="AW157" s="198"/>
      <c r="AX157" s="198"/>
      <c r="AY157" s="198"/>
      <c r="AZ157" s="198"/>
      <c r="BA157" s="198"/>
      <c r="BB157" s="198"/>
      <c r="BC157" s="198"/>
      <c r="BD157" s="198"/>
      <c r="BE157" s="198"/>
      <c r="BF157" s="198"/>
      <c r="BG157" s="198"/>
      <c r="BH157" s="198"/>
    </row>
    <row r="158" spans="1:60" outlineLevel="1" x14ac:dyDescent="0.2">
      <c r="A158" s="208"/>
      <c r="B158" s="207"/>
      <c r="C158" s="219" t="s">
        <v>1243</v>
      </c>
      <c r="D158" s="597"/>
      <c r="E158" s="218">
        <v>9.0625</v>
      </c>
      <c r="F158" s="206"/>
      <c r="G158" s="206"/>
      <c r="H158" s="206"/>
      <c r="I158" s="206"/>
      <c r="J158" s="206"/>
      <c r="K158" s="206"/>
      <c r="L158" s="206"/>
      <c r="M158" s="206"/>
      <c r="N158" s="204"/>
      <c r="O158" s="204"/>
      <c r="P158" s="204"/>
      <c r="Q158" s="204"/>
      <c r="R158" s="204"/>
      <c r="S158" s="204"/>
      <c r="T158" s="205"/>
      <c r="U158" s="204"/>
      <c r="V158" s="198"/>
      <c r="W158" s="198"/>
      <c r="X158" s="198"/>
      <c r="Y158" s="198"/>
      <c r="Z158" s="198"/>
      <c r="AA158" s="198"/>
      <c r="AB158" s="198"/>
      <c r="AC158" s="198"/>
      <c r="AD158" s="198"/>
      <c r="AE158" s="198" t="s">
        <v>97</v>
      </c>
      <c r="AF158" s="198">
        <v>0</v>
      </c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198"/>
      <c r="AT158" s="198"/>
      <c r="AU158" s="198"/>
      <c r="AV158" s="198"/>
      <c r="AW158" s="198"/>
      <c r="AX158" s="198"/>
      <c r="AY158" s="198"/>
      <c r="AZ158" s="198"/>
      <c r="BA158" s="198"/>
      <c r="BB158" s="198"/>
      <c r="BC158" s="198"/>
      <c r="BD158" s="198"/>
      <c r="BE158" s="198"/>
      <c r="BF158" s="198"/>
      <c r="BG158" s="198"/>
      <c r="BH158" s="198"/>
    </row>
    <row r="159" spans="1:60" outlineLevel="1" x14ac:dyDescent="0.2">
      <c r="A159" s="208"/>
      <c r="B159" s="207"/>
      <c r="C159" s="219" t="s">
        <v>1220</v>
      </c>
      <c r="D159" s="597"/>
      <c r="E159" s="218"/>
      <c r="F159" s="206"/>
      <c r="G159" s="206"/>
      <c r="H159" s="206"/>
      <c r="I159" s="206"/>
      <c r="J159" s="206"/>
      <c r="K159" s="206"/>
      <c r="L159" s="206"/>
      <c r="M159" s="206"/>
      <c r="N159" s="204"/>
      <c r="O159" s="204"/>
      <c r="P159" s="204"/>
      <c r="Q159" s="204"/>
      <c r="R159" s="204"/>
      <c r="S159" s="204"/>
      <c r="T159" s="205"/>
      <c r="U159" s="204"/>
      <c r="V159" s="198"/>
      <c r="W159" s="198"/>
      <c r="X159" s="198"/>
      <c r="Y159" s="198"/>
      <c r="Z159" s="198"/>
      <c r="AA159" s="198"/>
      <c r="AB159" s="198"/>
      <c r="AC159" s="198"/>
      <c r="AD159" s="198"/>
      <c r="AE159" s="198" t="s">
        <v>97</v>
      </c>
      <c r="AF159" s="198">
        <v>0</v>
      </c>
      <c r="AG159" s="198"/>
      <c r="AH159" s="198"/>
      <c r="AI159" s="198"/>
      <c r="AJ159" s="198"/>
      <c r="AK159" s="198"/>
      <c r="AL159" s="198"/>
      <c r="AM159" s="198"/>
      <c r="AN159" s="198"/>
      <c r="AO159" s="198"/>
      <c r="AP159" s="198"/>
      <c r="AQ159" s="198"/>
      <c r="AR159" s="198"/>
      <c r="AS159" s="198"/>
      <c r="AT159" s="198"/>
      <c r="AU159" s="198"/>
      <c r="AV159" s="198"/>
      <c r="AW159" s="198"/>
      <c r="AX159" s="198"/>
      <c r="AY159" s="198"/>
      <c r="AZ159" s="198"/>
      <c r="BA159" s="198"/>
      <c r="BB159" s="198"/>
      <c r="BC159" s="198"/>
      <c r="BD159" s="198"/>
      <c r="BE159" s="198"/>
      <c r="BF159" s="198"/>
      <c r="BG159" s="198"/>
      <c r="BH159" s="198"/>
    </row>
    <row r="160" spans="1:60" outlineLevel="1" x14ac:dyDescent="0.2">
      <c r="A160" s="208"/>
      <c r="B160" s="207"/>
      <c r="C160" s="219" t="s">
        <v>1242</v>
      </c>
      <c r="D160" s="597"/>
      <c r="E160" s="218">
        <v>37.299999999999997</v>
      </c>
      <c r="F160" s="206"/>
      <c r="G160" s="206"/>
      <c r="H160" s="206"/>
      <c r="I160" s="206"/>
      <c r="J160" s="206"/>
      <c r="K160" s="206"/>
      <c r="L160" s="206"/>
      <c r="M160" s="206"/>
      <c r="N160" s="204"/>
      <c r="O160" s="204"/>
      <c r="P160" s="204"/>
      <c r="Q160" s="204"/>
      <c r="R160" s="204"/>
      <c r="S160" s="204"/>
      <c r="T160" s="205"/>
      <c r="U160" s="204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 t="s">
        <v>97</v>
      </c>
      <c r="AF160" s="198">
        <v>0</v>
      </c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</row>
    <row r="161" spans="1:60" outlineLevel="1" x14ac:dyDescent="0.2">
      <c r="A161" s="208"/>
      <c r="B161" s="207"/>
      <c r="C161" s="219" t="s">
        <v>1241</v>
      </c>
      <c r="D161" s="597"/>
      <c r="E161" s="218"/>
      <c r="F161" s="206"/>
      <c r="G161" s="206"/>
      <c r="H161" s="206"/>
      <c r="I161" s="206"/>
      <c r="J161" s="206"/>
      <c r="K161" s="206"/>
      <c r="L161" s="206"/>
      <c r="M161" s="206"/>
      <c r="N161" s="204"/>
      <c r="O161" s="204"/>
      <c r="P161" s="204"/>
      <c r="Q161" s="204"/>
      <c r="R161" s="204"/>
      <c r="S161" s="204"/>
      <c r="T161" s="205"/>
      <c r="U161" s="204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 t="s">
        <v>97</v>
      </c>
      <c r="AF161" s="198">
        <v>0</v>
      </c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</row>
    <row r="162" spans="1:60" outlineLevel="1" x14ac:dyDescent="0.2">
      <c r="A162" s="208"/>
      <c r="B162" s="207"/>
      <c r="C162" s="219" t="s">
        <v>871</v>
      </c>
      <c r="D162" s="597"/>
      <c r="E162" s="218"/>
      <c r="F162" s="206"/>
      <c r="G162" s="206"/>
      <c r="H162" s="206"/>
      <c r="I162" s="206"/>
      <c r="J162" s="206"/>
      <c r="K162" s="206"/>
      <c r="L162" s="206"/>
      <c r="M162" s="206"/>
      <c r="N162" s="204"/>
      <c r="O162" s="204"/>
      <c r="P162" s="204"/>
      <c r="Q162" s="204"/>
      <c r="R162" s="204"/>
      <c r="S162" s="204"/>
      <c r="T162" s="205"/>
      <c r="U162" s="204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 t="s">
        <v>97</v>
      </c>
      <c r="AF162" s="198">
        <v>0</v>
      </c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</row>
    <row r="163" spans="1:60" outlineLevel="1" x14ac:dyDescent="0.2">
      <c r="A163" s="208"/>
      <c r="B163" s="207"/>
      <c r="C163" s="219" t="s">
        <v>1240</v>
      </c>
      <c r="D163" s="597"/>
      <c r="E163" s="218">
        <v>8.3874999999999993</v>
      </c>
      <c r="F163" s="206"/>
      <c r="G163" s="206"/>
      <c r="H163" s="206"/>
      <c r="I163" s="206"/>
      <c r="J163" s="206"/>
      <c r="K163" s="206"/>
      <c r="L163" s="206"/>
      <c r="M163" s="206"/>
      <c r="N163" s="204"/>
      <c r="O163" s="204"/>
      <c r="P163" s="204"/>
      <c r="Q163" s="204"/>
      <c r="R163" s="204"/>
      <c r="S163" s="204"/>
      <c r="T163" s="205"/>
      <c r="U163" s="204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 t="s">
        <v>97</v>
      </c>
      <c r="AF163" s="198">
        <v>0</v>
      </c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</row>
    <row r="164" spans="1:60" outlineLevel="1" x14ac:dyDescent="0.2">
      <c r="A164" s="208"/>
      <c r="B164" s="207"/>
      <c r="C164" s="219" t="s">
        <v>869</v>
      </c>
      <c r="D164" s="597"/>
      <c r="E164" s="218"/>
      <c r="F164" s="206"/>
      <c r="G164" s="206"/>
      <c r="H164" s="206"/>
      <c r="I164" s="206"/>
      <c r="J164" s="206"/>
      <c r="K164" s="206"/>
      <c r="L164" s="206"/>
      <c r="M164" s="206"/>
      <c r="N164" s="204"/>
      <c r="O164" s="204"/>
      <c r="P164" s="204"/>
      <c r="Q164" s="204"/>
      <c r="R164" s="204"/>
      <c r="S164" s="204"/>
      <c r="T164" s="205"/>
      <c r="U164" s="204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 t="s">
        <v>97</v>
      </c>
      <c r="AF164" s="198">
        <v>0</v>
      </c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</row>
    <row r="165" spans="1:60" outlineLevel="1" x14ac:dyDescent="0.2">
      <c r="A165" s="208"/>
      <c r="B165" s="207"/>
      <c r="C165" s="219" t="s">
        <v>1239</v>
      </c>
      <c r="D165" s="597"/>
      <c r="E165" s="218">
        <v>2.2999999999999998</v>
      </c>
      <c r="F165" s="206"/>
      <c r="G165" s="206"/>
      <c r="H165" s="206"/>
      <c r="I165" s="206"/>
      <c r="J165" s="206"/>
      <c r="K165" s="206"/>
      <c r="L165" s="206"/>
      <c r="M165" s="206"/>
      <c r="N165" s="204"/>
      <c r="O165" s="204"/>
      <c r="P165" s="204"/>
      <c r="Q165" s="204"/>
      <c r="R165" s="204"/>
      <c r="S165" s="204"/>
      <c r="T165" s="205"/>
      <c r="U165" s="204"/>
      <c r="V165" s="198"/>
      <c r="W165" s="198"/>
      <c r="X165" s="198"/>
      <c r="Y165" s="198"/>
      <c r="Z165" s="198"/>
      <c r="AA165" s="198"/>
      <c r="AB165" s="198"/>
      <c r="AC165" s="198"/>
      <c r="AD165" s="198"/>
      <c r="AE165" s="198" t="s">
        <v>97</v>
      </c>
      <c r="AF165" s="198">
        <v>0</v>
      </c>
      <c r="AG165" s="198"/>
      <c r="AH165" s="198"/>
      <c r="AI165" s="198"/>
      <c r="AJ165" s="198"/>
      <c r="AK165" s="198"/>
      <c r="AL165" s="198"/>
      <c r="AM165" s="198"/>
      <c r="AN165" s="198"/>
      <c r="AO165" s="198"/>
      <c r="AP165" s="198"/>
      <c r="AQ165" s="198"/>
      <c r="AR165" s="198"/>
      <c r="AS165" s="198"/>
      <c r="AT165" s="198"/>
      <c r="AU165" s="198"/>
      <c r="AV165" s="198"/>
      <c r="AW165" s="198"/>
      <c r="AX165" s="198"/>
      <c r="AY165" s="198"/>
      <c r="AZ165" s="198"/>
      <c r="BA165" s="198"/>
      <c r="BB165" s="198"/>
      <c r="BC165" s="198"/>
      <c r="BD165" s="198"/>
      <c r="BE165" s="198"/>
      <c r="BF165" s="198"/>
      <c r="BG165" s="198"/>
      <c r="BH165" s="198"/>
    </row>
    <row r="166" spans="1:60" ht="22.5" outlineLevel="1" x14ac:dyDescent="0.2">
      <c r="A166" s="208">
        <v>59</v>
      </c>
      <c r="B166" s="207" t="s">
        <v>1238</v>
      </c>
      <c r="C166" s="210" t="s">
        <v>1237</v>
      </c>
      <c r="D166" s="204" t="s">
        <v>98</v>
      </c>
      <c r="E166" s="209">
        <v>201.6</v>
      </c>
      <c r="F166" s="254"/>
      <c r="G166" s="206">
        <f>ROUND(E166*F166,2)</f>
        <v>0</v>
      </c>
      <c r="H166" s="254"/>
      <c r="I166" s="206">
        <f>ROUND(E166*H166,2)</f>
        <v>0</v>
      </c>
      <c r="J166" s="254"/>
      <c r="K166" s="206">
        <f>ROUND(E166*J166,2)</f>
        <v>0</v>
      </c>
      <c r="L166" s="206">
        <v>21</v>
      </c>
      <c r="M166" s="206">
        <f>G166*(1+L166/100)</f>
        <v>0</v>
      </c>
      <c r="N166" s="204">
        <v>4.9100000000000003E-3</v>
      </c>
      <c r="O166" s="204">
        <f>ROUND(E166*N166,5)</f>
        <v>0.98985999999999996</v>
      </c>
      <c r="P166" s="204">
        <v>0</v>
      </c>
      <c r="Q166" s="204">
        <f>ROUND(E166*P166,5)</f>
        <v>0</v>
      </c>
      <c r="R166" s="204"/>
      <c r="S166" s="204"/>
      <c r="T166" s="205">
        <v>0.36199999999999999</v>
      </c>
      <c r="U166" s="204">
        <f>ROUND(E166*T166,2)</f>
        <v>72.98</v>
      </c>
      <c r="V166" s="198"/>
      <c r="W166" s="198"/>
      <c r="X166" s="198"/>
      <c r="Y166" s="198"/>
      <c r="Z166" s="198"/>
      <c r="AA166" s="198"/>
      <c r="AB166" s="198"/>
      <c r="AC166" s="198"/>
      <c r="AD166" s="198"/>
      <c r="AE166" s="198" t="s">
        <v>91</v>
      </c>
      <c r="AF166" s="198"/>
      <c r="AG166" s="198"/>
      <c r="AH166" s="198"/>
      <c r="AI166" s="198"/>
      <c r="AJ166" s="198"/>
      <c r="AK166" s="198"/>
      <c r="AL166" s="198"/>
      <c r="AM166" s="198"/>
      <c r="AN166" s="198"/>
      <c r="AO166" s="198"/>
      <c r="AP166" s="198"/>
      <c r="AQ166" s="198"/>
      <c r="AR166" s="198"/>
      <c r="AS166" s="198"/>
      <c r="AT166" s="198"/>
      <c r="AU166" s="198"/>
      <c r="AV166" s="198"/>
      <c r="AW166" s="198"/>
      <c r="AX166" s="198"/>
      <c r="AY166" s="198"/>
      <c r="AZ166" s="198"/>
      <c r="BA166" s="198"/>
      <c r="BB166" s="198"/>
      <c r="BC166" s="198"/>
      <c r="BD166" s="198"/>
      <c r="BE166" s="198"/>
      <c r="BF166" s="198"/>
      <c r="BG166" s="198"/>
      <c r="BH166" s="198"/>
    </row>
    <row r="167" spans="1:60" outlineLevel="1" x14ac:dyDescent="0.2">
      <c r="A167" s="208"/>
      <c r="B167" s="207"/>
      <c r="C167" s="219" t="s">
        <v>824</v>
      </c>
      <c r="D167" s="597"/>
      <c r="E167" s="218"/>
      <c r="F167" s="206"/>
      <c r="G167" s="206"/>
      <c r="H167" s="206"/>
      <c r="I167" s="206"/>
      <c r="J167" s="206"/>
      <c r="K167" s="206"/>
      <c r="L167" s="206"/>
      <c r="M167" s="206"/>
      <c r="N167" s="204"/>
      <c r="O167" s="204"/>
      <c r="P167" s="204"/>
      <c r="Q167" s="204"/>
      <c r="R167" s="204"/>
      <c r="S167" s="204"/>
      <c r="T167" s="205"/>
      <c r="U167" s="204"/>
      <c r="V167" s="198"/>
      <c r="W167" s="198"/>
      <c r="X167" s="198"/>
      <c r="Y167" s="198"/>
      <c r="Z167" s="198"/>
      <c r="AA167" s="198"/>
      <c r="AB167" s="198"/>
      <c r="AC167" s="198"/>
      <c r="AD167" s="198"/>
      <c r="AE167" s="198" t="s">
        <v>97</v>
      </c>
      <c r="AF167" s="198">
        <v>0</v>
      </c>
      <c r="AG167" s="198"/>
      <c r="AH167" s="198"/>
      <c r="AI167" s="198"/>
      <c r="AJ167" s="198"/>
      <c r="AK167" s="198"/>
      <c r="AL167" s="198"/>
      <c r="AM167" s="198"/>
      <c r="AN167" s="198"/>
      <c r="AO167" s="198"/>
      <c r="AP167" s="198"/>
      <c r="AQ167" s="198"/>
      <c r="AR167" s="198"/>
      <c r="AS167" s="198"/>
      <c r="AT167" s="198"/>
      <c r="AU167" s="198"/>
      <c r="AV167" s="198"/>
      <c r="AW167" s="198"/>
      <c r="AX167" s="198"/>
      <c r="AY167" s="198"/>
      <c r="AZ167" s="198"/>
      <c r="BA167" s="198"/>
      <c r="BB167" s="198"/>
      <c r="BC167" s="198"/>
      <c r="BD167" s="198"/>
      <c r="BE167" s="198"/>
      <c r="BF167" s="198"/>
      <c r="BG167" s="198"/>
      <c r="BH167" s="198"/>
    </row>
    <row r="168" spans="1:60" outlineLevel="1" x14ac:dyDescent="0.2">
      <c r="A168" s="208"/>
      <c r="B168" s="207"/>
      <c r="C168" s="219" t="s">
        <v>1236</v>
      </c>
      <c r="D168" s="597"/>
      <c r="E168" s="218">
        <v>237.3</v>
      </c>
      <c r="F168" s="206"/>
      <c r="G168" s="206"/>
      <c r="H168" s="206"/>
      <c r="I168" s="206"/>
      <c r="J168" s="206"/>
      <c r="K168" s="206"/>
      <c r="L168" s="206"/>
      <c r="M168" s="206"/>
      <c r="N168" s="204"/>
      <c r="O168" s="204"/>
      <c r="P168" s="204"/>
      <c r="Q168" s="204"/>
      <c r="R168" s="204"/>
      <c r="S168" s="204"/>
      <c r="T168" s="205"/>
      <c r="U168" s="204"/>
      <c r="V168" s="198"/>
      <c r="W168" s="198"/>
      <c r="X168" s="198"/>
      <c r="Y168" s="198"/>
      <c r="Z168" s="198"/>
      <c r="AA168" s="198"/>
      <c r="AB168" s="198"/>
      <c r="AC168" s="198"/>
      <c r="AD168" s="198"/>
      <c r="AE168" s="198" t="s">
        <v>97</v>
      </c>
      <c r="AF168" s="198">
        <v>0</v>
      </c>
      <c r="AG168" s="198"/>
      <c r="AH168" s="198"/>
      <c r="AI168" s="198"/>
      <c r="AJ168" s="198"/>
      <c r="AK168" s="198"/>
      <c r="AL168" s="198"/>
      <c r="AM168" s="198"/>
      <c r="AN168" s="198"/>
      <c r="AO168" s="198"/>
      <c r="AP168" s="198"/>
      <c r="AQ168" s="198"/>
      <c r="AR168" s="198"/>
      <c r="AS168" s="198"/>
      <c r="AT168" s="198"/>
      <c r="AU168" s="198"/>
      <c r="AV168" s="198"/>
      <c r="AW168" s="198"/>
      <c r="AX168" s="198"/>
      <c r="AY168" s="198"/>
      <c r="AZ168" s="198"/>
      <c r="BA168" s="198"/>
      <c r="BB168" s="198"/>
      <c r="BC168" s="198"/>
      <c r="BD168" s="198"/>
      <c r="BE168" s="198"/>
      <c r="BF168" s="198"/>
      <c r="BG168" s="198"/>
      <c r="BH168" s="198"/>
    </row>
    <row r="169" spans="1:60" ht="33.75" outlineLevel="1" x14ac:dyDescent="0.2">
      <c r="A169" s="208"/>
      <c r="B169" s="207"/>
      <c r="C169" s="219" t="s">
        <v>1235</v>
      </c>
      <c r="D169" s="597"/>
      <c r="E169" s="218">
        <v>-54.462499999999999</v>
      </c>
      <c r="F169" s="206"/>
      <c r="G169" s="206"/>
      <c r="H169" s="206"/>
      <c r="I169" s="206"/>
      <c r="J169" s="206"/>
      <c r="K169" s="206"/>
      <c r="L169" s="206"/>
      <c r="M169" s="206"/>
      <c r="N169" s="204"/>
      <c r="O169" s="204"/>
      <c r="P169" s="204"/>
      <c r="Q169" s="204"/>
      <c r="R169" s="204"/>
      <c r="S169" s="204"/>
      <c r="T169" s="205"/>
      <c r="U169" s="204"/>
      <c r="V169" s="198"/>
      <c r="W169" s="198"/>
      <c r="X169" s="198"/>
      <c r="Y169" s="198"/>
      <c r="Z169" s="198"/>
      <c r="AA169" s="198"/>
      <c r="AB169" s="198"/>
      <c r="AC169" s="198"/>
      <c r="AD169" s="198"/>
      <c r="AE169" s="198" t="s">
        <v>97</v>
      </c>
      <c r="AF169" s="198">
        <v>0</v>
      </c>
      <c r="AG169" s="198"/>
      <c r="AH169" s="198"/>
      <c r="AI169" s="198"/>
      <c r="AJ169" s="198"/>
      <c r="AK169" s="198"/>
      <c r="AL169" s="198"/>
      <c r="AM169" s="198"/>
      <c r="AN169" s="198"/>
      <c r="AO169" s="198"/>
      <c r="AP169" s="198"/>
      <c r="AQ169" s="198"/>
      <c r="AR169" s="198"/>
      <c r="AS169" s="198"/>
      <c r="AT169" s="198"/>
      <c r="AU169" s="198"/>
      <c r="AV169" s="198"/>
      <c r="AW169" s="198"/>
      <c r="AX169" s="198"/>
      <c r="AY169" s="198"/>
      <c r="AZ169" s="198"/>
      <c r="BA169" s="198"/>
      <c r="BB169" s="198"/>
      <c r="BC169" s="198"/>
      <c r="BD169" s="198"/>
      <c r="BE169" s="198"/>
      <c r="BF169" s="198"/>
      <c r="BG169" s="198"/>
      <c r="BH169" s="198"/>
    </row>
    <row r="170" spans="1:60" ht="22.5" outlineLevel="1" x14ac:dyDescent="0.2">
      <c r="A170" s="208"/>
      <c r="B170" s="207"/>
      <c r="C170" s="219" t="s">
        <v>1234</v>
      </c>
      <c r="D170" s="597"/>
      <c r="E170" s="218">
        <v>18.762499999999999</v>
      </c>
      <c r="F170" s="206"/>
      <c r="G170" s="206"/>
      <c r="H170" s="206"/>
      <c r="I170" s="206"/>
      <c r="J170" s="206"/>
      <c r="K170" s="206"/>
      <c r="L170" s="206"/>
      <c r="M170" s="206"/>
      <c r="N170" s="204"/>
      <c r="O170" s="204"/>
      <c r="P170" s="204"/>
      <c r="Q170" s="204"/>
      <c r="R170" s="204"/>
      <c r="S170" s="204"/>
      <c r="T170" s="205"/>
      <c r="U170" s="204"/>
      <c r="V170" s="198"/>
      <c r="W170" s="198"/>
      <c r="X170" s="198"/>
      <c r="Y170" s="198"/>
      <c r="Z170" s="198"/>
      <c r="AA170" s="198"/>
      <c r="AB170" s="198"/>
      <c r="AC170" s="198"/>
      <c r="AD170" s="198"/>
      <c r="AE170" s="198" t="s">
        <v>97</v>
      </c>
      <c r="AF170" s="198">
        <v>0</v>
      </c>
      <c r="AG170" s="198"/>
      <c r="AH170" s="198"/>
      <c r="AI170" s="198"/>
      <c r="AJ170" s="198"/>
      <c r="AK170" s="198"/>
      <c r="AL170" s="198"/>
      <c r="AM170" s="198"/>
      <c r="AN170" s="198"/>
      <c r="AO170" s="198"/>
      <c r="AP170" s="198"/>
      <c r="AQ170" s="198"/>
      <c r="AR170" s="198"/>
      <c r="AS170" s="198"/>
      <c r="AT170" s="198"/>
      <c r="AU170" s="198"/>
      <c r="AV170" s="198"/>
      <c r="AW170" s="198"/>
      <c r="AX170" s="198"/>
      <c r="AY170" s="198"/>
      <c r="AZ170" s="198"/>
      <c r="BA170" s="198"/>
      <c r="BB170" s="198"/>
      <c r="BC170" s="198"/>
      <c r="BD170" s="198"/>
      <c r="BE170" s="198"/>
      <c r="BF170" s="198"/>
      <c r="BG170" s="198"/>
      <c r="BH170" s="198"/>
    </row>
    <row r="171" spans="1:60" outlineLevel="1" x14ac:dyDescent="0.2">
      <c r="A171" s="208">
        <v>60</v>
      </c>
      <c r="B171" s="207" t="s">
        <v>1233</v>
      </c>
      <c r="C171" s="210" t="s">
        <v>1232</v>
      </c>
      <c r="D171" s="204" t="s">
        <v>98</v>
      </c>
      <c r="E171" s="209">
        <v>201.6</v>
      </c>
      <c r="F171" s="254"/>
      <c r="G171" s="206">
        <f>ROUND(E171*F171,2)</f>
        <v>0</v>
      </c>
      <c r="H171" s="254"/>
      <c r="I171" s="206">
        <f>ROUND(E171*H171,2)</f>
        <v>0</v>
      </c>
      <c r="J171" s="254"/>
      <c r="K171" s="206">
        <f>ROUND(E171*J171,2)</f>
        <v>0</v>
      </c>
      <c r="L171" s="206">
        <v>21</v>
      </c>
      <c r="M171" s="206">
        <f>G171*(1+L171/100)</f>
        <v>0</v>
      </c>
      <c r="N171" s="204">
        <v>6.5799999999999999E-3</v>
      </c>
      <c r="O171" s="204">
        <f>ROUND(E171*N171,5)</f>
        <v>1.32653</v>
      </c>
      <c r="P171" s="204">
        <v>0</v>
      </c>
      <c r="Q171" s="204">
        <f>ROUND(E171*P171,5)</f>
        <v>0</v>
      </c>
      <c r="R171" s="204"/>
      <c r="S171" s="204"/>
      <c r="T171" s="205">
        <v>0.31900000000000001</v>
      </c>
      <c r="U171" s="204">
        <f>ROUND(E171*T171,2)</f>
        <v>64.31</v>
      </c>
      <c r="V171" s="198"/>
      <c r="W171" s="198"/>
      <c r="X171" s="198"/>
      <c r="Y171" s="198"/>
      <c r="Z171" s="198"/>
      <c r="AA171" s="198"/>
      <c r="AB171" s="198"/>
      <c r="AC171" s="198"/>
      <c r="AD171" s="198"/>
      <c r="AE171" s="198" t="s">
        <v>91</v>
      </c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8"/>
      <c r="AT171" s="198"/>
      <c r="AU171" s="198"/>
      <c r="AV171" s="198"/>
      <c r="AW171" s="198"/>
      <c r="AX171" s="198"/>
      <c r="AY171" s="198"/>
      <c r="AZ171" s="198"/>
      <c r="BA171" s="198"/>
      <c r="BB171" s="198"/>
      <c r="BC171" s="198"/>
      <c r="BD171" s="198"/>
      <c r="BE171" s="198"/>
      <c r="BF171" s="198"/>
      <c r="BG171" s="198"/>
      <c r="BH171" s="198"/>
    </row>
    <row r="172" spans="1:60" outlineLevel="1" x14ac:dyDescent="0.2">
      <c r="A172" s="208">
        <v>61</v>
      </c>
      <c r="B172" s="207" t="s">
        <v>1231</v>
      </c>
      <c r="C172" s="210" t="s">
        <v>1230</v>
      </c>
      <c r="D172" s="204" t="s">
        <v>101</v>
      </c>
      <c r="E172" s="209">
        <v>75.05</v>
      </c>
      <c r="F172" s="254"/>
      <c r="G172" s="206">
        <f>ROUND(E172*F172,2)</f>
        <v>0</v>
      </c>
      <c r="H172" s="254"/>
      <c r="I172" s="206">
        <f>ROUND(E172*H172,2)</f>
        <v>0</v>
      </c>
      <c r="J172" s="254"/>
      <c r="K172" s="206">
        <f>ROUND(E172*J172,2)</f>
        <v>0</v>
      </c>
      <c r="L172" s="206">
        <v>21</v>
      </c>
      <c r="M172" s="206">
        <f>G172*(1+L172/100)</f>
        <v>0</v>
      </c>
      <c r="N172" s="204">
        <v>1.4999999999999999E-4</v>
      </c>
      <c r="O172" s="204">
        <f>ROUND(E172*N172,5)</f>
        <v>1.1259999999999999E-2</v>
      </c>
      <c r="P172" s="204">
        <v>0</v>
      </c>
      <c r="Q172" s="204">
        <f>ROUND(E172*P172,5)</f>
        <v>0</v>
      </c>
      <c r="R172" s="204"/>
      <c r="S172" s="204"/>
      <c r="T172" s="205">
        <v>0.05</v>
      </c>
      <c r="U172" s="204">
        <f>ROUND(E172*T172,2)</f>
        <v>3.75</v>
      </c>
      <c r="V172" s="198"/>
      <c r="W172" s="198"/>
      <c r="X172" s="198"/>
      <c r="Y172" s="198"/>
      <c r="Z172" s="198"/>
      <c r="AA172" s="198"/>
      <c r="AB172" s="198"/>
      <c r="AC172" s="198"/>
      <c r="AD172" s="198"/>
      <c r="AE172" s="198" t="s">
        <v>91</v>
      </c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8"/>
      <c r="AT172" s="198"/>
      <c r="AU172" s="198"/>
      <c r="AV172" s="198"/>
      <c r="AW172" s="198"/>
      <c r="AX172" s="198"/>
      <c r="AY172" s="198"/>
      <c r="AZ172" s="198"/>
      <c r="BA172" s="198"/>
      <c r="BB172" s="198"/>
      <c r="BC172" s="198"/>
      <c r="BD172" s="198"/>
      <c r="BE172" s="198"/>
      <c r="BF172" s="198"/>
      <c r="BG172" s="198"/>
      <c r="BH172" s="198"/>
    </row>
    <row r="173" spans="1:60" outlineLevel="1" x14ac:dyDescent="0.2">
      <c r="A173" s="208"/>
      <c r="B173" s="207"/>
      <c r="C173" s="219" t="s">
        <v>824</v>
      </c>
      <c r="D173" s="597"/>
      <c r="E173" s="218"/>
      <c r="F173" s="206"/>
      <c r="G173" s="206"/>
      <c r="H173" s="206"/>
      <c r="I173" s="206"/>
      <c r="J173" s="206"/>
      <c r="K173" s="206"/>
      <c r="L173" s="206"/>
      <c r="M173" s="206"/>
      <c r="N173" s="204"/>
      <c r="O173" s="204"/>
      <c r="P173" s="204"/>
      <c r="Q173" s="204"/>
      <c r="R173" s="204"/>
      <c r="S173" s="204"/>
      <c r="T173" s="205"/>
      <c r="U173" s="204"/>
      <c r="V173" s="198"/>
      <c r="W173" s="198"/>
      <c r="X173" s="198"/>
      <c r="Y173" s="198"/>
      <c r="Z173" s="198"/>
      <c r="AA173" s="198"/>
      <c r="AB173" s="198"/>
      <c r="AC173" s="198"/>
      <c r="AD173" s="198"/>
      <c r="AE173" s="198" t="s">
        <v>97</v>
      </c>
      <c r="AF173" s="198">
        <v>0</v>
      </c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198"/>
      <c r="AT173" s="198"/>
      <c r="AU173" s="198"/>
      <c r="AV173" s="198"/>
      <c r="AW173" s="198"/>
      <c r="AX173" s="198"/>
      <c r="AY173" s="198"/>
      <c r="AZ173" s="198"/>
      <c r="BA173" s="198"/>
      <c r="BB173" s="198"/>
      <c r="BC173" s="198"/>
      <c r="BD173" s="198"/>
      <c r="BE173" s="198"/>
      <c r="BF173" s="198"/>
      <c r="BG173" s="198"/>
      <c r="BH173" s="198"/>
    </row>
    <row r="174" spans="1:60" outlineLevel="1" x14ac:dyDescent="0.2">
      <c r="A174" s="208"/>
      <c r="B174" s="207"/>
      <c r="C174" s="219" t="s">
        <v>1229</v>
      </c>
      <c r="D174" s="597"/>
      <c r="E174" s="218"/>
      <c r="F174" s="206"/>
      <c r="G174" s="206"/>
      <c r="H174" s="206"/>
      <c r="I174" s="206"/>
      <c r="J174" s="206"/>
      <c r="K174" s="206"/>
      <c r="L174" s="206"/>
      <c r="M174" s="206"/>
      <c r="N174" s="204"/>
      <c r="O174" s="204"/>
      <c r="P174" s="204"/>
      <c r="Q174" s="204"/>
      <c r="R174" s="204"/>
      <c r="S174" s="204"/>
      <c r="T174" s="205"/>
      <c r="U174" s="204"/>
      <c r="V174" s="198"/>
      <c r="W174" s="198"/>
      <c r="X174" s="198"/>
      <c r="Y174" s="198"/>
      <c r="Z174" s="198"/>
      <c r="AA174" s="198"/>
      <c r="AB174" s="198"/>
      <c r="AC174" s="198"/>
      <c r="AD174" s="198"/>
      <c r="AE174" s="198" t="s">
        <v>97</v>
      </c>
      <c r="AF174" s="198">
        <v>0</v>
      </c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198"/>
      <c r="AT174" s="198"/>
      <c r="AU174" s="198"/>
      <c r="AV174" s="198"/>
      <c r="AW174" s="198"/>
      <c r="AX174" s="198"/>
      <c r="AY174" s="198"/>
      <c r="AZ174" s="198"/>
      <c r="BA174" s="198"/>
      <c r="BB174" s="198"/>
      <c r="BC174" s="198"/>
      <c r="BD174" s="198"/>
      <c r="BE174" s="198"/>
      <c r="BF174" s="198"/>
      <c r="BG174" s="198"/>
      <c r="BH174" s="198"/>
    </row>
    <row r="175" spans="1:60" ht="22.5" outlineLevel="1" x14ac:dyDescent="0.2">
      <c r="A175" s="208"/>
      <c r="B175" s="207"/>
      <c r="C175" s="219" t="s">
        <v>1228</v>
      </c>
      <c r="D175" s="597"/>
      <c r="E175" s="218">
        <v>75.05</v>
      </c>
      <c r="F175" s="206"/>
      <c r="G175" s="206"/>
      <c r="H175" s="206"/>
      <c r="I175" s="206"/>
      <c r="J175" s="206"/>
      <c r="K175" s="206"/>
      <c r="L175" s="206"/>
      <c r="M175" s="206"/>
      <c r="N175" s="204"/>
      <c r="O175" s="204"/>
      <c r="P175" s="204"/>
      <c r="Q175" s="204"/>
      <c r="R175" s="204"/>
      <c r="S175" s="204"/>
      <c r="T175" s="205"/>
      <c r="U175" s="204"/>
      <c r="V175" s="198"/>
      <c r="W175" s="198"/>
      <c r="X175" s="198"/>
      <c r="Y175" s="198"/>
      <c r="Z175" s="198"/>
      <c r="AA175" s="198"/>
      <c r="AB175" s="198"/>
      <c r="AC175" s="198"/>
      <c r="AD175" s="198"/>
      <c r="AE175" s="198" t="s">
        <v>97</v>
      </c>
      <c r="AF175" s="198">
        <v>0</v>
      </c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198"/>
      <c r="AT175" s="198"/>
      <c r="AU175" s="198"/>
      <c r="AV175" s="198"/>
      <c r="AW175" s="198"/>
      <c r="AX175" s="198"/>
      <c r="AY175" s="198"/>
      <c r="AZ175" s="198"/>
      <c r="BA175" s="198"/>
      <c r="BB175" s="198"/>
      <c r="BC175" s="198"/>
      <c r="BD175" s="198"/>
      <c r="BE175" s="198"/>
      <c r="BF175" s="198"/>
      <c r="BG175" s="198"/>
      <c r="BH175" s="198"/>
    </row>
    <row r="176" spans="1:60" outlineLevel="1" x14ac:dyDescent="0.2">
      <c r="A176" s="208">
        <v>62</v>
      </c>
      <c r="B176" s="207" t="s">
        <v>1227</v>
      </c>
      <c r="C176" s="210" t="s">
        <v>1226</v>
      </c>
      <c r="D176" s="204" t="s">
        <v>101</v>
      </c>
      <c r="E176" s="209">
        <v>24.65</v>
      </c>
      <c r="F176" s="254"/>
      <c r="G176" s="206">
        <f>ROUND(E176*F176,2)</f>
        <v>0</v>
      </c>
      <c r="H176" s="254"/>
      <c r="I176" s="206">
        <f>ROUND(E176*H176,2)</f>
        <v>0</v>
      </c>
      <c r="J176" s="254"/>
      <c r="K176" s="206">
        <f>ROUND(E176*J176,2)</f>
        <v>0</v>
      </c>
      <c r="L176" s="206">
        <v>21</v>
      </c>
      <c r="M176" s="206">
        <f>G176*(1+L176/100)</f>
        <v>0</v>
      </c>
      <c r="N176" s="204">
        <v>2.3000000000000001E-4</v>
      </c>
      <c r="O176" s="204">
        <f>ROUND(E176*N176,5)</f>
        <v>5.6699999999999997E-3</v>
      </c>
      <c r="P176" s="204">
        <v>0</v>
      </c>
      <c r="Q176" s="204">
        <f>ROUND(E176*P176,5)</f>
        <v>0</v>
      </c>
      <c r="R176" s="204"/>
      <c r="S176" s="204"/>
      <c r="T176" s="205">
        <v>0.05</v>
      </c>
      <c r="U176" s="204">
        <f>ROUND(E176*T176,2)</f>
        <v>1.23</v>
      </c>
      <c r="V176" s="198"/>
      <c r="W176" s="198"/>
      <c r="X176" s="198"/>
      <c r="Y176" s="198"/>
      <c r="Z176" s="198"/>
      <c r="AA176" s="198"/>
      <c r="AB176" s="198"/>
      <c r="AC176" s="198"/>
      <c r="AD176" s="198"/>
      <c r="AE176" s="198" t="s">
        <v>91</v>
      </c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198"/>
      <c r="AT176" s="198"/>
      <c r="AU176" s="198"/>
      <c r="AV176" s="198"/>
      <c r="AW176" s="198"/>
      <c r="AX176" s="198"/>
      <c r="AY176" s="198"/>
      <c r="AZ176" s="198"/>
      <c r="BA176" s="198"/>
      <c r="BB176" s="198"/>
      <c r="BC176" s="198"/>
      <c r="BD176" s="198"/>
      <c r="BE176" s="198"/>
      <c r="BF176" s="198"/>
      <c r="BG176" s="198"/>
      <c r="BH176" s="198"/>
    </row>
    <row r="177" spans="1:60" outlineLevel="1" x14ac:dyDescent="0.2">
      <c r="A177" s="208"/>
      <c r="B177" s="207"/>
      <c r="C177" s="219" t="s">
        <v>824</v>
      </c>
      <c r="D177" s="597"/>
      <c r="E177" s="218"/>
      <c r="F177" s="206"/>
      <c r="G177" s="206"/>
      <c r="H177" s="206"/>
      <c r="I177" s="206"/>
      <c r="J177" s="206"/>
      <c r="K177" s="206"/>
      <c r="L177" s="206"/>
      <c r="M177" s="206"/>
      <c r="N177" s="204"/>
      <c r="O177" s="204"/>
      <c r="P177" s="204"/>
      <c r="Q177" s="204"/>
      <c r="R177" s="204"/>
      <c r="S177" s="204"/>
      <c r="T177" s="205"/>
      <c r="U177" s="204"/>
      <c r="V177" s="198"/>
      <c r="W177" s="198"/>
      <c r="X177" s="198"/>
      <c r="Y177" s="198"/>
      <c r="Z177" s="198"/>
      <c r="AA177" s="198"/>
      <c r="AB177" s="198"/>
      <c r="AC177" s="198"/>
      <c r="AD177" s="198"/>
      <c r="AE177" s="198" t="s">
        <v>97</v>
      </c>
      <c r="AF177" s="198">
        <v>0</v>
      </c>
      <c r="AG177" s="198"/>
      <c r="AH177" s="198"/>
      <c r="AI177" s="198"/>
      <c r="AJ177" s="198"/>
      <c r="AK177" s="198"/>
      <c r="AL177" s="198"/>
      <c r="AM177" s="198"/>
      <c r="AN177" s="198"/>
      <c r="AO177" s="198"/>
      <c r="AP177" s="198"/>
      <c r="AQ177" s="198"/>
      <c r="AR177" s="198"/>
      <c r="AS177" s="198"/>
      <c r="AT177" s="198"/>
      <c r="AU177" s="198"/>
      <c r="AV177" s="198"/>
      <c r="AW177" s="198"/>
      <c r="AX177" s="198"/>
      <c r="AY177" s="198"/>
      <c r="AZ177" s="198"/>
      <c r="BA177" s="198"/>
      <c r="BB177" s="198"/>
      <c r="BC177" s="198"/>
      <c r="BD177" s="198"/>
      <c r="BE177" s="198"/>
      <c r="BF177" s="198"/>
      <c r="BG177" s="198"/>
      <c r="BH177" s="198"/>
    </row>
    <row r="178" spans="1:60" outlineLevel="1" x14ac:dyDescent="0.2">
      <c r="A178" s="208"/>
      <c r="B178" s="207"/>
      <c r="C178" s="219" t="s">
        <v>1225</v>
      </c>
      <c r="D178" s="597"/>
      <c r="E178" s="218"/>
      <c r="F178" s="206"/>
      <c r="G178" s="206"/>
      <c r="H178" s="206"/>
      <c r="I178" s="206"/>
      <c r="J178" s="206"/>
      <c r="K178" s="206"/>
      <c r="L178" s="206"/>
      <c r="M178" s="206"/>
      <c r="N178" s="204"/>
      <c r="O178" s="204"/>
      <c r="P178" s="204"/>
      <c r="Q178" s="204"/>
      <c r="R178" s="204"/>
      <c r="S178" s="204"/>
      <c r="T178" s="205"/>
      <c r="U178" s="204"/>
      <c r="V178" s="198"/>
      <c r="W178" s="198"/>
      <c r="X178" s="198"/>
      <c r="Y178" s="198"/>
      <c r="Z178" s="198"/>
      <c r="AA178" s="198"/>
      <c r="AB178" s="198"/>
      <c r="AC178" s="198"/>
      <c r="AD178" s="198"/>
      <c r="AE178" s="198" t="s">
        <v>97</v>
      </c>
      <c r="AF178" s="198">
        <v>0</v>
      </c>
      <c r="AG178" s="198"/>
      <c r="AH178" s="198"/>
      <c r="AI178" s="198"/>
      <c r="AJ178" s="198"/>
      <c r="AK178" s="198"/>
      <c r="AL178" s="198"/>
      <c r="AM178" s="198"/>
      <c r="AN178" s="198"/>
      <c r="AO178" s="198"/>
      <c r="AP178" s="198"/>
      <c r="AQ178" s="198"/>
      <c r="AR178" s="198"/>
      <c r="AS178" s="198"/>
      <c r="AT178" s="198"/>
      <c r="AU178" s="198"/>
      <c r="AV178" s="198"/>
      <c r="AW178" s="198"/>
      <c r="AX178" s="198"/>
      <c r="AY178" s="198"/>
      <c r="AZ178" s="198"/>
      <c r="BA178" s="198"/>
      <c r="BB178" s="198"/>
      <c r="BC178" s="198"/>
      <c r="BD178" s="198"/>
      <c r="BE178" s="198"/>
      <c r="BF178" s="198"/>
      <c r="BG178" s="198"/>
      <c r="BH178" s="198"/>
    </row>
    <row r="179" spans="1:60" outlineLevel="1" x14ac:dyDescent="0.2">
      <c r="A179" s="208"/>
      <c r="B179" s="207"/>
      <c r="C179" s="219" t="s">
        <v>1224</v>
      </c>
      <c r="D179" s="597"/>
      <c r="E179" s="218">
        <v>24.65</v>
      </c>
      <c r="F179" s="206"/>
      <c r="G179" s="206"/>
      <c r="H179" s="206"/>
      <c r="I179" s="206"/>
      <c r="J179" s="206"/>
      <c r="K179" s="206"/>
      <c r="L179" s="206"/>
      <c r="M179" s="206"/>
      <c r="N179" s="204"/>
      <c r="O179" s="204"/>
      <c r="P179" s="204"/>
      <c r="Q179" s="204"/>
      <c r="R179" s="204"/>
      <c r="S179" s="204"/>
      <c r="T179" s="205"/>
      <c r="U179" s="204"/>
      <c r="V179" s="198"/>
      <c r="W179" s="198"/>
      <c r="X179" s="198"/>
      <c r="Y179" s="198"/>
      <c r="Z179" s="198"/>
      <c r="AA179" s="198"/>
      <c r="AB179" s="198"/>
      <c r="AC179" s="198"/>
      <c r="AD179" s="198"/>
      <c r="AE179" s="198" t="s">
        <v>97</v>
      </c>
      <c r="AF179" s="198">
        <v>0</v>
      </c>
      <c r="AG179" s="198"/>
      <c r="AH179" s="198"/>
      <c r="AI179" s="198"/>
      <c r="AJ179" s="198"/>
      <c r="AK179" s="198"/>
      <c r="AL179" s="198"/>
      <c r="AM179" s="198"/>
      <c r="AN179" s="198"/>
      <c r="AO179" s="198"/>
      <c r="AP179" s="198"/>
      <c r="AQ179" s="198"/>
      <c r="AR179" s="198"/>
      <c r="AS179" s="198"/>
      <c r="AT179" s="198"/>
      <c r="AU179" s="198"/>
      <c r="AV179" s="198"/>
      <c r="AW179" s="198"/>
      <c r="AX179" s="198"/>
      <c r="AY179" s="198"/>
      <c r="AZ179" s="198"/>
      <c r="BA179" s="198"/>
      <c r="BB179" s="198"/>
      <c r="BC179" s="198"/>
      <c r="BD179" s="198"/>
      <c r="BE179" s="198"/>
      <c r="BF179" s="198"/>
      <c r="BG179" s="198"/>
      <c r="BH179" s="198"/>
    </row>
    <row r="180" spans="1:60" x14ac:dyDescent="0.2">
      <c r="A180" s="217" t="s">
        <v>21</v>
      </c>
      <c r="B180" s="216" t="s">
        <v>731</v>
      </c>
      <c r="C180" s="215" t="s">
        <v>730</v>
      </c>
      <c r="D180" s="211"/>
      <c r="E180" s="214"/>
      <c r="F180" s="213"/>
      <c r="G180" s="213">
        <f>SUMIF(AE181:AE219,"&lt;&gt;NOR",G181:G219)</f>
        <v>0</v>
      </c>
      <c r="H180" s="213"/>
      <c r="I180" s="213">
        <f>SUM(I181:I219)</f>
        <v>0</v>
      </c>
      <c r="J180" s="213"/>
      <c r="K180" s="213">
        <f>SUM(K181:K219)</f>
        <v>0</v>
      </c>
      <c r="L180" s="213"/>
      <c r="M180" s="213">
        <f>SUM(M181:M219)</f>
        <v>0</v>
      </c>
      <c r="N180" s="211"/>
      <c r="O180" s="211">
        <f>SUM(O181:O219)</f>
        <v>1.6188400000000001</v>
      </c>
      <c r="P180" s="211"/>
      <c r="Q180" s="211">
        <f>SUM(Q181:Q219)</f>
        <v>0</v>
      </c>
      <c r="R180" s="211"/>
      <c r="S180" s="211"/>
      <c r="T180" s="212"/>
      <c r="U180" s="211">
        <f>SUM(U181:U219)</f>
        <v>257.79000000000002</v>
      </c>
      <c r="AE180" t="s">
        <v>92</v>
      </c>
    </row>
    <row r="181" spans="1:60" outlineLevel="1" x14ac:dyDescent="0.2">
      <c r="A181" s="208">
        <v>63</v>
      </c>
      <c r="B181" s="207" t="s">
        <v>1223</v>
      </c>
      <c r="C181" s="210" t="s">
        <v>1222</v>
      </c>
      <c r="D181" s="204" t="s">
        <v>98</v>
      </c>
      <c r="E181" s="209">
        <v>55.487499999999997</v>
      </c>
      <c r="F181" s="254"/>
      <c r="G181" s="206">
        <f>ROUND(E181*F181,2)</f>
        <v>0</v>
      </c>
      <c r="H181" s="254"/>
      <c r="I181" s="206">
        <f>ROUND(E181*H181,2)</f>
        <v>0</v>
      </c>
      <c r="J181" s="254"/>
      <c r="K181" s="206">
        <f>ROUND(E181*J181,2)</f>
        <v>0</v>
      </c>
      <c r="L181" s="206">
        <v>21</v>
      </c>
      <c r="M181" s="206">
        <f>G181*(1+L181/100)</f>
        <v>0</v>
      </c>
      <c r="N181" s="204">
        <v>4.0000000000000003E-5</v>
      </c>
      <c r="O181" s="204">
        <f>ROUND(E181*N181,5)</f>
        <v>2.2200000000000002E-3</v>
      </c>
      <c r="P181" s="204">
        <v>0</v>
      </c>
      <c r="Q181" s="204">
        <f>ROUND(E181*P181,5)</f>
        <v>0</v>
      </c>
      <c r="R181" s="204"/>
      <c r="S181" s="204"/>
      <c r="T181" s="205">
        <v>7.8E-2</v>
      </c>
      <c r="U181" s="204">
        <f>ROUND(E181*T181,2)</f>
        <v>4.33</v>
      </c>
      <c r="V181" s="198"/>
      <c r="W181" s="198"/>
      <c r="X181" s="198"/>
      <c r="Y181" s="198"/>
      <c r="Z181" s="198"/>
      <c r="AA181" s="198"/>
      <c r="AB181" s="198"/>
      <c r="AC181" s="198"/>
      <c r="AD181" s="198"/>
      <c r="AE181" s="198" t="s">
        <v>91</v>
      </c>
      <c r="AF181" s="198"/>
      <c r="AG181" s="198"/>
      <c r="AH181" s="198"/>
      <c r="AI181" s="198"/>
      <c r="AJ181" s="198"/>
      <c r="AK181" s="198"/>
      <c r="AL181" s="198"/>
      <c r="AM181" s="198"/>
      <c r="AN181" s="198"/>
      <c r="AO181" s="198"/>
      <c r="AP181" s="198"/>
      <c r="AQ181" s="198"/>
      <c r="AR181" s="198"/>
      <c r="AS181" s="198"/>
      <c r="AT181" s="198"/>
      <c r="AU181" s="198"/>
      <c r="AV181" s="198"/>
      <c r="AW181" s="198"/>
      <c r="AX181" s="198"/>
      <c r="AY181" s="198"/>
      <c r="AZ181" s="198"/>
      <c r="BA181" s="198"/>
      <c r="BB181" s="198"/>
      <c r="BC181" s="198"/>
      <c r="BD181" s="198"/>
      <c r="BE181" s="198"/>
      <c r="BF181" s="198"/>
      <c r="BG181" s="198"/>
      <c r="BH181" s="198"/>
    </row>
    <row r="182" spans="1:60" outlineLevel="1" x14ac:dyDescent="0.2">
      <c r="A182" s="208"/>
      <c r="B182" s="207"/>
      <c r="C182" s="219" t="s">
        <v>871</v>
      </c>
      <c r="D182" s="597"/>
      <c r="E182" s="218"/>
      <c r="F182" s="206"/>
      <c r="G182" s="206"/>
      <c r="H182" s="206"/>
      <c r="I182" s="206"/>
      <c r="J182" s="206"/>
      <c r="K182" s="206"/>
      <c r="L182" s="206"/>
      <c r="M182" s="206"/>
      <c r="N182" s="204"/>
      <c r="O182" s="204"/>
      <c r="P182" s="204"/>
      <c r="Q182" s="204"/>
      <c r="R182" s="204"/>
      <c r="S182" s="204"/>
      <c r="T182" s="205"/>
      <c r="U182" s="204"/>
      <c r="V182" s="198"/>
      <c r="W182" s="198"/>
      <c r="X182" s="198"/>
      <c r="Y182" s="198"/>
      <c r="Z182" s="198"/>
      <c r="AA182" s="198"/>
      <c r="AB182" s="198"/>
      <c r="AC182" s="198"/>
      <c r="AD182" s="198"/>
      <c r="AE182" s="198" t="s">
        <v>97</v>
      </c>
      <c r="AF182" s="198">
        <v>0</v>
      </c>
      <c r="AG182" s="198"/>
      <c r="AH182" s="198"/>
      <c r="AI182" s="198"/>
      <c r="AJ182" s="198"/>
      <c r="AK182" s="198"/>
      <c r="AL182" s="198"/>
      <c r="AM182" s="198"/>
      <c r="AN182" s="198"/>
      <c r="AO182" s="198"/>
      <c r="AP182" s="198"/>
      <c r="AQ182" s="198"/>
      <c r="AR182" s="198"/>
      <c r="AS182" s="198"/>
      <c r="AT182" s="198"/>
      <c r="AU182" s="198"/>
      <c r="AV182" s="198"/>
      <c r="AW182" s="198"/>
      <c r="AX182" s="198"/>
      <c r="AY182" s="198"/>
      <c r="AZ182" s="198"/>
      <c r="BA182" s="198"/>
      <c r="BB182" s="198"/>
      <c r="BC182" s="198"/>
      <c r="BD182" s="198"/>
      <c r="BE182" s="198"/>
      <c r="BF182" s="198"/>
      <c r="BG182" s="198"/>
      <c r="BH182" s="198"/>
    </row>
    <row r="183" spans="1:60" outlineLevel="1" x14ac:dyDescent="0.2">
      <c r="A183" s="208"/>
      <c r="B183" s="207"/>
      <c r="C183" s="219" t="s">
        <v>1221</v>
      </c>
      <c r="D183" s="597"/>
      <c r="E183" s="218">
        <v>15.887499999999999</v>
      </c>
      <c r="F183" s="206"/>
      <c r="G183" s="206"/>
      <c r="H183" s="206"/>
      <c r="I183" s="206"/>
      <c r="J183" s="206"/>
      <c r="K183" s="206"/>
      <c r="L183" s="206"/>
      <c r="M183" s="206"/>
      <c r="N183" s="204"/>
      <c r="O183" s="204"/>
      <c r="P183" s="204"/>
      <c r="Q183" s="204"/>
      <c r="R183" s="204"/>
      <c r="S183" s="204"/>
      <c r="T183" s="205"/>
      <c r="U183" s="204"/>
      <c r="V183" s="198"/>
      <c r="W183" s="198"/>
      <c r="X183" s="198"/>
      <c r="Y183" s="198"/>
      <c r="Z183" s="198"/>
      <c r="AA183" s="198"/>
      <c r="AB183" s="198"/>
      <c r="AC183" s="198"/>
      <c r="AD183" s="198"/>
      <c r="AE183" s="198" t="s">
        <v>97</v>
      </c>
      <c r="AF183" s="198">
        <v>0</v>
      </c>
      <c r="AG183" s="198"/>
      <c r="AH183" s="198"/>
      <c r="AI183" s="198"/>
      <c r="AJ183" s="198"/>
      <c r="AK183" s="198"/>
      <c r="AL183" s="198"/>
      <c r="AM183" s="198"/>
      <c r="AN183" s="198"/>
      <c r="AO183" s="198"/>
      <c r="AP183" s="198"/>
      <c r="AQ183" s="198"/>
      <c r="AR183" s="198"/>
      <c r="AS183" s="198"/>
      <c r="AT183" s="198"/>
      <c r="AU183" s="198"/>
      <c r="AV183" s="198"/>
      <c r="AW183" s="198"/>
      <c r="AX183" s="198"/>
      <c r="AY183" s="198"/>
      <c r="AZ183" s="198"/>
      <c r="BA183" s="198"/>
      <c r="BB183" s="198"/>
      <c r="BC183" s="198"/>
      <c r="BD183" s="198"/>
      <c r="BE183" s="198"/>
      <c r="BF183" s="198"/>
      <c r="BG183" s="198"/>
      <c r="BH183" s="198"/>
    </row>
    <row r="184" spans="1:60" outlineLevel="1" x14ac:dyDescent="0.2">
      <c r="A184" s="208"/>
      <c r="B184" s="207"/>
      <c r="C184" s="219" t="s">
        <v>1220</v>
      </c>
      <c r="D184" s="597"/>
      <c r="E184" s="218"/>
      <c r="F184" s="206"/>
      <c r="G184" s="206"/>
      <c r="H184" s="206"/>
      <c r="I184" s="206"/>
      <c r="J184" s="206"/>
      <c r="K184" s="206"/>
      <c r="L184" s="206"/>
      <c r="M184" s="206"/>
      <c r="N184" s="204"/>
      <c r="O184" s="204"/>
      <c r="P184" s="204"/>
      <c r="Q184" s="204"/>
      <c r="R184" s="204"/>
      <c r="S184" s="204"/>
      <c r="T184" s="205"/>
      <c r="U184" s="204"/>
      <c r="V184" s="198"/>
      <c r="W184" s="198"/>
      <c r="X184" s="198"/>
      <c r="Y184" s="198"/>
      <c r="Z184" s="198"/>
      <c r="AA184" s="198"/>
      <c r="AB184" s="198"/>
      <c r="AC184" s="198"/>
      <c r="AD184" s="198"/>
      <c r="AE184" s="198" t="s">
        <v>97</v>
      </c>
      <c r="AF184" s="198">
        <v>0</v>
      </c>
      <c r="AG184" s="198"/>
      <c r="AH184" s="198"/>
      <c r="AI184" s="198"/>
      <c r="AJ184" s="198"/>
      <c r="AK184" s="198"/>
      <c r="AL184" s="198"/>
      <c r="AM184" s="198"/>
      <c r="AN184" s="198"/>
      <c r="AO184" s="198"/>
      <c r="AP184" s="198"/>
      <c r="AQ184" s="198"/>
      <c r="AR184" s="198"/>
      <c r="AS184" s="198"/>
      <c r="AT184" s="198"/>
      <c r="AU184" s="198"/>
      <c r="AV184" s="198"/>
      <c r="AW184" s="198"/>
      <c r="AX184" s="198"/>
      <c r="AY184" s="198"/>
      <c r="AZ184" s="198"/>
      <c r="BA184" s="198"/>
      <c r="BB184" s="198"/>
      <c r="BC184" s="198"/>
      <c r="BD184" s="198"/>
      <c r="BE184" s="198"/>
      <c r="BF184" s="198"/>
      <c r="BG184" s="198"/>
      <c r="BH184" s="198"/>
    </row>
    <row r="185" spans="1:60" outlineLevel="1" x14ac:dyDescent="0.2">
      <c r="A185" s="208"/>
      <c r="B185" s="207"/>
      <c r="C185" s="219" t="s">
        <v>1219</v>
      </c>
      <c r="D185" s="597"/>
      <c r="E185" s="218">
        <v>39.6</v>
      </c>
      <c r="F185" s="206"/>
      <c r="G185" s="206"/>
      <c r="H185" s="206"/>
      <c r="I185" s="206"/>
      <c r="J185" s="206"/>
      <c r="K185" s="206"/>
      <c r="L185" s="206"/>
      <c r="M185" s="206"/>
      <c r="N185" s="204"/>
      <c r="O185" s="204"/>
      <c r="P185" s="204"/>
      <c r="Q185" s="204"/>
      <c r="R185" s="204"/>
      <c r="S185" s="204"/>
      <c r="T185" s="205"/>
      <c r="U185" s="204"/>
      <c r="V185" s="198"/>
      <c r="W185" s="198"/>
      <c r="X185" s="198"/>
      <c r="Y185" s="198"/>
      <c r="Z185" s="198"/>
      <c r="AA185" s="198"/>
      <c r="AB185" s="198"/>
      <c r="AC185" s="198"/>
      <c r="AD185" s="198"/>
      <c r="AE185" s="198" t="s">
        <v>97</v>
      </c>
      <c r="AF185" s="198">
        <v>0</v>
      </c>
      <c r="AG185" s="198"/>
      <c r="AH185" s="198"/>
      <c r="AI185" s="198"/>
      <c r="AJ185" s="198"/>
      <c r="AK185" s="198"/>
      <c r="AL185" s="198"/>
      <c r="AM185" s="198"/>
      <c r="AN185" s="198"/>
      <c r="AO185" s="198"/>
      <c r="AP185" s="198"/>
      <c r="AQ185" s="198"/>
      <c r="AR185" s="198"/>
      <c r="AS185" s="198"/>
      <c r="AT185" s="198"/>
      <c r="AU185" s="198"/>
      <c r="AV185" s="198"/>
      <c r="AW185" s="198"/>
      <c r="AX185" s="198"/>
      <c r="AY185" s="198"/>
      <c r="AZ185" s="198"/>
      <c r="BA185" s="198"/>
      <c r="BB185" s="198"/>
      <c r="BC185" s="198"/>
      <c r="BD185" s="198"/>
      <c r="BE185" s="198"/>
      <c r="BF185" s="198"/>
      <c r="BG185" s="198"/>
      <c r="BH185" s="198"/>
    </row>
    <row r="186" spans="1:60" outlineLevel="1" x14ac:dyDescent="0.2">
      <c r="A186" s="208">
        <v>64</v>
      </c>
      <c r="B186" s="207" t="s">
        <v>1195</v>
      </c>
      <c r="C186" s="210" t="s">
        <v>1194</v>
      </c>
      <c r="D186" s="204" t="s">
        <v>98</v>
      </c>
      <c r="E186" s="209">
        <v>105.44</v>
      </c>
      <c r="F186" s="254"/>
      <c r="G186" s="206">
        <f>ROUND(E186*F186,2)</f>
        <v>0</v>
      </c>
      <c r="H186" s="254"/>
      <c r="I186" s="206">
        <f>ROUND(E186*H186,2)</f>
        <v>0</v>
      </c>
      <c r="J186" s="254"/>
      <c r="K186" s="206">
        <f>ROUND(E186*J186,2)</f>
        <v>0</v>
      </c>
      <c r="L186" s="206">
        <v>21</v>
      </c>
      <c r="M186" s="206">
        <f>G186*(1+L186/100)</f>
        <v>0</v>
      </c>
      <c r="N186" s="204">
        <v>5.0000000000000002E-5</v>
      </c>
      <c r="O186" s="204">
        <f>ROUND(E186*N186,5)</f>
        <v>5.2700000000000004E-3</v>
      </c>
      <c r="P186" s="204">
        <v>0</v>
      </c>
      <c r="Q186" s="204">
        <f>ROUND(E186*P186,5)</f>
        <v>0</v>
      </c>
      <c r="R186" s="204"/>
      <c r="S186" s="204"/>
      <c r="T186" s="205">
        <v>7.0000000000000007E-2</v>
      </c>
      <c r="U186" s="204">
        <f>ROUND(E186*T186,2)</f>
        <v>7.38</v>
      </c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 t="s">
        <v>91</v>
      </c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8"/>
      <c r="AT186" s="198"/>
      <c r="AU186" s="198"/>
      <c r="AV186" s="198"/>
      <c r="AW186" s="198"/>
      <c r="AX186" s="198"/>
      <c r="AY186" s="198"/>
      <c r="AZ186" s="198"/>
      <c r="BA186" s="198"/>
      <c r="BB186" s="198"/>
      <c r="BC186" s="198"/>
      <c r="BD186" s="198"/>
      <c r="BE186" s="198"/>
      <c r="BF186" s="198"/>
      <c r="BG186" s="198"/>
      <c r="BH186" s="198"/>
    </row>
    <row r="187" spans="1:60" outlineLevel="1" x14ac:dyDescent="0.2">
      <c r="A187" s="208"/>
      <c r="B187" s="207"/>
      <c r="C187" s="219" t="s">
        <v>1218</v>
      </c>
      <c r="D187" s="597"/>
      <c r="E187" s="218">
        <v>105.44</v>
      </c>
      <c r="F187" s="206"/>
      <c r="G187" s="206"/>
      <c r="H187" s="206"/>
      <c r="I187" s="206"/>
      <c r="J187" s="206"/>
      <c r="K187" s="206"/>
      <c r="L187" s="206"/>
      <c r="M187" s="206"/>
      <c r="N187" s="204"/>
      <c r="O187" s="204"/>
      <c r="P187" s="204"/>
      <c r="Q187" s="204"/>
      <c r="R187" s="204"/>
      <c r="S187" s="204"/>
      <c r="T187" s="205"/>
      <c r="U187" s="204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 t="s">
        <v>97</v>
      </c>
      <c r="AF187" s="198">
        <v>0</v>
      </c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8"/>
      <c r="AT187" s="198"/>
      <c r="AU187" s="198"/>
      <c r="AV187" s="198"/>
      <c r="AW187" s="198"/>
      <c r="AX187" s="198"/>
      <c r="AY187" s="198"/>
      <c r="AZ187" s="198"/>
      <c r="BA187" s="198"/>
      <c r="BB187" s="198"/>
      <c r="BC187" s="198"/>
      <c r="BD187" s="198"/>
      <c r="BE187" s="198"/>
      <c r="BF187" s="198"/>
      <c r="BG187" s="198"/>
      <c r="BH187" s="198"/>
    </row>
    <row r="188" spans="1:60" ht="22.5" outlineLevel="1" x14ac:dyDescent="0.2">
      <c r="A188" s="208">
        <v>65</v>
      </c>
      <c r="B188" s="207" t="s">
        <v>1217</v>
      </c>
      <c r="C188" s="210" t="s">
        <v>1216</v>
      </c>
      <c r="D188" s="204" t="s">
        <v>98</v>
      </c>
      <c r="E188" s="209">
        <v>14.4</v>
      </c>
      <c r="F188" s="254"/>
      <c r="G188" s="206">
        <f>ROUND(E188*F188,2)</f>
        <v>0</v>
      </c>
      <c r="H188" s="254"/>
      <c r="I188" s="206">
        <f>ROUND(E188*H188,2)</f>
        <v>0</v>
      </c>
      <c r="J188" s="254"/>
      <c r="K188" s="206">
        <f>ROUND(E188*J188,2)</f>
        <v>0</v>
      </c>
      <c r="L188" s="206">
        <v>21</v>
      </c>
      <c r="M188" s="206">
        <f>G188*(1+L188/100)</f>
        <v>0</v>
      </c>
      <c r="N188" s="204">
        <v>8.9800000000000001E-3</v>
      </c>
      <c r="O188" s="204">
        <f>ROUND(E188*N188,5)</f>
        <v>0.12931000000000001</v>
      </c>
      <c r="P188" s="204">
        <v>0</v>
      </c>
      <c r="Q188" s="204">
        <f>ROUND(E188*P188,5)</f>
        <v>0</v>
      </c>
      <c r="R188" s="204"/>
      <c r="S188" s="204"/>
      <c r="T188" s="205">
        <v>0.85699999999999998</v>
      </c>
      <c r="U188" s="204">
        <f>ROUND(E188*T188,2)</f>
        <v>12.34</v>
      </c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 t="s">
        <v>91</v>
      </c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</row>
    <row r="189" spans="1:60" ht="56.25" outlineLevel="1" x14ac:dyDescent="0.2">
      <c r="A189" s="208"/>
      <c r="B189" s="207"/>
      <c r="C189" s="596" t="s">
        <v>1215</v>
      </c>
      <c r="D189" s="595"/>
      <c r="E189" s="594"/>
      <c r="F189" s="593"/>
      <c r="G189" s="592"/>
      <c r="H189" s="206"/>
      <c r="I189" s="206"/>
      <c r="J189" s="206"/>
      <c r="K189" s="206"/>
      <c r="L189" s="206"/>
      <c r="M189" s="206"/>
      <c r="N189" s="204"/>
      <c r="O189" s="204"/>
      <c r="P189" s="204"/>
      <c r="Q189" s="204"/>
      <c r="R189" s="204"/>
      <c r="S189" s="204"/>
      <c r="T189" s="205"/>
      <c r="U189" s="204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 t="s">
        <v>743</v>
      </c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586" t="str">
        <f>C189</f>
        <v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v>
      </c>
      <c r="BB189" s="198"/>
      <c r="BC189" s="198"/>
      <c r="BD189" s="198"/>
      <c r="BE189" s="198"/>
      <c r="BF189" s="198"/>
      <c r="BG189" s="198"/>
      <c r="BH189" s="198"/>
    </row>
    <row r="190" spans="1:60" ht="56.25" outlineLevel="1" x14ac:dyDescent="0.2">
      <c r="A190" s="208"/>
      <c r="B190" s="207"/>
      <c r="C190" s="596" t="s">
        <v>1214</v>
      </c>
      <c r="D190" s="595"/>
      <c r="E190" s="594"/>
      <c r="F190" s="593"/>
      <c r="G190" s="592"/>
      <c r="H190" s="206"/>
      <c r="I190" s="206"/>
      <c r="J190" s="206"/>
      <c r="K190" s="206"/>
      <c r="L190" s="206"/>
      <c r="M190" s="206"/>
      <c r="N190" s="204"/>
      <c r="O190" s="204"/>
      <c r="P190" s="204"/>
      <c r="Q190" s="204"/>
      <c r="R190" s="204"/>
      <c r="S190" s="204"/>
      <c r="T190" s="205"/>
      <c r="U190" s="204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 t="s">
        <v>743</v>
      </c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586" t="str">
        <f>C190</f>
        <v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v>
      </c>
      <c r="BB190" s="198"/>
      <c r="BC190" s="198"/>
      <c r="BD190" s="198"/>
      <c r="BE190" s="198"/>
      <c r="BF190" s="198"/>
      <c r="BG190" s="198"/>
      <c r="BH190" s="198"/>
    </row>
    <row r="191" spans="1:60" ht="33.75" outlineLevel="1" x14ac:dyDescent="0.2">
      <c r="A191" s="208"/>
      <c r="B191" s="207"/>
      <c r="C191" s="596" t="s">
        <v>1213</v>
      </c>
      <c r="D191" s="595"/>
      <c r="E191" s="594"/>
      <c r="F191" s="593"/>
      <c r="G191" s="592"/>
      <c r="H191" s="206"/>
      <c r="I191" s="206"/>
      <c r="J191" s="206"/>
      <c r="K191" s="206"/>
      <c r="L191" s="206"/>
      <c r="M191" s="206"/>
      <c r="N191" s="204"/>
      <c r="O191" s="204"/>
      <c r="P191" s="204"/>
      <c r="Q191" s="204"/>
      <c r="R191" s="204"/>
      <c r="S191" s="204"/>
      <c r="T191" s="205"/>
      <c r="U191" s="204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 t="s">
        <v>743</v>
      </c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586" t="str">
        <f>C191</f>
        <v>Položky zateplení parapetů obsahují: nanesení lepicího tmelu na izolační desky, nalepení desek, natažení stěrky, vtlačení výztužné tkaniny (1,15 m2/m2) a přehlazení stěrky. Položky obsahují 5,0 m parapetních lišt na m2.</v>
      </c>
      <c r="BB191" s="198"/>
      <c r="BC191" s="198"/>
      <c r="BD191" s="198"/>
      <c r="BE191" s="198"/>
      <c r="BF191" s="198"/>
      <c r="BG191" s="198"/>
      <c r="BH191" s="198"/>
    </row>
    <row r="192" spans="1:60" ht="22.5" outlineLevel="1" x14ac:dyDescent="0.2">
      <c r="A192" s="208"/>
      <c r="B192" s="207"/>
      <c r="C192" s="596" t="s">
        <v>1212</v>
      </c>
      <c r="D192" s="595"/>
      <c r="E192" s="594"/>
      <c r="F192" s="593"/>
      <c r="G192" s="592"/>
      <c r="H192" s="206"/>
      <c r="I192" s="206"/>
      <c r="J192" s="206"/>
      <c r="K192" s="206"/>
      <c r="L192" s="206"/>
      <c r="M192" s="206"/>
      <c r="N192" s="204"/>
      <c r="O192" s="204"/>
      <c r="P192" s="204"/>
      <c r="Q192" s="204"/>
      <c r="R192" s="204"/>
      <c r="S192" s="204"/>
      <c r="T192" s="205"/>
      <c r="U192" s="204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 t="s">
        <v>743</v>
      </c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198"/>
      <c r="AT192" s="198"/>
      <c r="AU192" s="198"/>
      <c r="AV192" s="198"/>
      <c r="AW192" s="198"/>
      <c r="AX192" s="198"/>
      <c r="AY192" s="198"/>
      <c r="AZ192" s="198"/>
      <c r="BA192" s="586" t="str">
        <f>C192</f>
        <v>Položky izolace suterénu obsahují: nanesení lepicího tmelu na izolační desky, nalepení desek a zajištění talířovými hmoždinkami (6 ks/m2).</v>
      </c>
      <c r="BB192" s="198"/>
      <c r="BC192" s="198"/>
      <c r="BD192" s="198"/>
      <c r="BE192" s="198"/>
      <c r="BF192" s="198"/>
      <c r="BG192" s="198"/>
      <c r="BH192" s="198"/>
    </row>
    <row r="193" spans="1:60" outlineLevel="1" x14ac:dyDescent="0.2">
      <c r="A193" s="208"/>
      <c r="B193" s="207"/>
      <c r="C193" s="219" t="s">
        <v>1211</v>
      </c>
      <c r="D193" s="597"/>
      <c r="E193" s="218"/>
      <c r="F193" s="206"/>
      <c r="G193" s="206"/>
      <c r="H193" s="206"/>
      <c r="I193" s="206"/>
      <c r="J193" s="206"/>
      <c r="K193" s="206"/>
      <c r="L193" s="206"/>
      <c r="M193" s="206"/>
      <c r="N193" s="204"/>
      <c r="O193" s="204"/>
      <c r="P193" s="204"/>
      <c r="Q193" s="204"/>
      <c r="R193" s="204"/>
      <c r="S193" s="204"/>
      <c r="T193" s="205"/>
      <c r="U193" s="204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 t="s">
        <v>97</v>
      </c>
      <c r="AF193" s="198">
        <v>0</v>
      </c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198"/>
      <c r="AT193" s="198"/>
      <c r="AU193" s="198"/>
      <c r="AV193" s="198"/>
      <c r="AW193" s="198"/>
      <c r="AX193" s="198"/>
      <c r="AY193" s="198"/>
      <c r="AZ193" s="198"/>
      <c r="BA193" s="198"/>
      <c r="BB193" s="198"/>
      <c r="BC193" s="198"/>
      <c r="BD193" s="198"/>
      <c r="BE193" s="198"/>
      <c r="BF193" s="198"/>
      <c r="BG193" s="198"/>
      <c r="BH193" s="198"/>
    </row>
    <row r="194" spans="1:60" outlineLevel="1" x14ac:dyDescent="0.2">
      <c r="A194" s="208"/>
      <c r="B194" s="207"/>
      <c r="C194" s="219" t="s">
        <v>1169</v>
      </c>
      <c r="D194" s="597"/>
      <c r="E194" s="218">
        <v>14.4</v>
      </c>
      <c r="F194" s="206"/>
      <c r="G194" s="206"/>
      <c r="H194" s="206"/>
      <c r="I194" s="206"/>
      <c r="J194" s="206"/>
      <c r="K194" s="206"/>
      <c r="L194" s="206"/>
      <c r="M194" s="206"/>
      <c r="N194" s="204"/>
      <c r="O194" s="204"/>
      <c r="P194" s="204"/>
      <c r="Q194" s="204"/>
      <c r="R194" s="204"/>
      <c r="S194" s="204"/>
      <c r="T194" s="205"/>
      <c r="U194" s="204"/>
      <c r="V194" s="198"/>
      <c r="W194" s="198"/>
      <c r="X194" s="198"/>
      <c r="Y194" s="198"/>
      <c r="Z194" s="198"/>
      <c r="AA194" s="198"/>
      <c r="AB194" s="198"/>
      <c r="AC194" s="198"/>
      <c r="AD194" s="198"/>
      <c r="AE194" s="198" t="s">
        <v>97</v>
      </c>
      <c r="AF194" s="198">
        <v>0</v>
      </c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198"/>
      <c r="AT194" s="198"/>
      <c r="AU194" s="198"/>
      <c r="AV194" s="198"/>
      <c r="AW194" s="198"/>
      <c r="AX194" s="198"/>
      <c r="AY194" s="198"/>
      <c r="AZ194" s="198"/>
      <c r="BA194" s="198"/>
      <c r="BB194" s="198"/>
      <c r="BC194" s="198"/>
      <c r="BD194" s="198"/>
      <c r="BE194" s="198"/>
      <c r="BF194" s="198"/>
      <c r="BG194" s="198"/>
      <c r="BH194" s="198"/>
    </row>
    <row r="195" spans="1:60" ht="22.5" outlineLevel="1" x14ac:dyDescent="0.2">
      <c r="A195" s="208">
        <v>66</v>
      </c>
      <c r="B195" s="207" t="s">
        <v>1210</v>
      </c>
      <c r="C195" s="210" t="s">
        <v>1209</v>
      </c>
      <c r="D195" s="204" t="s">
        <v>98</v>
      </c>
      <c r="E195" s="209">
        <v>69.12</v>
      </c>
      <c r="F195" s="254"/>
      <c r="G195" s="206">
        <f>ROUND(E195*F195,2)</f>
        <v>0</v>
      </c>
      <c r="H195" s="254"/>
      <c r="I195" s="206">
        <f>ROUND(E195*H195,2)</f>
        <v>0</v>
      </c>
      <c r="J195" s="254"/>
      <c r="K195" s="206">
        <f>ROUND(E195*J195,2)</f>
        <v>0</v>
      </c>
      <c r="L195" s="206">
        <v>21</v>
      </c>
      <c r="M195" s="206">
        <f>G195*(1+L195/100)</f>
        <v>0</v>
      </c>
      <c r="N195" s="204">
        <v>1.038E-2</v>
      </c>
      <c r="O195" s="204">
        <f>ROUND(E195*N195,5)</f>
        <v>0.71747000000000005</v>
      </c>
      <c r="P195" s="204">
        <v>0</v>
      </c>
      <c r="Q195" s="204">
        <f>ROUND(E195*P195,5)</f>
        <v>0</v>
      </c>
      <c r="R195" s="204"/>
      <c r="S195" s="204"/>
      <c r="T195" s="205">
        <v>0.85699999999999998</v>
      </c>
      <c r="U195" s="204">
        <f>ROUND(E195*T195,2)</f>
        <v>59.24</v>
      </c>
      <c r="V195" s="198"/>
      <c r="W195" s="198"/>
      <c r="X195" s="198"/>
      <c r="Y195" s="198"/>
      <c r="Z195" s="198"/>
      <c r="AA195" s="198"/>
      <c r="AB195" s="198"/>
      <c r="AC195" s="198"/>
      <c r="AD195" s="198"/>
      <c r="AE195" s="198" t="s">
        <v>91</v>
      </c>
      <c r="AF195" s="198"/>
      <c r="AG195" s="198"/>
      <c r="AH195" s="198"/>
      <c r="AI195" s="198"/>
      <c r="AJ195" s="198"/>
      <c r="AK195" s="198"/>
      <c r="AL195" s="198"/>
      <c r="AM195" s="198"/>
      <c r="AN195" s="198"/>
      <c r="AO195" s="198"/>
      <c r="AP195" s="198"/>
      <c r="AQ195" s="198"/>
      <c r="AR195" s="198"/>
      <c r="AS195" s="198"/>
      <c r="AT195" s="198"/>
      <c r="AU195" s="198"/>
      <c r="AV195" s="198"/>
      <c r="AW195" s="198"/>
      <c r="AX195" s="198"/>
      <c r="AY195" s="198"/>
      <c r="AZ195" s="198"/>
      <c r="BA195" s="198"/>
      <c r="BB195" s="198"/>
      <c r="BC195" s="198"/>
      <c r="BD195" s="198"/>
      <c r="BE195" s="198"/>
      <c r="BF195" s="198"/>
      <c r="BG195" s="198"/>
      <c r="BH195" s="198"/>
    </row>
    <row r="196" spans="1:60" outlineLevel="1" x14ac:dyDescent="0.2">
      <c r="A196" s="208"/>
      <c r="B196" s="207"/>
      <c r="C196" s="219" t="s">
        <v>1208</v>
      </c>
      <c r="D196" s="597"/>
      <c r="E196" s="218"/>
      <c r="F196" s="206"/>
      <c r="G196" s="206"/>
      <c r="H196" s="206"/>
      <c r="I196" s="206"/>
      <c r="J196" s="206"/>
      <c r="K196" s="206"/>
      <c r="L196" s="206"/>
      <c r="M196" s="206"/>
      <c r="N196" s="204"/>
      <c r="O196" s="204"/>
      <c r="P196" s="204"/>
      <c r="Q196" s="204"/>
      <c r="R196" s="204"/>
      <c r="S196" s="204"/>
      <c r="T196" s="205"/>
      <c r="U196" s="204"/>
      <c r="V196" s="198"/>
      <c r="W196" s="198"/>
      <c r="X196" s="198"/>
      <c r="Y196" s="198"/>
      <c r="Z196" s="198"/>
      <c r="AA196" s="198"/>
      <c r="AB196" s="198"/>
      <c r="AC196" s="198"/>
      <c r="AD196" s="198"/>
      <c r="AE196" s="198" t="s">
        <v>97</v>
      </c>
      <c r="AF196" s="198">
        <v>0</v>
      </c>
      <c r="AG196" s="198"/>
      <c r="AH196" s="198"/>
      <c r="AI196" s="198"/>
      <c r="AJ196" s="198"/>
      <c r="AK196" s="198"/>
      <c r="AL196" s="198"/>
      <c r="AM196" s="198"/>
      <c r="AN196" s="198"/>
      <c r="AO196" s="198"/>
      <c r="AP196" s="198"/>
      <c r="AQ196" s="198"/>
      <c r="AR196" s="198"/>
      <c r="AS196" s="198"/>
      <c r="AT196" s="198"/>
      <c r="AU196" s="198"/>
      <c r="AV196" s="198"/>
      <c r="AW196" s="198"/>
      <c r="AX196" s="198"/>
      <c r="AY196" s="198"/>
      <c r="AZ196" s="198"/>
      <c r="BA196" s="198"/>
      <c r="BB196" s="198"/>
      <c r="BC196" s="198"/>
      <c r="BD196" s="198"/>
      <c r="BE196" s="198"/>
      <c r="BF196" s="198"/>
      <c r="BG196" s="198"/>
      <c r="BH196" s="198"/>
    </row>
    <row r="197" spans="1:60" outlineLevel="1" x14ac:dyDescent="0.2">
      <c r="A197" s="208"/>
      <c r="B197" s="207"/>
      <c r="C197" s="219" t="s">
        <v>1096</v>
      </c>
      <c r="D197" s="597"/>
      <c r="E197" s="218">
        <v>69.12</v>
      </c>
      <c r="F197" s="206"/>
      <c r="G197" s="206"/>
      <c r="H197" s="206"/>
      <c r="I197" s="206"/>
      <c r="J197" s="206"/>
      <c r="K197" s="206"/>
      <c r="L197" s="206"/>
      <c r="M197" s="206"/>
      <c r="N197" s="204"/>
      <c r="O197" s="204"/>
      <c r="P197" s="204"/>
      <c r="Q197" s="204"/>
      <c r="R197" s="204"/>
      <c r="S197" s="204"/>
      <c r="T197" s="205"/>
      <c r="U197" s="204"/>
      <c r="V197" s="198"/>
      <c r="W197" s="198"/>
      <c r="X197" s="198"/>
      <c r="Y197" s="198"/>
      <c r="Z197" s="198"/>
      <c r="AA197" s="198"/>
      <c r="AB197" s="198"/>
      <c r="AC197" s="198"/>
      <c r="AD197" s="198"/>
      <c r="AE197" s="198" t="s">
        <v>97</v>
      </c>
      <c r="AF197" s="198">
        <v>0</v>
      </c>
      <c r="AG197" s="198"/>
      <c r="AH197" s="198"/>
      <c r="AI197" s="198"/>
      <c r="AJ197" s="198"/>
      <c r="AK197" s="198"/>
      <c r="AL197" s="198"/>
      <c r="AM197" s="198"/>
      <c r="AN197" s="198"/>
      <c r="AO197" s="198"/>
      <c r="AP197" s="198"/>
      <c r="AQ197" s="198"/>
      <c r="AR197" s="198"/>
      <c r="AS197" s="198"/>
      <c r="AT197" s="198"/>
      <c r="AU197" s="198"/>
      <c r="AV197" s="198"/>
      <c r="AW197" s="198"/>
      <c r="AX197" s="198"/>
      <c r="AY197" s="198"/>
      <c r="AZ197" s="198"/>
      <c r="BA197" s="198"/>
      <c r="BB197" s="198"/>
      <c r="BC197" s="198"/>
      <c r="BD197" s="198"/>
      <c r="BE197" s="198"/>
      <c r="BF197" s="198"/>
      <c r="BG197" s="198"/>
      <c r="BH197" s="198"/>
    </row>
    <row r="198" spans="1:60" ht="22.5" outlineLevel="1" x14ac:dyDescent="0.2">
      <c r="A198" s="208">
        <v>67</v>
      </c>
      <c r="B198" s="207" t="s">
        <v>1207</v>
      </c>
      <c r="C198" s="210" t="s">
        <v>1206</v>
      </c>
      <c r="D198" s="204" t="s">
        <v>98</v>
      </c>
      <c r="E198" s="209">
        <v>19.34</v>
      </c>
      <c r="F198" s="254"/>
      <c r="G198" s="206">
        <f>ROUND(E198*F198,2)</f>
        <v>0</v>
      </c>
      <c r="H198" s="254"/>
      <c r="I198" s="206">
        <f>ROUND(E198*H198,2)</f>
        <v>0</v>
      </c>
      <c r="J198" s="254"/>
      <c r="K198" s="206">
        <f>ROUND(E198*J198,2)</f>
        <v>0</v>
      </c>
      <c r="L198" s="206">
        <v>21</v>
      </c>
      <c r="M198" s="206">
        <f>G198*(1+L198/100)</f>
        <v>0</v>
      </c>
      <c r="N198" s="204">
        <v>1.0149999999999999E-2</v>
      </c>
      <c r="O198" s="204">
        <f>ROUND(E198*N198,5)</f>
        <v>0.1963</v>
      </c>
      <c r="P198" s="204">
        <v>0</v>
      </c>
      <c r="Q198" s="204">
        <f>ROUND(E198*P198,5)</f>
        <v>0</v>
      </c>
      <c r="R198" s="204"/>
      <c r="S198" s="204"/>
      <c r="T198" s="205">
        <v>2.3519999999999999</v>
      </c>
      <c r="U198" s="204">
        <f>ROUND(E198*T198,2)</f>
        <v>45.49</v>
      </c>
      <c r="V198" s="198"/>
      <c r="W198" s="198"/>
      <c r="X198" s="198"/>
      <c r="Y198" s="198"/>
      <c r="Z198" s="198"/>
      <c r="AA198" s="198"/>
      <c r="AB198" s="198"/>
      <c r="AC198" s="198"/>
      <c r="AD198" s="198"/>
      <c r="AE198" s="198" t="s">
        <v>91</v>
      </c>
      <c r="AF198" s="198"/>
      <c r="AG198" s="198"/>
      <c r="AH198" s="198"/>
      <c r="AI198" s="198"/>
      <c r="AJ198" s="198"/>
      <c r="AK198" s="198"/>
      <c r="AL198" s="198"/>
      <c r="AM198" s="198"/>
      <c r="AN198" s="198"/>
      <c r="AO198" s="198"/>
      <c r="AP198" s="198"/>
      <c r="AQ198" s="198"/>
      <c r="AR198" s="198"/>
      <c r="AS198" s="198"/>
      <c r="AT198" s="198"/>
      <c r="AU198" s="198"/>
      <c r="AV198" s="198"/>
      <c r="AW198" s="198"/>
      <c r="AX198" s="198"/>
      <c r="AY198" s="198"/>
      <c r="AZ198" s="198"/>
      <c r="BA198" s="198"/>
      <c r="BB198" s="198"/>
      <c r="BC198" s="198"/>
      <c r="BD198" s="198"/>
      <c r="BE198" s="198"/>
      <c r="BF198" s="198"/>
      <c r="BG198" s="198"/>
      <c r="BH198" s="198"/>
    </row>
    <row r="199" spans="1:60" outlineLevel="1" x14ac:dyDescent="0.2">
      <c r="A199" s="208"/>
      <c r="B199" s="207"/>
      <c r="C199" s="219" t="s">
        <v>1205</v>
      </c>
      <c r="D199" s="597"/>
      <c r="E199" s="218"/>
      <c r="F199" s="206"/>
      <c r="G199" s="206"/>
      <c r="H199" s="206"/>
      <c r="I199" s="206"/>
      <c r="J199" s="206"/>
      <c r="K199" s="206"/>
      <c r="L199" s="206"/>
      <c r="M199" s="206"/>
      <c r="N199" s="204"/>
      <c r="O199" s="204"/>
      <c r="P199" s="204"/>
      <c r="Q199" s="204"/>
      <c r="R199" s="204"/>
      <c r="S199" s="204"/>
      <c r="T199" s="205"/>
      <c r="U199" s="204"/>
      <c r="V199" s="198"/>
      <c r="W199" s="198"/>
      <c r="X199" s="198"/>
      <c r="Y199" s="198"/>
      <c r="Z199" s="198"/>
      <c r="AA199" s="198"/>
      <c r="AB199" s="198"/>
      <c r="AC199" s="198"/>
      <c r="AD199" s="198"/>
      <c r="AE199" s="198" t="s">
        <v>97</v>
      </c>
      <c r="AF199" s="198">
        <v>0</v>
      </c>
      <c r="AG199" s="198"/>
      <c r="AH199" s="198"/>
      <c r="AI199" s="198"/>
      <c r="AJ199" s="198"/>
      <c r="AK199" s="198"/>
      <c r="AL199" s="198"/>
      <c r="AM199" s="198"/>
      <c r="AN199" s="198"/>
      <c r="AO199" s="198"/>
      <c r="AP199" s="198"/>
      <c r="AQ199" s="198"/>
      <c r="AR199" s="198"/>
      <c r="AS199" s="198"/>
      <c r="AT199" s="198"/>
      <c r="AU199" s="198"/>
      <c r="AV199" s="198"/>
      <c r="AW199" s="198"/>
      <c r="AX199" s="198"/>
      <c r="AY199" s="198"/>
      <c r="AZ199" s="198"/>
      <c r="BA199" s="198"/>
      <c r="BB199" s="198"/>
      <c r="BC199" s="198"/>
      <c r="BD199" s="198"/>
      <c r="BE199" s="198"/>
      <c r="BF199" s="198"/>
      <c r="BG199" s="198"/>
      <c r="BH199" s="198"/>
    </row>
    <row r="200" spans="1:60" outlineLevel="1" x14ac:dyDescent="0.2">
      <c r="A200" s="208"/>
      <c r="B200" s="207"/>
      <c r="C200" s="219" t="s">
        <v>1204</v>
      </c>
      <c r="D200" s="597"/>
      <c r="E200" s="218">
        <v>6.68</v>
      </c>
      <c r="F200" s="206"/>
      <c r="G200" s="206"/>
      <c r="H200" s="206"/>
      <c r="I200" s="206"/>
      <c r="J200" s="206"/>
      <c r="K200" s="206"/>
      <c r="L200" s="206"/>
      <c r="M200" s="206"/>
      <c r="N200" s="204"/>
      <c r="O200" s="204"/>
      <c r="P200" s="204"/>
      <c r="Q200" s="204"/>
      <c r="R200" s="204"/>
      <c r="S200" s="204"/>
      <c r="T200" s="205"/>
      <c r="U200" s="204"/>
      <c r="V200" s="198"/>
      <c r="W200" s="198"/>
      <c r="X200" s="198"/>
      <c r="Y200" s="198"/>
      <c r="Z200" s="198"/>
      <c r="AA200" s="198"/>
      <c r="AB200" s="198"/>
      <c r="AC200" s="198"/>
      <c r="AD200" s="198"/>
      <c r="AE200" s="198" t="s">
        <v>97</v>
      </c>
      <c r="AF200" s="198">
        <v>0</v>
      </c>
      <c r="AG200" s="198"/>
      <c r="AH200" s="198"/>
      <c r="AI200" s="198"/>
      <c r="AJ200" s="198"/>
      <c r="AK200" s="198"/>
      <c r="AL200" s="198"/>
      <c r="AM200" s="198"/>
      <c r="AN200" s="198"/>
      <c r="AO200" s="198"/>
      <c r="AP200" s="198"/>
      <c r="AQ200" s="198"/>
      <c r="AR200" s="198"/>
      <c r="AS200" s="198"/>
      <c r="AT200" s="198"/>
      <c r="AU200" s="198"/>
      <c r="AV200" s="198"/>
      <c r="AW200" s="198"/>
      <c r="AX200" s="198"/>
      <c r="AY200" s="198"/>
      <c r="AZ200" s="198"/>
      <c r="BA200" s="198"/>
      <c r="BB200" s="198"/>
      <c r="BC200" s="198"/>
      <c r="BD200" s="198"/>
      <c r="BE200" s="198"/>
      <c r="BF200" s="198"/>
      <c r="BG200" s="198"/>
      <c r="BH200" s="198"/>
    </row>
    <row r="201" spans="1:60" outlineLevel="1" x14ac:dyDescent="0.2">
      <c r="A201" s="208"/>
      <c r="B201" s="207"/>
      <c r="C201" s="219" t="s">
        <v>1203</v>
      </c>
      <c r="D201" s="597"/>
      <c r="E201" s="218"/>
      <c r="F201" s="206"/>
      <c r="G201" s="206"/>
      <c r="H201" s="206"/>
      <c r="I201" s="206"/>
      <c r="J201" s="206"/>
      <c r="K201" s="206"/>
      <c r="L201" s="206"/>
      <c r="M201" s="206"/>
      <c r="N201" s="204"/>
      <c r="O201" s="204"/>
      <c r="P201" s="204"/>
      <c r="Q201" s="204"/>
      <c r="R201" s="204"/>
      <c r="S201" s="204"/>
      <c r="T201" s="205"/>
      <c r="U201" s="204"/>
      <c r="V201" s="198"/>
      <c r="W201" s="198"/>
      <c r="X201" s="198"/>
      <c r="Y201" s="198"/>
      <c r="Z201" s="198"/>
      <c r="AA201" s="198"/>
      <c r="AB201" s="198"/>
      <c r="AC201" s="198"/>
      <c r="AD201" s="198"/>
      <c r="AE201" s="198" t="s">
        <v>97</v>
      </c>
      <c r="AF201" s="198">
        <v>0</v>
      </c>
      <c r="AG201" s="198"/>
      <c r="AH201" s="198"/>
      <c r="AI201" s="198"/>
      <c r="AJ201" s="198"/>
      <c r="AK201" s="198"/>
      <c r="AL201" s="198"/>
      <c r="AM201" s="198"/>
      <c r="AN201" s="198"/>
      <c r="AO201" s="198"/>
      <c r="AP201" s="198"/>
      <c r="AQ201" s="198"/>
      <c r="AR201" s="198"/>
      <c r="AS201" s="198"/>
      <c r="AT201" s="198"/>
      <c r="AU201" s="198"/>
      <c r="AV201" s="198"/>
      <c r="AW201" s="198"/>
      <c r="AX201" s="198"/>
      <c r="AY201" s="198"/>
      <c r="AZ201" s="198"/>
      <c r="BA201" s="198"/>
      <c r="BB201" s="198"/>
      <c r="BC201" s="198"/>
      <c r="BD201" s="198"/>
      <c r="BE201" s="198"/>
      <c r="BF201" s="198"/>
      <c r="BG201" s="198"/>
      <c r="BH201" s="198"/>
    </row>
    <row r="202" spans="1:60" outlineLevel="1" x14ac:dyDescent="0.2">
      <c r="A202" s="208"/>
      <c r="B202" s="207"/>
      <c r="C202" s="219" t="s">
        <v>1202</v>
      </c>
      <c r="D202" s="597"/>
      <c r="E202" s="218">
        <v>3.36</v>
      </c>
      <c r="F202" s="206"/>
      <c r="G202" s="206"/>
      <c r="H202" s="206"/>
      <c r="I202" s="206"/>
      <c r="J202" s="206"/>
      <c r="K202" s="206"/>
      <c r="L202" s="206"/>
      <c r="M202" s="206"/>
      <c r="N202" s="204"/>
      <c r="O202" s="204"/>
      <c r="P202" s="204"/>
      <c r="Q202" s="204"/>
      <c r="R202" s="204"/>
      <c r="S202" s="204"/>
      <c r="T202" s="205"/>
      <c r="U202" s="204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 t="s">
        <v>97</v>
      </c>
      <c r="AF202" s="198">
        <v>0</v>
      </c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</row>
    <row r="203" spans="1:60" outlineLevel="1" x14ac:dyDescent="0.2">
      <c r="A203" s="208"/>
      <c r="B203" s="207"/>
      <c r="C203" s="219" t="s">
        <v>1201</v>
      </c>
      <c r="D203" s="597"/>
      <c r="E203" s="218"/>
      <c r="F203" s="206"/>
      <c r="G203" s="206"/>
      <c r="H203" s="206"/>
      <c r="I203" s="206"/>
      <c r="J203" s="206"/>
      <c r="K203" s="206"/>
      <c r="L203" s="206"/>
      <c r="M203" s="206"/>
      <c r="N203" s="204"/>
      <c r="O203" s="204"/>
      <c r="P203" s="204"/>
      <c r="Q203" s="204"/>
      <c r="R203" s="204"/>
      <c r="S203" s="204"/>
      <c r="T203" s="205"/>
      <c r="U203" s="204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 t="s">
        <v>97</v>
      </c>
      <c r="AF203" s="198">
        <v>0</v>
      </c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</row>
    <row r="204" spans="1:60" outlineLevel="1" x14ac:dyDescent="0.2">
      <c r="A204" s="208"/>
      <c r="B204" s="207"/>
      <c r="C204" s="219" t="s">
        <v>1200</v>
      </c>
      <c r="D204" s="597"/>
      <c r="E204" s="218">
        <v>9.3000000000000007</v>
      </c>
      <c r="F204" s="206"/>
      <c r="G204" s="206"/>
      <c r="H204" s="206"/>
      <c r="I204" s="206"/>
      <c r="J204" s="206"/>
      <c r="K204" s="206"/>
      <c r="L204" s="206"/>
      <c r="M204" s="206"/>
      <c r="N204" s="204"/>
      <c r="O204" s="204"/>
      <c r="P204" s="204"/>
      <c r="Q204" s="204"/>
      <c r="R204" s="204"/>
      <c r="S204" s="204"/>
      <c r="T204" s="205"/>
      <c r="U204" s="204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 t="s">
        <v>97</v>
      </c>
      <c r="AF204" s="198">
        <v>0</v>
      </c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</row>
    <row r="205" spans="1:60" outlineLevel="1" x14ac:dyDescent="0.2">
      <c r="A205" s="208">
        <v>68</v>
      </c>
      <c r="B205" s="207" t="s">
        <v>1199</v>
      </c>
      <c r="C205" s="210" t="s">
        <v>1198</v>
      </c>
      <c r="D205" s="204" t="s">
        <v>98</v>
      </c>
      <c r="E205" s="209">
        <v>2.58</v>
      </c>
      <c r="F205" s="254"/>
      <c r="G205" s="206">
        <f>ROUND(E205*F205,2)</f>
        <v>0</v>
      </c>
      <c r="H205" s="254"/>
      <c r="I205" s="206">
        <f>ROUND(E205*H205,2)</f>
        <v>0</v>
      </c>
      <c r="J205" s="254"/>
      <c r="K205" s="206">
        <f>ROUND(E205*J205,2)</f>
        <v>0</v>
      </c>
      <c r="L205" s="206">
        <v>21</v>
      </c>
      <c r="M205" s="206">
        <f>G205*(1+L205/100)</f>
        <v>0</v>
      </c>
      <c r="N205" s="204">
        <v>9.3699999999999999E-3</v>
      </c>
      <c r="O205" s="204">
        <f>ROUND(E205*N205,5)</f>
        <v>2.4170000000000001E-2</v>
      </c>
      <c r="P205" s="204">
        <v>0</v>
      </c>
      <c r="Q205" s="204">
        <f>ROUND(E205*P205,5)</f>
        <v>0</v>
      </c>
      <c r="R205" s="204"/>
      <c r="S205" s="204"/>
      <c r="T205" s="205">
        <v>1.5620000000000001</v>
      </c>
      <c r="U205" s="204">
        <f>ROUND(E205*T205,2)</f>
        <v>4.03</v>
      </c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 t="s">
        <v>91</v>
      </c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</row>
    <row r="206" spans="1:60" outlineLevel="1" x14ac:dyDescent="0.2">
      <c r="A206" s="208"/>
      <c r="B206" s="207"/>
      <c r="C206" s="219" t="s">
        <v>1197</v>
      </c>
      <c r="D206" s="597"/>
      <c r="E206" s="218"/>
      <c r="F206" s="206"/>
      <c r="G206" s="206"/>
      <c r="H206" s="206"/>
      <c r="I206" s="206"/>
      <c r="J206" s="206"/>
      <c r="K206" s="206"/>
      <c r="L206" s="206"/>
      <c r="M206" s="206"/>
      <c r="N206" s="204"/>
      <c r="O206" s="204"/>
      <c r="P206" s="204"/>
      <c r="Q206" s="204"/>
      <c r="R206" s="204"/>
      <c r="S206" s="204"/>
      <c r="T206" s="205"/>
      <c r="U206" s="204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 t="s">
        <v>97</v>
      </c>
      <c r="AF206" s="198">
        <v>0</v>
      </c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198"/>
      <c r="AW206" s="198"/>
      <c r="AX206" s="198"/>
      <c r="AY206" s="198"/>
      <c r="AZ206" s="198"/>
      <c r="BA206" s="198"/>
      <c r="BB206" s="198"/>
      <c r="BC206" s="198"/>
      <c r="BD206" s="198"/>
      <c r="BE206" s="198"/>
      <c r="BF206" s="198"/>
      <c r="BG206" s="198"/>
      <c r="BH206" s="198"/>
    </row>
    <row r="207" spans="1:60" outlineLevel="1" x14ac:dyDescent="0.2">
      <c r="A207" s="208"/>
      <c r="B207" s="207"/>
      <c r="C207" s="219" t="s">
        <v>1196</v>
      </c>
      <c r="D207" s="597"/>
      <c r="E207" s="218">
        <v>2.58</v>
      </c>
      <c r="F207" s="206"/>
      <c r="G207" s="206"/>
      <c r="H207" s="206"/>
      <c r="I207" s="206"/>
      <c r="J207" s="206"/>
      <c r="K207" s="206"/>
      <c r="L207" s="206"/>
      <c r="M207" s="206"/>
      <c r="N207" s="204"/>
      <c r="O207" s="204"/>
      <c r="P207" s="204"/>
      <c r="Q207" s="204"/>
      <c r="R207" s="204"/>
      <c r="S207" s="204"/>
      <c r="T207" s="205"/>
      <c r="U207" s="204"/>
      <c r="V207" s="198"/>
      <c r="W207" s="198"/>
      <c r="X207" s="198"/>
      <c r="Y207" s="198"/>
      <c r="Z207" s="198"/>
      <c r="AA207" s="198"/>
      <c r="AB207" s="198"/>
      <c r="AC207" s="198"/>
      <c r="AD207" s="198"/>
      <c r="AE207" s="198" t="s">
        <v>97</v>
      </c>
      <c r="AF207" s="198">
        <v>0</v>
      </c>
      <c r="AG207" s="198"/>
      <c r="AH207" s="198"/>
      <c r="AI207" s="198"/>
      <c r="AJ207" s="198"/>
      <c r="AK207" s="198"/>
      <c r="AL207" s="198"/>
      <c r="AM207" s="198"/>
      <c r="AN207" s="198"/>
      <c r="AO207" s="198"/>
      <c r="AP207" s="198"/>
      <c r="AQ207" s="198"/>
      <c r="AR207" s="198"/>
      <c r="AS207" s="198"/>
      <c r="AT207" s="198"/>
      <c r="AU207" s="198"/>
      <c r="AV207" s="198"/>
      <c r="AW207" s="198"/>
      <c r="AX207" s="198"/>
      <c r="AY207" s="198"/>
      <c r="AZ207" s="198"/>
      <c r="BA207" s="198"/>
      <c r="BB207" s="198"/>
      <c r="BC207" s="198"/>
      <c r="BD207" s="198"/>
      <c r="BE207" s="198"/>
      <c r="BF207" s="198"/>
      <c r="BG207" s="198"/>
      <c r="BH207" s="198"/>
    </row>
    <row r="208" spans="1:60" outlineLevel="1" x14ac:dyDescent="0.2">
      <c r="A208" s="208">
        <v>69</v>
      </c>
      <c r="B208" s="207" t="s">
        <v>1195</v>
      </c>
      <c r="C208" s="210" t="s">
        <v>1194</v>
      </c>
      <c r="D208" s="204" t="s">
        <v>98</v>
      </c>
      <c r="E208" s="209">
        <v>104.28749999999999</v>
      </c>
      <c r="F208" s="254"/>
      <c r="G208" s="206">
        <f>ROUND(E208*F208,2)</f>
        <v>0</v>
      </c>
      <c r="H208" s="254"/>
      <c r="I208" s="206">
        <f>ROUND(E208*H208,2)</f>
        <v>0</v>
      </c>
      <c r="J208" s="254"/>
      <c r="K208" s="206">
        <f>ROUND(E208*J208,2)</f>
        <v>0</v>
      </c>
      <c r="L208" s="206">
        <v>21</v>
      </c>
      <c r="M208" s="206">
        <f>G208*(1+L208/100)</f>
        <v>0</v>
      </c>
      <c r="N208" s="204">
        <v>5.0000000000000002E-5</v>
      </c>
      <c r="O208" s="204">
        <f>ROUND(E208*N208,5)</f>
        <v>5.2100000000000002E-3</v>
      </c>
      <c r="P208" s="204">
        <v>0</v>
      </c>
      <c r="Q208" s="204">
        <f>ROUND(E208*P208,5)</f>
        <v>0</v>
      </c>
      <c r="R208" s="204"/>
      <c r="S208" s="204"/>
      <c r="T208" s="205">
        <v>7.0000000000000007E-2</v>
      </c>
      <c r="U208" s="204">
        <f>ROUND(E208*T208,2)</f>
        <v>7.3</v>
      </c>
      <c r="V208" s="198"/>
      <c r="W208" s="198"/>
      <c r="X208" s="198"/>
      <c r="Y208" s="198"/>
      <c r="Z208" s="198"/>
      <c r="AA208" s="198"/>
      <c r="AB208" s="198"/>
      <c r="AC208" s="198"/>
      <c r="AD208" s="198"/>
      <c r="AE208" s="198" t="s">
        <v>91</v>
      </c>
      <c r="AF208" s="198"/>
      <c r="AG208" s="198"/>
      <c r="AH208" s="198"/>
      <c r="AI208" s="198"/>
      <c r="AJ208" s="198"/>
      <c r="AK208" s="198"/>
      <c r="AL208" s="198"/>
      <c r="AM208" s="198"/>
      <c r="AN208" s="198"/>
      <c r="AO208" s="198"/>
      <c r="AP208" s="198"/>
      <c r="AQ208" s="198"/>
      <c r="AR208" s="198"/>
      <c r="AS208" s="198"/>
      <c r="AT208" s="198"/>
      <c r="AU208" s="198"/>
      <c r="AV208" s="198"/>
      <c r="AW208" s="198"/>
      <c r="AX208" s="198"/>
      <c r="AY208" s="198"/>
      <c r="AZ208" s="198"/>
      <c r="BA208" s="198"/>
      <c r="BB208" s="198"/>
      <c r="BC208" s="198"/>
      <c r="BD208" s="198"/>
      <c r="BE208" s="198"/>
      <c r="BF208" s="198"/>
      <c r="BG208" s="198"/>
      <c r="BH208" s="198"/>
    </row>
    <row r="209" spans="1:60" outlineLevel="1" x14ac:dyDescent="0.2">
      <c r="A209" s="208"/>
      <c r="B209" s="207"/>
      <c r="C209" s="219" t="s">
        <v>1193</v>
      </c>
      <c r="D209" s="597"/>
      <c r="E209" s="218">
        <v>104.28749999999999</v>
      </c>
      <c r="F209" s="206"/>
      <c r="G209" s="206"/>
      <c r="H209" s="206"/>
      <c r="I209" s="206"/>
      <c r="J209" s="206"/>
      <c r="K209" s="206"/>
      <c r="L209" s="206"/>
      <c r="M209" s="206"/>
      <c r="N209" s="204"/>
      <c r="O209" s="204"/>
      <c r="P209" s="204"/>
      <c r="Q209" s="204"/>
      <c r="R209" s="204"/>
      <c r="S209" s="204"/>
      <c r="T209" s="205"/>
      <c r="U209" s="204"/>
      <c r="V209" s="198"/>
      <c r="W209" s="198"/>
      <c r="X209" s="198"/>
      <c r="Y209" s="198"/>
      <c r="Z209" s="198"/>
      <c r="AA209" s="198"/>
      <c r="AB209" s="198"/>
      <c r="AC209" s="198"/>
      <c r="AD209" s="198"/>
      <c r="AE209" s="198" t="s">
        <v>97</v>
      </c>
      <c r="AF209" s="198">
        <v>0</v>
      </c>
      <c r="AG209" s="198"/>
      <c r="AH209" s="198"/>
      <c r="AI209" s="198"/>
      <c r="AJ209" s="198"/>
      <c r="AK209" s="198"/>
      <c r="AL209" s="198"/>
      <c r="AM209" s="198"/>
      <c r="AN209" s="198"/>
      <c r="AO209" s="198"/>
      <c r="AP209" s="198"/>
      <c r="AQ209" s="198"/>
      <c r="AR209" s="198"/>
      <c r="AS209" s="198"/>
      <c r="AT209" s="198"/>
      <c r="AU209" s="198"/>
      <c r="AV209" s="198"/>
      <c r="AW209" s="198"/>
      <c r="AX209" s="198"/>
      <c r="AY209" s="198"/>
      <c r="AZ209" s="198"/>
      <c r="BA209" s="198"/>
      <c r="BB209" s="198"/>
      <c r="BC209" s="198"/>
      <c r="BD209" s="198"/>
      <c r="BE209" s="198"/>
      <c r="BF209" s="198"/>
      <c r="BG209" s="198"/>
      <c r="BH209" s="198"/>
    </row>
    <row r="210" spans="1:60" ht="22.5" outlineLevel="1" x14ac:dyDescent="0.2">
      <c r="A210" s="208">
        <v>70</v>
      </c>
      <c r="B210" s="207" t="s">
        <v>1192</v>
      </c>
      <c r="C210" s="210" t="s">
        <v>1191</v>
      </c>
      <c r="D210" s="204" t="s">
        <v>98</v>
      </c>
      <c r="E210" s="209">
        <v>104.28749999999999</v>
      </c>
      <c r="F210" s="254"/>
      <c r="G210" s="206">
        <f>ROUND(E210*F210,2)</f>
        <v>0</v>
      </c>
      <c r="H210" s="254"/>
      <c r="I210" s="206">
        <f>ROUND(E210*H210,2)</f>
        <v>0</v>
      </c>
      <c r="J210" s="254"/>
      <c r="K210" s="206">
        <f>ROUND(E210*J210,2)</f>
        <v>0</v>
      </c>
      <c r="L210" s="206">
        <v>21</v>
      </c>
      <c r="M210" s="206">
        <f>G210*(1+L210/100)</f>
        <v>0</v>
      </c>
      <c r="N210" s="204">
        <v>3.7599999999999999E-3</v>
      </c>
      <c r="O210" s="204">
        <f>ROUND(E210*N210,5)</f>
        <v>0.39212000000000002</v>
      </c>
      <c r="P210" s="204">
        <v>0</v>
      </c>
      <c r="Q210" s="204">
        <f>ROUND(E210*P210,5)</f>
        <v>0</v>
      </c>
      <c r="R210" s="204"/>
      <c r="S210" s="204"/>
      <c r="T210" s="205">
        <v>1.0024999999999999</v>
      </c>
      <c r="U210" s="204">
        <f>ROUND(E210*T210,2)</f>
        <v>104.55</v>
      </c>
      <c r="V210" s="198"/>
      <c r="W210" s="198"/>
      <c r="X210" s="198"/>
      <c r="Y210" s="198"/>
      <c r="Z210" s="198"/>
      <c r="AA210" s="198"/>
      <c r="AB210" s="198"/>
      <c r="AC210" s="198"/>
      <c r="AD210" s="198"/>
      <c r="AE210" s="198" t="s">
        <v>91</v>
      </c>
      <c r="AF210" s="198"/>
      <c r="AG210" s="198"/>
      <c r="AH210" s="198"/>
      <c r="AI210" s="198"/>
      <c r="AJ210" s="198"/>
      <c r="AK210" s="198"/>
      <c r="AL210" s="198"/>
      <c r="AM210" s="198"/>
      <c r="AN210" s="198"/>
      <c r="AO210" s="198"/>
      <c r="AP210" s="198"/>
      <c r="AQ210" s="198"/>
      <c r="AR210" s="198"/>
      <c r="AS210" s="198"/>
      <c r="AT210" s="198"/>
      <c r="AU210" s="198"/>
      <c r="AV210" s="198"/>
      <c r="AW210" s="198"/>
      <c r="AX210" s="198"/>
      <c r="AY210" s="198"/>
      <c r="AZ210" s="198"/>
      <c r="BA210" s="198"/>
      <c r="BB210" s="198"/>
      <c r="BC210" s="198"/>
      <c r="BD210" s="198"/>
      <c r="BE210" s="198"/>
      <c r="BF210" s="198"/>
      <c r="BG210" s="198"/>
      <c r="BH210" s="198"/>
    </row>
    <row r="211" spans="1:60" outlineLevel="1" x14ac:dyDescent="0.2">
      <c r="A211" s="208"/>
      <c r="B211" s="207"/>
      <c r="C211" s="219" t="s">
        <v>1190</v>
      </c>
      <c r="D211" s="597"/>
      <c r="E211" s="218"/>
      <c r="F211" s="206"/>
      <c r="G211" s="206"/>
      <c r="H211" s="206"/>
      <c r="I211" s="206"/>
      <c r="J211" s="206"/>
      <c r="K211" s="206"/>
      <c r="L211" s="206"/>
      <c r="M211" s="206"/>
      <c r="N211" s="204"/>
      <c r="O211" s="204"/>
      <c r="P211" s="204"/>
      <c r="Q211" s="204"/>
      <c r="R211" s="204"/>
      <c r="S211" s="204"/>
      <c r="T211" s="205"/>
      <c r="U211" s="204"/>
      <c r="V211" s="198"/>
      <c r="W211" s="198"/>
      <c r="X211" s="198"/>
      <c r="Y211" s="198"/>
      <c r="Z211" s="198"/>
      <c r="AA211" s="198"/>
      <c r="AB211" s="198"/>
      <c r="AC211" s="198"/>
      <c r="AD211" s="198"/>
      <c r="AE211" s="198" t="s">
        <v>97</v>
      </c>
      <c r="AF211" s="198">
        <v>0</v>
      </c>
      <c r="AG211" s="198"/>
      <c r="AH211" s="198"/>
      <c r="AI211" s="198"/>
      <c r="AJ211" s="198"/>
      <c r="AK211" s="198"/>
      <c r="AL211" s="198"/>
      <c r="AM211" s="198"/>
      <c r="AN211" s="198"/>
      <c r="AO211" s="198"/>
      <c r="AP211" s="198"/>
      <c r="AQ211" s="198"/>
      <c r="AR211" s="198"/>
      <c r="AS211" s="198"/>
      <c r="AT211" s="198"/>
      <c r="AU211" s="198"/>
      <c r="AV211" s="198"/>
      <c r="AW211" s="198"/>
      <c r="AX211" s="198"/>
      <c r="AY211" s="198"/>
      <c r="AZ211" s="198"/>
      <c r="BA211" s="198"/>
      <c r="BB211" s="198"/>
      <c r="BC211" s="198"/>
      <c r="BD211" s="198"/>
      <c r="BE211" s="198"/>
      <c r="BF211" s="198"/>
      <c r="BG211" s="198"/>
      <c r="BH211" s="198"/>
    </row>
    <row r="212" spans="1:60" outlineLevel="1" x14ac:dyDescent="0.2">
      <c r="A212" s="208"/>
      <c r="B212" s="207"/>
      <c r="C212" s="219" t="s">
        <v>1189</v>
      </c>
      <c r="D212" s="597"/>
      <c r="E212" s="218">
        <v>113.41249999999999</v>
      </c>
      <c r="F212" s="206"/>
      <c r="G212" s="206"/>
      <c r="H212" s="206"/>
      <c r="I212" s="206"/>
      <c r="J212" s="206"/>
      <c r="K212" s="206"/>
      <c r="L212" s="206"/>
      <c r="M212" s="206"/>
      <c r="N212" s="204"/>
      <c r="O212" s="204"/>
      <c r="P212" s="204"/>
      <c r="Q212" s="204"/>
      <c r="R212" s="204"/>
      <c r="S212" s="204"/>
      <c r="T212" s="205"/>
      <c r="U212" s="204"/>
      <c r="V212" s="198"/>
      <c r="W212" s="198"/>
      <c r="X212" s="198"/>
      <c r="Y212" s="198"/>
      <c r="Z212" s="198"/>
      <c r="AA212" s="198"/>
      <c r="AB212" s="198"/>
      <c r="AC212" s="198"/>
      <c r="AD212" s="198"/>
      <c r="AE212" s="198" t="s">
        <v>97</v>
      </c>
      <c r="AF212" s="198">
        <v>0</v>
      </c>
      <c r="AG212" s="198"/>
      <c r="AH212" s="198"/>
      <c r="AI212" s="198"/>
      <c r="AJ212" s="198"/>
      <c r="AK212" s="198"/>
      <c r="AL212" s="198"/>
      <c r="AM212" s="198"/>
      <c r="AN212" s="198"/>
      <c r="AO212" s="198"/>
      <c r="AP212" s="198"/>
      <c r="AQ212" s="198"/>
      <c r="AR212" s="198"/>
      <c r="AS212" s="198"/>
      <c r="AT212" s="198"/>
      <c r="AU212" s="198"/>
      <c r="AV212" s="198"/>
      <c r="AW212" s="198"/>
      <c r="AX212" s="198"/>
      <c r="AY212" s="198"/>
      <c r="AZ212" s="198"/>
      <c r="BA212" s="198"/>
      <c r="BB212" s="198"/>
      <c r="BC212" s="198"/>
      <c r="BD212" s="198"/>
      <c r="BE212" s="198"/>
      <c r="BF212" s="198"/>
      <c r="BG212" s="198"/>
      <c r="BH212" s="198"/>
    </row>
    <row r="213" spans="1:60" outlineLevel="1" x14ac:dyDescent="0.2">
      <c r="A213" s="208"/>
      <c r="B213" s="207"/>
      <c r="C213" s="219" t="s">
        <v>1188</v>
      </c>
      <c r="D213" s="597"/>
      <c r="E213" s="218">
        <v>-9.125</v>
      </c>
      <c r="F213" s="206"/>
      <c r="G213" s="206"/>
      <c r="H213" s="206"/>
      <c r="I213" s="206"/>
      <c r="J213" s="206"/>
      <c r="K213" s="206"/>
      <c r="L213" s="206"/>
      <c r="M213" s="206"/>
      <c r="N213" s="204"/>
      <c r="O213" s="204"/>
      <c r="P213" s="204"/>
      <c r="Q213" s="204"/>
      <c r="R213" s="204"/>
      <c r="S213" s="204"/>
      <c r="T213" s="205"/>
      <c r="U213" s="204"/>
      <c r="V213" s="198"/>
      <c r="W213" s="198"/>
      <c r="X213" s="198"/>
      <c r="Y213" s="198"/>
      <c r="Z213" s="198"/>
      <c r="AA213" s="198"/>
      <c r="AB213" s="198"/>
      <c r="AC213" s="198"/>
      <c r="AD213" s="198"/>
      <c r="AE213" s="198" t="s">
        <v>97</v>
      </c>
      <c r="AF213" s="198">
        <v>0</v>
      </c>
      <c r="AG213" s="198"/>
      <c r="AH213" s="198"/>
      <c r="AI213" s="198"/>
      <c r="AJ213" s="198"/>
      <c r="AK213" s="198"/>
      <c r="AL213" s="198"/>
      <c r="AM213" s="198"/>
      <c r="AN213" s="198"/>
      <c r="AO213" s="198"/>
      <c r="AP213" s="198"/>
      <c r="AQ213" s="198"/>
      <c r="AR213" s="198"/>
      <c r="AS213" s="198"/>
      <c r="AT213" s="198"/>
      <c r="AU213" s="198"/>
      <c r="AV213" s="198"/>
      <c r="AW213" s="198"/>
      <c r="AX213" s="198"/>
      <c r="AY213" s="198"/>
      <c r="AZ213" s="198"/>
      <c r="BA213" s="198"/>
      <c r="BB213" s="198"/>
      <c r="BC213" s="198"/>
      <c r="BD213" s="198"/>
      <c r="BE213" s="198"/>
      <c r="BF213" s="198"/>
      <c r="BG213" s="198"/>
      <c r="BH213" s="198"/>
    </row>
    <row r="214" spans="1:60" outlineLevel="1" x14ac:dyDescent="0.2">
      <c r="A214" s="208">
        <v>71</v>
      </c>
      <c r="B214" s="207" t="s">
        <v>1187</v>
      </c>
      <c r="C214" s="210" t="s">
        <v>1186</v>
      </c>
      <c r="D214" s="204" t="s">
        <v>98</v>
      </c>
      <c r="E214" s="209">
        <v>23.04</v>
      </c>
      <c r="F214" s="254"/>
      <c r="G214" s="206">
        <f>ROUND(E214*F214,2)</f>
        <v>0</v>
      </c>
      <c r="H214" s="254"/>
      <c r="I214" s="206">
        <f>ROUND(E214*H214,2)</f>
        <v>0</v>
      </c>
      <c r="J214" s="254"/>
      <c r="K214" s="206">
        <f>ROUND(E214*J214,2)</f>
        <v>0</v>
      </c>
      <c r="L214" s="206">
        <v>21</v>
      </c>
      <c r="M214" s="206">
        <f>G214*(1+L214/100)</f>
        <v>0</v>
      </c>
      <c r="N214" s="204">
        <v>1.9000000000000001E-4</v>
      </c>
      <c r="O214" s="204">
        <f>ROUND(E214*N214,5)</f>
        <v>4.3800000000000002E-3</v>
      </c>
      <c r="P214" s="204">
        <v>0</v>
      </c>
      <c r="Q214" s="204">
        <f>ROUND(E214*P214,5)</f>
        <v>0</v>
      </c>
      <c r="R214" s="204"/>
      <c r="S214" s="204"/>
      <c r="T214" s="205">
        <v>7.0000000000000007E-2</v>
      </c>
      <c r="U214" s="204">
        <f>ROUND(E214*T214,2)</f>
        <v>1.61</v>
      </c>
      <c r="V214" s="198"/>
      <c r="W214" s="198"/>
      <c r="X214" s="198"/>
      <c r="Y214" s="198"/>
      <c r="Z214" s="198"/>
      <c r="AA214" s="198"/>
      <c r="AB214" s="198"/>
      <c r="AC214" s="198"/>
      <c r="AD214" s="198"/>
      <c r="AE214" s="198" t="s">
        <v>91</v>
      </c>
      <c r="AF214" s="198"/>
      <c r="AG214" s="198"/>
      <c r="AH214" s="198"/>
      <c r="AI214" s="198"/>
      <c r="AJ214" s="198"/>
      <c r="AK214" s="198"/>
      <c r="AL214" s="198"/>
      <c r="AM214" s="198"/>
      <c r="AN214" s="198"/>
      <c r="AO214" s="198"/>
      <c r="AP214" s="198"/>
      <c r="AQ214" s="198"/>
      <c r="AR214" s="198"/>
      <c r="AS214" s="198"/>
      <c r="AT214" s="198"/>
      <c r="AU214" s="198"/>
      <c r="AV214" s="198"/>
      <c r="AW214" s="198"/>
      <c r="AX214" s="198"/>
      <c r="AY214" s="198"/>
      <c r="AZ214" s="198"/>
      <c r="BA214" s="198"/>
      <c r="BB214" s="198"/>
      <c r="BC214" s="198"/>
      <c r="BD214" s="198"/>
      <c r="BE214" s="198"/>
      <c r="BF214" s="198"/>
      <c r="BG214" s="198"/>
      <c r="BH214" s="198"/>
    </row>
    <row r="215" spans="1:60" outlineLevel="1" x14ac:dyDescent="0.2">
      <c r="A215" s="208"/>
      <c r="B215" s="207"/>
      <c r="C215" s="219" t="s">
        <v>1183</v>
      </c>
      <c r="D215" s="597"/>
      <c r="E215" s="218"/>
      <c r="F215" s="206"/>
      <c r="G215" s="206"/>
      <c r="H215" s="206"/>
      <c r="I215" s="206"/>
      <c r="J215" s="206"/>
      <c r="K215" s="206"/>
      <c r="L215" s="206"/>
      <c r="M215" s="206"/>
      <c r="N215" s="204"/>
      <c r="O215" s="204"/>
      <c r="P215" s="204"/>
      <c r="Q215" s="204"/>
      <c r="R215" s="204"/>
      <c r="S215" s="204"/>
      <c r="T215" s="205"/>
      <c r="U215" s="204"/>
      <c r="V215" s="198"/>
      <c r="W215" s="198"/>
      <c r="X215" s="198"/>
      <c r="Y215" s="198"/>
      <c r="Z215" s="198"/>
      <c r="AA215" s="198"/>
      <c r="AB215" s="198"/>
      <c r="AC215" s="198"/>
      <c r="AD215" s="198"/>
      <c r="AE215" s="198" t="s">
        <v>97</v>
      </c>
      <c r="AF215" s="198">
        <v>0</v>
      </c>
      <c r="AG215" s="198"/>
      <c r="AH215" s="198"/>
      <c r="AI215" s="198"/>
      <c r="AJ215" s="198"/>
      <c r="AK215" s="198"/>
      <c r="AL215" s="198"/>
      <c r="AM215" s="198"/>
      <c r="AN215" s="198"/>
      <c r="AO215" s="198"/>
      <c r="AP215" s="198"/>
      <c r="AQ215" s="198"/>
      <c r="AR215" s="198"/>
      <c r="AS215" s="198"/>
      <c r="AT215" s="198"/>
      <c r="AU215" s="198"/>
      <c r="AV215" s="198"/>
      <c r="AW215" s="198"/>
      <c r="AX215" s="198"/>
      <c r="AY215" s="198"/>
      <c r="AZ215" s="198"/>
      <c r="BA215" s="198"/>
      <c r="BB215" s="198"/>
      <c r="BC215" s="198"/>
      <c r="BD215" s="198"/>
      <c r="BE215" s="198"/>
      <c r="BF215" s="198"/>
      <c r="BG215" s="198"/>
      <c r="BH215" s="198"/>
    </row>
    <row r="216" spans="1:60" outlineLevel="1" x14ac:dyDescent="0.2">
      <c r="A216" s="208"/>
      <c r="B216" s="207"/>
      <c r="C216" s="219" t="s">
        <v>1182</v>
      </c>
      <c r="D216" s="597"/>
      <c r="E216" s="218">
        <v>23.04</v>
      </c>
      <c r="F216" s="206"/>
      <c r="G216" s="206"/>
      <c r="H216" s="206"/>
      <c r="I216" s="206"/>
      <c r="J216" s="206"/>
      <c r="K216" s="206"/>
      <c r="L216" s="206"/>
      <c r="M216" s="206"/>
      <c r="N216" s="204"/>
      <c r="O216" s="204"/>
      <c r="P216" s="204"/>
      <c r="Q216" s="204"/>
      <c r="R216" s="204"/>
      <c r="S216" s="204"/>
      <c r="T216" s="205"/>
      <c r="U216" s="204"/>
      <c r="V216" s="198"/>
      <c r="W216" s="198"/>
      <c r="X216" s="198"/>
      <c r="Y216" s="198"/>
      <c r="Z216" s="198"/>
      <c r="AA216" s="198"/>
      <c r="AB216" s="198"/>
      <c r="AC216" s="198"/>
      <c r="AD216" s="198"/>
      <c r="AE216" s="198" t="s">
        <v>97</v>
      </c>
      <c r="AF216" s="198">
        <v>0</v>
      </c>
      <c r="AG216" s="198"/>
      <c r="AH216" s="198"/>
      <c r="AI216" s="198"/>
      <c r="AJ216" s="198"/>
      <c r="AK216" s="198"/>
      <c r="AL216" s="198"/>
      <c r="AM216" s="198"/>
      <c r="AN216" s="198"/>
      <c r="AO216" s="198"/>
      <c r="AP216" s="198"/>
      <c r="AQ216" s="198"/>
      <c r="AR216" s="198"/>
      <c r="AS216" s="198"/>
      <c r="AT216" s="198"/>
      <c r="AU216" s="198"/>
      <c r="AV216" s="198"/>
      <c r="AW216" s="198"/>
      <c r="AX216" s="198"/>
      <c r="AY216" s="198"/>
      <c r="AZ216" s="198"/>
      <c r="BA216" s="198"/>
      <c r="BB216" s="198"/>
      <c r="BC216" s="198"/>
      <c r="BD216" s="198"/>
      <c r="BE216" s="198"/>
      <c r="BF216" s="198"/>
      <c r="BG216" s="198"/>
      <c r="BH216" s="198"/>
    </row>
    <row r="217" spans="1:60" ht="22.5" outlineLevel="1" x14ac:dyDescent="0.2">
      <c r="A217" s="208">
        <v>72</v>
      </c>
      <c r="B217" s="207" t="s">
        <v>1185</v>
      </c>
      <c r="C217" s="210" t="s">
        <v>1184</v>
      </c>
      <c r="D217" s="204" t="s">
        <v>98</v>
      </c>
      <c r="E217" s="209">
        <v>23.04</v>
      </c>
      <c r="F217" s="254"/>
      <c r="G217" s="206">
        <f>ROUND(E217*F217,2)</f>
        <v>0</v>
      </c>
      <c r="H217" s="254"/>
      <c r="I217" s="206">
        <f>ROUND(E217*H217,2)</f>
        <v>0</v>
      </c>
      <c r="J217" s="254"/>
      <c r="K217" s="206">
        <f>ROUND(E217*J217,2)</f>
        <v>0</v>
      </c>
      <c r="L217" s="206">
        <v>21</v>
      </c>
      <c r="M217" s="206">
        <f>G217*(1+L217/100)</f>
        <v>0</v>
      </c>
      <c r="N217" s="204">
        <v>6.1799999999999997E-3</v>
      </c>
      <c r="O217" s="204">
        <f>ROUND(E217*N217,5)</f>
        <v>0.14238999999999999</v>
      </c>
      <c r="P217" s="204">
        <v>0</v>
      </c>
      <c r="Q217" s="204">
        <f>ROUND(E217*P217,5)</f>
        <v>0</v>
      </c>
      <c r="R217" s="204"/>
      <c r="S217" s="204"/>
      <c r="T217" s="205">
        <v>0.5</v>
      </c>
      <c r="U217" s="204">
        <f>ROUND(E217*T217,2)</f>
        <v>11.52</v>
      </c>
      <c r="V217" s="198"/>
      <c r="W217" s="198"/>
      <c r="X217" s="198"/>
      <c r="Y217" s="198"/>
      <c r="Z217" s="198"/>
      <c r="AA217" s="198"/>
      <c r="AB217" s="198"/>
      <c r="AC217" s="198"/>
      <c r="AD217" s="198"/>
      <c r="AE217" s="198" t="s">
        <v>91</v>
      </c>
      <c r="AF217" s="198"/>
      <c r="AG217" s="198"/>
      <c r="AH217" s="198"/>
      <c r="AI217" s="198"/>
      <c r="AJ217" s="198"/>
      <c r="AK217" s="198"/>
      <c r="AL217" s="198"/>
      <c r="AM217" s="198"/>
      <c r="AN217" s="198"/>
      <c r="AO217" s="198"/>
      <c r="AP217" s="198"/>
      <c r="AQ217" s="198"/>
      <c r="AR217" s="198"/>
      <c r="AS217" s="198"/>
      <c r="AT217" s="198"/>
      <c r="AU217" s="198"/>
      <c r="AV217" s="198"/>
      <c r="AW217" s="198"/>
      <c r="AX217" s="198"/>
      <c r="AY217" s="198"/>
      <c r="AZ217" s="198"/>
      <c r="BA217" s="198"/>
      <c r="BB217" s="198"/>
      <c r="BC217" s="198"/>
      <c r="BD217" s="198"/>
      <c r="BE217" s="198"/>
      <c r="BF217" s="198"/>
      <c r="BG217" s="198"/>
      <c r="BH217" s="198"/>
    </row>
    <row r="218" spans="1:60" outlineLevel="1" x14ac:dyDescent="0.2">
      <c r="A218" s="208"/>
      <c r="B218" s="207"/>
      <c r="C218" s="219" t="s">
        <v>1183</v>
      </c>
      <c r="D218" s="597"/>
      <c r="E218" s="218"/>
      <c r="F218" s="206"/>
      <c r="G218" s="206"/>
      <c r="H218" s="206"/>
      <c r="I218" s="206"/>
      <c r="J218" s="206"/>
      <c r="K218" s="206"/>
      <c r="L218" s="206"/>
      <c r="M218" s="206"/>
      <c r="N218" s="204"/>
      <c r="O218" s="204"/>
      <c r="P218" s="204"/>
      <c r="Q218" s="204"/>
      <c r="R218" s="204"/>
      <c r="S218" s="204"/>
      <c r="T218" s="205"/>
      <c r="U218" s="204"/>
      <c r="V218" s="198"/>
      <c r="W218" s="198"/>
      <c r="X218" s="198"/>
      <c r="Y218" s="198"/>
      <c r="Z218" s="198"/>
      <c r="AA218" s="198"/>
      <c r="AB218" s="198"/>
      <c r="AC218" s="198"/>
      <c r="AD218" s="198"/>
      <c r="AE218" s="198" t="s">
        <v>97</v>
      </c>
      <c r="AF218" s="198">
        <v>0</v>
      </c>
      <c r="AG218" s="198"/>
      <c r="AH218" s="198"/>
      <c r="AI218" s="198"/>
      <c r="AJ218" s="198"/>
      <c r="AK218" s="198"/>
      <c r="AL218" s="198"/>
      <c r="AM218" s="198"/>
      <c r="AN218" s="198"/>
      <c r="AO218" s="198"/>
      <c r="AP218" s="198"/>
      <c r="AQ218" s="198"/>
      <c r="AR218" s="198"/>
      <c r="AS218" s="198"/>
      <c r="AT218" s="198"/>
      <c r="AU218" s="198"/>
      <c r="AV218" s="198"/>
      <c r="AW218" s="198"/>
      <c r="AX218" s="198"/>
      <c r="AY218" s="198"/>
      <c r="AZ218" s="198"/>
      <c r="BA218" s="198"/>
      <c r="BB218" s="198"/>
      <c r="BC218" s="198"/>
      <c r="BD218" s="198"/>
      <c r="BE218" s="198"/>
      <c r="BF218" s="198"/>
      <c r="BG218" s="198"/>
      <c r="BH218" s="198"/>
    </row>
    <row r="219" spans="1:60" outlineLevel="1" x14ac:dyDescent="0.2">
      <c r="A219" s="208"/>
      <c r="B219" s="207"/>
      <c r="C219" s="219" t="s">
        <v>1182</v>
      </c>
      <c r="D219" s="597"/>
      <c r="E219" s="218">
        <v>23.04</v>
      </c>
      <c r="F219" s="206"/>
      <c r="G219" s="206"/>
      <c r="H219" s="206"/>
      <c r="I219" s="206"/>
      <c r="J219" s="206"/>
      <c r="K219" s="206"/>
      <c r="L219" s="206"/>
      <c r="M219" s="206"/>
      <c r="N219" s="204"/>
      <c r="O219" s="204"/>
      <c r="P219" s="204"/>
      <c r="Q219" s="204"/>
      <c r="R219" s="204"/>
      <c r="S219" s="204"/>
      <c r="T219" s="205"/>
      <c r="U219" s="204"/>
      <c r="V219" s="198"/>
      <c r="W219" s="198"/>
      <c r="X219" s="198"/>
      <c r="Y219" s="198"/>
      <c r="Z219" s="198"/>
      <c r="AA219" s="198"/>
      <c r="AB219" s="198"/>
      <c r="AC219" s="198"/>
      <c r="AD219" s="198"/>
      <c r="AE219" s="198" t="s">
        <v>97</v>
      </c>
      <c r="AF219" s="198">
        <v>0</v>
      </c>
      <c r="AG219" s="198"/>
      <c r="AH219" s="198"/>
      <c r="AI219" s="198"/>
      <c r="AJ219" s="198"/>
      <c r="AK219" s="198"/>
      <c r="AL219" s="198"/>
      <c r="AM219" s="198"/>
      <c r="AN219" s="198"/>
      <c r="AO219" s="198"/>
      <c r="AP219" s="198"/>
      <c r="AQ219" s="198"/>
      <c r="AR219" s="198"/>
      <c r="AS219" s="198"/>
      <c r="AT219" s="198"/>
      <c r="AU219" s="198"/>
      <c r="AV219" s="198"/>
      <c r="AW219" s="198"/>
      <c r="AX219" s="198"/>
      <c r="AY219" s="198"/>
      <c r="AZ219" s="198"/>
      <c r="BA219" s="198"/>
      <c r="BB219" s="198"/>
      <c r="BC219" s="198"/>
      <c r="BD219" s="198"/>
      <c r="BE219" s="198"/>
      <c r="BF219" s="198"/>
      <c r="BG219" s="198"/>
      <c r="BH219" s="198"/>
    </row>
    <row r="220" spans="1:60" x14ac:dyDescent="0.2">
      <c r="A220" s="217" t="s">
        <v>21</v>
      </c>
      <c r="B220" s="216" t="s">
        <v>729</v>
      </c>
      <c r="C220" s="215" t="s">
        <v>728</v>
      </c>
      <c r="D220" s="211"/>
      <c r="E220" s="214"/>
      <c r="F220" s="213"/>
      <c r="G220" s="213">
        <f>SUMIF(AE221:AE240,"&lt;&gt;NOR",G221:G240)</f>
        <v>0</v>
      </c>
      <c r="H220" s="213"/>
      <c r="I220" s="213">
        <f>SUM(I221:I240)</f>
        <v>0</v>
      </c>
      <c r="J220" s="213"/>
      <c r="K220" s="213">
        <f>SUM(K221:K240)</f>
        <v>0</v>
      </c>
      <c r="L220" s="213"/>
      <c r="M220" s="213">
        <f>SUM(M221:M240)</f>
        <v>0</v>
      </c>
      <c r="N220" s="211"/>
      <c r="O220" s="211">
        <f>SUM(O221:O240)</f>
        <v>98.676909999999992</v>
      </c>
      <c r="P220" s="211"/>
      <c r="Q220" s="211">
        <f>SUM(Q221:Q240)</f>
        <v>0</v>
      </c>
      <c r="R220" s="211"/>
      <c r="S220" s="211"/>
      <c r="T220" s="212"/>
      <c r="U220" s="211">
        <f>SUM(U221:U240)</f>
        <v>126.64</v>
      </c>
      <c r="AE220" t="s">
        <v>92</v>
      </c>
    </row>
    <row r="221" spans="1:60" outlineLevel="1" x14ac:dyDescent="0.2">
      <c r="A221" s="208">
        <v>73</v>
      </c>
      <c r="B221" s="207" t="s">
        <v>1181</v>
      </c>
      <c r="C221" s="210" t="s">
        <v>1180</v>
      </c>
      <c r="D221" s="204" t="s">
        <v>102</v>
      </c>
      <c r="E221" s="209">
        <v>11.541600000000001</v>
      </c>
      <c r="F221" s="254"/>
      <c r="G221" s="206">
        <f>ROUND(E221*F221,2)</f>
        <v>0</v>
      </c>
      <c r="H221" s="254"/>
      <c r="I221" s="206">
        <f>ROUND(E221*H221,2)</f>
        <v>0</v>
      </c>
      <c r="J221" s="254"/>
      <c r="K221" s="206">
        <f>ROUND(E221*J221,2)</f>
        <v>0</v>
      </c>
      <c r="L221" s="206">
        <v>21</v>
      </c>
      <c r="M221" s="206">
        <f>G221*(1+L221/100)</f>
        <v>0</v>
      </c>
      <c r="N221" s="204">
        <v>2.5249999999999999</v>
      </c>
      <c r="O221" s="204">
        <f>ROUND(E221*N221,5)</f>
        <v>29.14254</v>
      </c>
      <c r="P221" s="204">
        <v>0</v>
      </c>
      <c r="Q221" s="204">
        <f>ROUND(E221*P221,5)</f>
        <v>0</v>
      </c>
      <c r="R221" s="204"/>
      <c r="S221" s="204"/>
      <c r="T221" s="205">
        <v>2.58</v>
      </c>
      <c r="U221" s="204">
        <f>ROUND(E221*T221,2)</f>
        <v>29.78</v>
      </c>
      <c r="V221" s="198"/>
      <c r="W221" s="198"/>
      <c r="X221" s="198"/>
      <c r="Y221" s="198"/>
      <c r="Z221" s="198"/>
      <c r="AA221" s="198"/>
      <c r="AB221" s="198"/>
      <c r="AC221" s="198"/>
      <c r="AD221" s="198"/>
      <c r="AE221" s="198" t="s">
        <v>91</v>
      </c>
      <c r="AF221" s="198"/>
      <c r="AG221" s="198"/>
      <c r="AH221" s="198"/>
      <c r="AI221" s="198"/>
      <c r="AJ221" s="198"/>
      <c r="AK221" s="198"/>
      <c r="AL221" s="198"/>
      <c r="AM221" s="198"/>
      <c r="AN221" s="198"/>
      <c r="AO221" s="198"/>
      <c r="AP221" s="198"/>
      <c r="AQ221" s="198"/>
      <c r="AR221" s="198"/>
      <c r="AS221" s="198"/>
      <c r="AT221" s="198"/>
      <c r="AU221" s="198"/>
      <c r="AV221" s="198"/>
      <c r="AW221" s="198"/>
      <c r="AX221" s="198"/>
      <c r="AY221" s="198"/>
      <c r="AZ221" s="198"/>
      <c r="BA221" s="198"/>
      <c r="BB221" s="198"/>
      <c r="BC221" s="198"/>
      <c r="BD221" s="198"/>
      <c r="BE221" s="198"/>
      <c r="BF221" s="198"/>
      <c r="BG221" s="198"/>
      <c r="BH221" s="198"/>
    </row>
    <row r="222" spans="1:60" outlineLevel="1" x14ac:dyDescent="0.2">
      <c r="A222" s="208"/>
      <c r="B222" s="207"/>
      <c r="C222" s="219" t="s">
        <v>1162</v>
      </c>
      <c r="D222" s="597"/>
      <c r="E222" s="218"/>
      <c r="F222" s="206"/>
      <c r="G222" s="206"/>
      <c r="H222" s="206"/>
      <c r="I222" s="206"/>
      <c r="J222" s="206"/>
      <c r="K222" s="206"/>
      <c r="L222" s="206"/>
      <c r="M222" s="206"/>
      <c r="N222" s="204"/>
      <c r="O222" s="204"/>
      <c r="P222" s="204"/>
      <c r="Q222" s="204"/>
      <c r="R222" s="204"/>
      <c r="S222" s="204"/>
      <c r="T222" s="205"/>
      <c r="U222" s="204"/>
      <c r="V222" s="198"/>
      <c r="W222" s="198"/>
      <c r="X222" s="198"/>
      <c r="Y222" s="198"/>
      <c r="Z222" s="198"/>
      <c r="AA222" s="198"/>
      <c r="AB222" s="198"/>
      <c r="AC222" s="198"/>
      <c r="AD222" s="198"/>
      <c r="AE222" s="198" t="s">
        <v>97</v>
      </c>
      <c r="AF222" s="198">
        <v>0</v>
      </c>
      <c r="AG222" s="198"/>
      <c r="AH222" s="198"/>
      <c r="AI222" s="198"/>
      <c r="AJ222" s="198"/>
      <c r="AK222" s="198"/>
      <c r="AL222" s="198"/>
      <c r="AM222" s="198"/>
      <c r="AN222" s="198"/>
      <c r="AO222" s="198"/>
      <c r="AP222" s="198"/>
      <c r="AQ222" s="198"/>
      <c r="AR222" s="198"/>
      <c r="AS222" s="198"/>
      <c r="AT222" s="198"/>
      <c r="AU222" s="198"/>
      <c r="AV222" s="198"/>
      <c r="AW222" s="198"/>
      <c r="AX222" s="198"/>
      <c r="AY222" s="198"/>
      <c r="AZ222" s="198"/>
      <c r="BA222" s="198"/>
      <c r="BB222" s="198"/>
      <c r="BC222" s="198"/>
      <c r="BD222" s="198"/>
      <c r="BE222" s="198"/>
      <c r="BF222" s="198"/>
      <c r="BG222" s="198"/>
      <c r="BH222" s="198"/>
    </row>
    <row r="223" spans="1:60" outlineLevel="1" x14ac:dyDescent="0.2">
      <c r="A223" s="208"/>
      <c r="B223" s="207"/>
      <c r="C223" s="219" t="s">
        <v>1179</v>
      </c>
      <c r="D223" s="597"/>
      <c r="E223" s="218">
        <v>11.541600000000001</v>
      </c>
      <c r="F223" s="206"/>
      <c r="G223" s="206"/>
      <c r="H223" s="206"/>
      <c r="I223" s="206"/>
      <c r="J223" s="206"/>
      <c r="K223" s="206"/>
      <c r="L223" s="206"/>
      <c r="M223" s="206"/>
      <c r="N223" s="204"/>
      <c r="O223" s="204"/>
      <c r="P223" s="204"/>
      <c r="Q223" s="204"/>
      <c r="R223" s="204"/>
      <c r="S223" s="204"/>
      <c r="T223" s="205"/>
      <c r="U223" s="204"/>
      <c r="V223" s="198"/>
      <c r="W223" s="198"/>
      <c r="X223" s="198"/>
      <c r="Y223" s="198"/>
      <c r="Z223" s="198"/>
      <c r="AA223" s="198"/>
      <c r="AB223" s="198"/>
      <c r="AC223" s="198"/>
      <c r="AD223" s="198"/>
      <c r="AE223" s="198" t="s">
        <v>97</v>
      </c>
      <c r="AF223" s="198">
        <v>0</v>
      </c>
      <c r="AG223" s="198"/>
      <c r="AH223" s="198"/>
      <c r="AI223" s="198"/>
      <c r="AJ223" s="198"/>
      <c r="AK223" s="198"/>
      <c r="AL223" s="198"/>
      <c r="AM223" s="198"/>
      <c r="AN223" s="198"/>
      <c r="AO223" s="198"/>
      <c r="AP223" s="198"/>
      <c r="AQ223" s="198"/>
      <c r="AR223" s="198"/>
      <c r="AS223" s="198"/>
      <c r="AT223" s="198"/>
      <c r="AU223" s="198"/>
      <c r="AV223" s="198"/>
      <c r="AW223" s="198"/>
      <c r="AX223" s="198"/>
      <c r="AY223" s="198"/>
      <c r="AZ223" s="198"/>
      <c r="BA223" s="198"/>
      <c r="BB223" s="198"/>
      <c r="BC223" s="198"/>
      <c r="BD223" s="198"/>
      <c r="BE223" s="198"/>
      <c r="BF223" s="198"/>
      <c r="BG223" s="198"/>
      <c r="BH223" s="198"/>
    </row>
    <row r="224" spans="1:60" outlineLevel="1" x14ac:dyDescent="0.2">
      <c r="A224" s="208">
        <v>74</v>
      </c>
      <c r="B224" s="207" t="s">
        <v>1178</v>
      </c>
      <c r="C224" s="210" t="s">
        <v>1177</v>
      </c>
      <c r="D224" s="204" t="s">
        <v>102</v>
      </c>
      <c r="E224" s="209">
        <v>11.541600000000001</v>
      </c>
      <c r="F224" s="254"/>
      <c r="G224" s="206">
        <f>ROUND(E224*F224,2)</f>
        <v>0</v>
      </c>
      <c r="H224" s="254"/>
      <c r="I224" s="206">
        <f>ROUND(E224*H224,2)</f>
        <v>0</v>
      </c>
      <c r="J224" s="254"/>
      <c r="K224" s="206">
        <f>ROUND(E224*J224,2)</f>
        <v>0</v>
      </c>
      <c r="L224" s="206">
        <v>21</v>
      </c>
      <c r="M224" s="206">
        <f>G224*(1+L224/100)</f>
        <v>0</v>
      </c>
      <c r="N224" s="204">
        <v>0</v>
      </c>
      <c r="O224" s="204">
        <f>ROUND(E224*N224,5)</f>
        <v>0</v>
      </c>
      <c r="P224" s="204">
        <v>0</v>
      </c>
      <c r="Q224" s="204">
        <f>ROUND(E224*P224,5)</f>
        <v>0</v>
      </c>
      <c r="R224" s="204"/>
      <c r="S224" s="204"/>
      <c r="T224" s="205">
        <v>0.41</v>
      </c>
      <c r="U224" s="204">
        <f>ROUND(E224*T224,2)</f>
        <v>4.7300000000000004</v>
      </c>
      <c r="V224" s="198"/>
      <c r="W224" s="198"/>
      <c r="X224" s="198"/>
      <c r="Y224" s="198"/>
      <c r="Z224" s="198"/>
      <c r="AA224" s="198"/>
      <c r="AB224" s="198"/>
      <c r="AC224" s="198"/>
      <c r="AD224" s="198"/>
      <c r="AE224" s="198" t="s">
        <v>91</v>
      </c>
      <c r="AF224" s="198"/>
      <c r="AG224" s="198"/>
      <c r="AH224" s="198"/>
      <c r="AI224" s="198"/>
      <c r="AJ224" s="198"/>
      <c r="AK224" s="198"/>
      <c r="AL224" s="198"/>
      <c r="AM224" s="198"/>
      <c r="AN224" s="198"/>
      <c r="AO224" s="198"/>
      <c r="AP224" s="198"/>
      <c r="AQ224" s="198"/>
      <c r="AR224" s="198"/>
      <c r="AS224" s="198"/>
      <c r="AT224" s="198"/>
      <c r="AU224" s="198"/>
      <c r="AV224" s="198"/>
      <c r="AW224" s="198"/>
      <c r="AX224" s="198"/>
      <c r="AY224" s="198"/>
      <c r="AZ224" s="198"/>
      <c r="BA224" s="198"/>
      <c r="BB224" s="198"/>
      <c r="BC224" s="198"/>
      <c r="BD224" s="198"/>
      <c r="BE224" s="198"/>
      <c r="BF224" s="198"/>
      <c r="BG224" s="198"/>
      <c r="BH224" s="198"/>
    </row>
    <row r="225" spans="1:60" outlineLevel="1" x14ac:dyDescent="0.2">
      <c r="A225" s="208">
        <v>75</v>
      </c>
      <c r="B225" s="207" t="s">
        <v>1176</v>
      </c>
      <c r="C225" s="210" t="s">
        <v>1175</v>
      </c>
      <c r="D225" s="204" t="s">
        <v>102</v>
      </c>
      <c r="E225" s="209">
        <v>26.969625000000001</v>
      </c>
      <c r="F225" s="254"/>
      <c r="G225" s="206">
        <f>ROUND(E225*F225,2)</f>
        <v>0</v>
      </c>
      <c r="H225" s="254"/>
      <c r="I225" s="206">
        <f>ROUND(E225*H225,2)</f>
        <v>0</v>
      </c>
      <c r="J225" s="254"/>
      <c r="K225" s="206">
        <f>ROUND(E225*J225,2)</f>
        <v>0</v>
      </c>
      <c r="L225" s="206">
        <v>21</v>
      </c>
      <c r="M225" s="206">
        <f>G225*(1+L225/100)</f>
        <v>0</v>
      </c>
      <c r="N225" s="204">
        <v>2.5249999999999999</v>
      </c>
      <c r="O225" s="204">
        <f>ROUND(E225*N225,5)</f>
        <v>68.098299999999995</v>
      </c>
      <c r="P225" s="204">
        <v>0</v>
      </c>
      <c r="Q225" s="204">
        <f>ROUND(E225*P225,5)</f>
        <v>0</v>
      </c>
      <c r="R225" s="204"/>
      <c r="S225" s="204"/>
      <c r="T225" s="205">
        <v>2.3170000000000002</v>
      </c>
      <c r="U225" s="204">
        <f>ROUND(E225*T225,2)</f>
        <v>62.49</v>
      </c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 t="s">
        <v>91</v>
      </c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</row>
    <row r="226" spans="1:60" outlineLevel="1" x14ac:dyDescent="0.2">
      <c r="A226" s="208"/>
      <c r="B226" s="207"/>
      <c r="C226" s="219" t="s">
        <v>1164</v>
      </c>
      <c r="D226" s="597"/>
      <c r="E226" s="218"/>
      <c r="F226" s="206"/>
      <c r="G226" s="206"/>
      <c r="H226" s="206"/>
      <c r="I226" s="206"/>
      <c r="J226" s="206"/>
      <c r="K226" s="206"/>
      <c r="L226" s="206"/>
      <c r="M226" s="206"/>
      <c r="N226" s="204"/>
      <c r="O226" s="204"/>
      <c r="P226" s="204"/>
      <c r="Q226" s="204"/>
      <c r="R226" s="204"/>
      <c r="S226" s="204"/>
      <c r="T226" s="205"/>
      <c r="U226" s="204"/>
      <c r="V226" s="198"/>
      <c r="W226" s="198"/>
      <c r="X226" s="198"/>
      <c r="Y226" s="198"/>
      <c r="Z226" s="198"/>
      <c r="AA226" s="198"/>
      <c r="AB226" s="198"/>
      <c r="AC226" s="198"/>
      <c r="AD226" s="198"/>
      <c r="AE226" s="198" t="s">
        <v>97</v>
      </c>
      <c r="AF226" s="198">
        <v>0</v>
      </c>
      <c r="AG226" s="198"/>
      <c r="AH226" s="198"/>
      <c r="AI226" s="198"/>
      <c r="AJ226" s="198"/>
      <c r="AK226" s="198"/>
      <c r="AL226" s="198"/>
      <c r="AM226" s="198"/>
      <c r="AN226" s="198"/>
      <c r="AO226" s="198"/>
      <c r="AP226" s="198"/>
      <c r="AQ226" s="198"/>
      <c r="AR226" s="198"/>
      <c r="AS226" s="198"/>
      <c r="AT226" s="198"/>
      <c r="AU226" s="198"/>
      <c r="AV226" s="198"/>
      <c r="AW226" s="198"/>
      <c r="AX226" s="198"/>
      <c r="AY226" s="198"/>
      <c r="AZ226" s="198"/>
      <c r="BA226" s="198"/>
      <c r="BB226" s="198"/>
      <c r="BC226" s="198"/>
      <c r="BD226" s="198"/>
      <c r="BE226" s="198"/>
      <c r="BF226" s="198"/>
      <c r="BG226" s="198"/>
      <c r="BH226" s="198"/>
    </row>
    <row r="227" spans="1:60" outlineLevel="1" x14ac:dyDescent="0.2">
      <c r="A227" s="208"/>
      <c r="B227" s="207"/>
      <c r="C227" s="219" t="s">
        <v>1174</v>
      </c>
      <c r="D227" s="597"/>
      <c r="E227" s="218">
        <v>26.969625000000001</v>
      </c>
      <c r="F227" s="206"/>
      <c r="G227" s="206"/>
      <c r="H227" s="206"/>
      <c r="I227" s="206"/>
      <c r="J227" s="206"/>
      <c r="K227" s="206"/>
      <c r="L227" s="206"/>
      <c r="M227" s="206"/>
      <c r="N227" s="204"/>
      <c r="O227" s="204"/>
      <c r="P227" s="204"/>
      <c r="Q227" s="204"/>
      <c r="R227" s="204"/>
      <c r="S227" s="204"/>
      <c r="T227" s="205"/>
      <c r="U227" s="204"/>
      <c r="V227" s="198"/>
      <c r="W227" s="198"/>
      <c r="X227" s="198"/>
      <c r="Y227" s="198"/>
      <c r="Z227" s="198"/>
      <c r="AA227" s="198"/>
      <c r="AB227" s="198"/>
      <c r="AC227" s="198"/>
      <c r="AD227" s="198"/>
      <c r="AE227" s="198" t="s">
        <v>97</v>
      </c>
      <c r="AF227" s="198">
        <v>0</v>
      </c>
      <c r="AG227" s="198"/>
      <c r="AH227" s="198"/>
      <c r="AI227" s="198"/>
      <c r="AJ227" s="198"/>
      <c r="AK227" s="198"/>
      <c r="AL227" s="198"/>
      <c r="AM227" s="198"/>
      <c r="AN227" s="198"/>
      <c r="AO227" s="198"/>
      <c r="AP227" s="198"/>
      <c r="AQ227" s="198"/>
      <c r="AR227" s="198"/>
      <c r="AS227" s="198"/>
      <c r="AT227" s="198"/>
      <c r="AU227" s="198"/>
      <c r="AV227" s="198"/>
      <c r="AW227" s="198"/>
      <c r="AX227" s="198"/>
      <c r="AY227" s="198"/>
      <c r="AZ227" s="198"/>
      <c r="BA227" s="198"/>
      <c r="BB227" s="198"/>
      <c r="BC227" s="198"/>
      <c r="BD227" s="198"/>
      <c r="BE227" s="198"/>
      <c r="BF227" s="198"/>
      <c r="BG227" s="198"/>
      <c r="BH227" s="198"/>
    </row>
    <row r="228" spans="1:60" outlineLevel="1" x14ac:dyDescent="0.2">
      <c r="A228" s="208">
        <v>76</v>
      </c>
      <c r="B228" s="207" t="s">
        <v>1173</v>
      </c>
      <c r="C228" s="210" t="s">
        <v>1172</v>
      </c>
      <c r="D228" s="204" t="s">
        <v>102</v>
      </c>
      <c r="E228" s="209">
        <v>26.9696</v>
      </c>
      <c r="F228" s="254"/>
      <c r="G228" s="206">
        <f>ROUND(E228*F228,2)</f>
        <v>0</v>
      </c>
      <c r="H228" s="254"/>
      <c r="I228" s="206">
        <f>ROUND(E228*H228,2)</f>
        <v>0</v>
      </c>
      <c r="J228" s="254"/>
      <c r="K228" s="206">
        <f>ROUND(E228*J228,2)</f>
        <v>0</v>
      </c>
      <c r="L228" s="206">
        <v>21</v>
      </c>
      <c r="M228" s="206">
        <f>G228*(1+L228/100)</f>
        <v>0</v>
      </c>
      <c r="N228" s="204">
        <v>0</v>
      </c>
      <c r="O228" s="204">
        <f>ROUND(E228*N228,5)</f>
        <v>0</v>
      </c>
      <c r="P228" s="204">
        <v>0</v>
      </c>
      <c r="Q228" s="204">
        <f>ROUND(E228*P228,5)</f>
        <v>0</v>
      </c>
      <c r="R228" s="204"/>
      <c r="S228" s="204"/>
      <c r="T228" s="205">
        <v>0.20499999999999999</v>
      </c>
      <c r="U228" s="204">
        <f>ROUND(E228*T228,2)</f>
        <v>5.53</v>
      </c>
      <c r="V228" s="198"/>
      <c r="W228" s="198"/>
      <c r="X228" s="198"/>
      <c r="Y228" s="198"/>
      <c r="Z228" s="198"/>
      <c r="AA228" s="198"/>
      <c r="AB228" s="198"/>
      <c r="AC228" s="198"/>
      <c r="AD228" s="198"/>
      <c r="AE228" s="198" t="s">
        <v>91</v>
      </c>
      <c r="AF228" s="198"/>
      <c r="AG228" s="198"/>
      <c r="AH228" s="198"/>
      <c r="AI228" s="198"/>
      <c r="AJ228" s="198"/>
      <c r="AK228" s="198"/>
      <c r="AL228" s="198"/>
      <c r="AM228" s="198"/>
      <c r="AN228" s="198"/>
      <c r="AO228" s="198"/>
      <c r="AP228" s="198"/>
      <c r="AQ228" s="198"/>
      <c r="AR228" s="198"/>
      <c r="AS228" s="198"/>
      <c r="AT228" s="198"/>
      <c r="AU228" s="198"/>
      <c r="AV228" s="198"/>
      <c r="AW228" s="198"/>
      <c r="AX228" s="198"/>
      <c r="AY228" s="198"/>
      <c r="AZ228" s="198"/>
      <c r="BA228" s="198"/>
      <c r="BB228" s="198"/>
      <c r="BC228" s="198"/>
      <c r="BD228" s="198"/>
      <c r="BE228" s="198"/>
      <c r="BF228" s="198"/>
      <c r="BG228" s="198"/>
      <c r="BH228" s="198"/>
    </row>
    <row r="229" spans="1:60" outlineLevel="1" x14ac:dyDescent="0.2">
      <c r="A229" s="208">
        <v>77</v>
      </c>
      <c r="B229" s="207" t="s">
        <v>1171</v>
      </c>
      <c r="C229" s="210" t="s">
        <v>1170</v>
      </c>
      <c r="D229" s="204" t="s">
        <v>98</v>
      </c>
      <c r="E229" s="209">
        <v>14.4</v>
      </c>
      <c r="F229" s="254"/>
      <c r="G229" s="206">
        <f>ROUND(E229*F229,2)</f>
        <v>0</v>
      </c>
      <c r="H229" s="254"/>
      <c r="I229" s="206">
        <f>ROUND(E229*H229,2)</f>
        <v>0</v>
      </c>
      <c r="J229" s="254"/>
      <c r="K229" s="206">
        <f>ROUND(E229*J229,2)</f>
        <v>0</v>
      </c>
      <c r="L229" s="206">
        <v>21</v>
      </c>
      <c r="M229" s="206">
        <f>G229*(1+L229/100)</f>
        <v>0</v>
      </c>
      <c r="N229" s="204">
        <v>1.41E-2</v>
      </c>
      <c r="O229" s="204">
        <f>ROUND(E229*N229,5)</f>
        <v>0.20304</v>
      </c>
      <c r="P229" s="204">
        <v>0</v>
      </c>
      <c r="Q229" s="204">
        <f>ROUND(E229*P229,5)</f>
        <v>0</v>
      </c>
      <c r="R229" s="204"/>
      <c r="S229" s="204"/>
      <c r="T229" s="205">
        <v>0.39600000000000002</v>
      </c>
      <c r="U229" s="204">
        <f>ROUND(E229*T229,2)</f>
        <v>5.7</v>
      </c>
      <c r="V229" s="198"/>
      <c r="W229" s="198"/>
      <c r="X229" s="198"/>
      <c r="Y229" s="198"/>
      <c r="Z229" s="198"/>
      <c r="AA229" s="198"/>
      <c r="AB229" s="198"/>
      <c r="AC229" s="198"/>
      <c r="AD229" s="198"/>
      <c r="AE229" s="198" t="s">
        <v>91</v>
      </c>
      <c r="AF229" s="198"/>
      <c r="AG229" s="198"/>
      <c r="AH229" s="198"/>
      <c r="AI229" s="198"/>
      <c r="AJ229" s="198"/>
      <c r="AK229" s="198"/>
      <c r="AL229" s="198"/>
      <c r="AM229" s="198"/>
      <c r="AN229" s="198"/>
      <c r="AO229" s="198"/>
      <c r="AP229" s="198"/>
      <c r="AQ229" s="198"/>
      <c r="AR229" s="198"/>
      <c r="AS229" s="198"/>
      <c r="AT229" s="198"/>
      <c r="AU229" s="198"/>
      <c r="AV229" s="198"/>
      <c r="AW229" s="198"/>
      <c r="AX229" s="198"/>
      <c r="AY229" s="198"/>
      <c r="AZ229" s="198"/>
      <c r="BA229" s="198"/>
      <c r="BB229" s="198"/>
      <c r="BC229" s="198"/>
      <c r="BD229" s="198"/>
      <c r="BE229" s="198"/>
      <c r="BF229" s="198"/>
      <c r="BG229" s="198"/>
      <c r="BH229" s="198"/>
    </row>
    <row r="230" spans="1:60" outlineLevel="1" x14ac:dyDescent="0.2">
      <c r="A230" s="208"/>
      <c r="B230" s="207"/>
      <c r="C230" s="219" t="s">
        <v>1164</v>
      </c>
      <c r="D230" s="597"/>
      <c r="E230" s="218"/>
      <c r="F230" s="206"/>
      <c r="G230" s="206"/>
      <c r="H230" s="206"/>
      <c r="I230" s="206"/>
      <c r="J230" s="206"/>
      <c r="K230" s="206"/>
      <c r="L230" s="206"/>
      <c r="M230" s="206"/>
      <c r="N230" s="204"/>
      <c r="O230" s="204"/>
      <c r="P230" s="204"/>
      <c r="Q230" s="204"/>
      <c r="R230" s="204"/>
      <c r="S230" s="204"/>
      <c r="T230" s="205"/>
      <c r="U230" s="204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 t="s">
        <v>97</v>
      </c>
      <c r="AF230" s="198">
        <v>0</v>
      </c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</row>
    <row r="231" spans="1:60" outlineLevel="1" x14ac:dyDescent="0.2">
      <c r="A231" s="208"/>
      <c r="B231" s="207"/>
      <c r="C231" s="219" t="s">
        <v>1169</v>
      </c>
      <c r="D231" s="597"/>
      <c r="E231" s="218">
        <v>14.4</v>
      </c>
      <c r="F231" s="206"/>
      <c r="G231" s="206"/>
      <c r="H231" s="206"/>
      <c r="I231" s="206"/>
      <c r="J231" s="206"/>
      <c r="K231" s="206"/>
      <c r="L231" s="206"/>
      <c r="M231" s="206"/>
      <c r="N231" s="204"/>
      <c r="O231" s="204"/>
      <c r="P231" s="204"/>
      <c r="Q231" s="204"/>
      <c r="R231" s="204"/>
      <c r="S231" s="204"/>
      <c r="T231" s="205"/>
      <c r="U231" s="204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 t="s">
        <v>97</v>
      </c>
      <c r="AF231" s="198">
        <v>0</v>
      </c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198"/>
      <c r="AW231" s="198"/>
      <c r="AX231" s="198"/>
      <c r="AY231" s="198"/>
      <c r="AZ231" s="198"/>
      <c r="BA231" s="198"/>
      <c r="BB231" s="198"/>
      <c r="BC231" s="198"/>
      <c r="BD231" s="198"/>
      <c r="BE231" s="198"/>
      <c r="BF231" s="198"/>
      <c r="BG231" s="198"/>
      <c r="BH231" s="198"/>
    </row>
    <row r="232" spans="1:60" outlineLevel="1" x14ac:dyDescent="0.2">
      <c r="A232" s="208">
        <v>78</v>
      </c>
      <c r="B232" s="207" t="s">
        <v>1168</v>
      </c>
      <c r="C232" s="210" t="s">
        <v>1167</v>
      </c>
      <c r="D232" s="204" t="s">
        <v>98</v>
      </c>
      <c r="E232" s="209">
        <v>14.4</v>
      </c>
      <c r="F232" s="254"/>
      <c r="G232" s="206">
        <f>ROUND(E232*F232,2)</f>
        <v>0</v>
      </c>
      <c r="H232" s="254"/>
      <c r="I232" s="206">
        <f>ROUND(E232*H232,2)</f>
        <v>0</v>
      </c>
      <c r="J232" s="254"/>
      <c r="K232" s="206">
        <f>ROUND(E232*J232,2)</f>
        <v>0</v>
      </c>
      <c r="L232" s="206">
        <v>21</v>
      </c>
      <c r="M232" s="206">
        <f>G232*(1+L232/100)</f>
        <v>0</v>
      </c>
      <c r="N232" s="204">
        <v>0</v>
      </c>
      <c r="O232" s="204">
        <f>ROUND(E232*N232,5)</f>
        <v>0</v>
      </c>
      <c r="P232" s="204">
        <v>0</v>
      </c>
      <c r="Q232" s="204">
        <f>ROUND(E232*P232,5)</f>
        <v>0</v>
      </c>
      <c r="R232" s="204"/>
      <c r="S232" s="204"/>
      <c r="T232" s="205">
        <v>0.24</v>
      </c>
      <c r="U232" s="204">
        <f>ROUND(E232*T232,2)</f>
        <v>3.46</v>
      </c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 t="s">
        <v>91</v>
      </c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</row>
    <row r="233" spans="1:60" outlineLevel="1" x14ac:dyDescent="0.2">
      <c r="A233" s="208">
        <v>79</v>
      </c>
      <c r="B233" s="207" t="s">
        <v>1166</v>
      </c>
      <c r="C233" s="210" t="s">
        <v>1165</v>
      </c>
      <c r="D233" s="204" t="s">
        <v>100</v>
      </c>
      <c r="E233" s="209">
        <v>0.88688403000000005</v>
      </c>
      <c r="F233" s="254"/>
      <c r="G233" s="206">
        <f>ROUND(E233*F233,2)</f>
        <v>0</v>
      </c>
      <c r="H233" s="254"/>
      <c r="I233" s="206">
        <f>ROUND(E233*H233,2)</f>
        <v>0</v>
      </c>
      <c r="J233" s="254"/>
      <c r="K233" s="206">
        <f>ROUND(E233*J233,2)</f>
        <v>0</v>
      </c>
      <c r="L233" s="206">
        <v>21</v>
      </c>
      <c r="M233" s="206">
        <f>G233*(1+L233/100)</f>
        <v>0</v>
      </c>
      <c r="N233" s="204">
        <v>1.0662499999999999</v>
      </c>
      <c r="O233" s="204">
        <f>ROUND(E233*N233,5)</f>
        <v>0.94564000000000004</v>
      </c>
      <c r="P233" s="204">
        <v>0</v>
      </c>
      <c r="Q233" s="204">
        <f>ROUND(E233*P233,5)</f>
        <v>0</v>
      </c>
      <c r="R233" s="204"/>
      <c r="S233" s="204"/>
      <c r="T233" s="205">
        <v>15.231</v>
      </c>
      <c r="U233" s="204">
        <f>ROUND(E233*T233,2)</f>
        <v>13.51</v>
      </c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 t="s">
        <v>91</v>
      </c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</row>
    <row r="234" spans="1:60" outlineLevel="1" x14ac:dyDescent="0.2">
      <c r="A234" s="208"/>
      <c r="B234" s="207"/>
      <c r="C234" s="219" t="s">
        <v>1164</v>
      </c>
      <c r="D234" s="597"/>
      <c r="E234" s="218"/>
      <c r="F234" s="206"/>
      <c r="G234" s="206"/>
      <c r="H234" s="206"/>
      <c r="I234" s="206"/>
      <c r="J234" s="206"/>
      <c r="K234" s="206"/>
      <c r="L234" s="206"/>
      <c r="M234" s="206"/>
      <c r="N234" s="204"/>
      <c r="O234" s="204"/>
      <c r="P234" s="204"/>
      <c r="Q234" s="204"/>
      <c r="R234" s="204"/>
      <c r="S234" s="204"/>
      <c r="T234" s="205"/>
      <c r="U234" s="204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 t="s">
        <v>97</v>
      </c>
      <c r="AF234" s="198">
        <v>0</v>
      </c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  <c r="BE234" s="198"/>
      <c r="BF234" s="198"/>
      <c r="BG234" s="198"/>
      <c r="BH234" s="198"/>
    </row>
    <row r="235" spans="1:60" outlineLevel="1" x14ac:dyDescent="0.2">
      <c r="A235" s="208"/>
      <c r="B235" s="207"/>
      <c r="C235" s="219" t="s">
        <v>1163</v>
      </c>
      <c r="D235" s="597"/>
      <c r="E235" s="218">
        <v>0.65374370999999998</v>
      </c>
      <c r="F235" s="206"/>
      <c r="G235" s="206"/>
      <c r="H235" s="206"/>
      <c r="I235" s="206"/>
      <c r="J235" s="206"/>
      <c r="K235" s="206"/>
      <c r="L235" s="206"/>
      <c r="M235" s="206"/>
      <c r="N235" s="204"/>
      <c r="O235" s="204"/>
      <c r="P235" s="204"/>
      <c r="Q235" s="204"/>
      <c r="R235" s="204"/>
      <c r="S235" s="204"/>
      <c r="T235" s="205"/>
      <c r="U235" s="204"/>
      <c r="V235" s="198"/>
      <c r="W235" s="198"/>
      <c r="X235" s="198"/>
      <c r="Y235" s="198"/>
      <c r="Z235" s="198"/>
      <c r="AA235" s="198"/>
      <c r="AB235" s="198"/>
      <c r="AC235" s="198"/>
      <c r="AD235" s="198"/>
      <c r="AE235" s="198" t="s">
        <v>97</v>
      </c>
      <c r="AF235" s="198">
        <v>0</v>
      </c>
      <c r="AG235" s="198"/>
      <c r="AH235" s="198"/>
      <c r="AI235" s="198"/>
      <c r="AJ235" s="198"/>
      <c r="AK235" s="198"/>
      <c r="AL235" s="198"/>
      <c r="AM235" s="198"/>
      <c r="AN235" s="198"/>
      <c r="AO235" s="198"/>
      <c r="AP235" s="198"/>
      <c r="AQ235" s="198"/>
      <c r="AR235" s="198"/>
      <c r="AS235" s="198"/>
      <c r="AT235" s="198"/>
      <c r="AU235" s="198"/>
      <c r="AV235" s="198"/>
      <c r="AW235" s="198"/>
      <c r="AX235" s="198"/>
      <c r="AY235" s="198"/>
      <c r="AZ235" s="198"/>
      <c r="BA235" s="198"/>
      <c r="BB235" s="198"/>
      <c r="BC235" s="198"/>
      <c r="BD235" s="198"/>
      <c r="BE235" s="198"/>
      <c r="BF235" s="198"/>
      <c r="BG235" s="198"/>
      <c r="BH235" s="198"/>
    </row>
    <row r="236" spans="1:60" outlineLevel="1" x14ac:dyDescent="0.2">
      <c r="A236" s="208"/>
      <c r="B236" s="207"/>
      <c r="C236" s="219" t="s">
        <v>1162</v>
      </c>
      <c r="D236" s="597"/>
      <c r="E236" s="218"/>
      <c r="F236" s="206"/>
      <c r="G236" s="206"/>
      <c r="H236" s="206"/>
      <c r="I236" s="206"/>
      <c r="J236" s="206"/>
      <c r="K236" s="206"/>
      <c r="L236" s="206"/>
      <c r="M236" s="206"/>
      <c r="N236" s="204"/>
      <c r="O236" s="204"/>
      <c r="P236" s="204"/>
      <c r="Q236" s="204"/>
      <c r="R236" s="204"/>
      <c r="S236" s="204"/>
      <c r="T236" s="205"/>
      <c r="U236" s="204"/>
      <c r="V236" s="198"/>
      <c r="W236" s="198"/>
      <c r="X236" s="198"/>
      <c r="Y236" s="198"/>
      <c r="Z236" s="198"/>
      <c r="AA236" s="198"/>
      <c r="AB236" s="198"/>
      <c r="AC236" s="198"/>
      <c r="AD236" s="198"/>
      <c r="AE236" s="198" t="s">
        <v>97</v>
      </c>
      <c r="AF236" s="198">
        <v>0</v>
      </c>
      <c r="AG236" s="198"/>
      <c r="AH236" s="198"/>
      <c r="AI236" s="198"/>
      <c r="AJ236" s="198"/>
      <c r="AK236" s="198"/>
      <c r="AL236" s="198"/>
      <c r="AM236" s="198"/>
      <c r="AN236" s="198"/>
      <c r="AO236" s="198"/>
      <c r="AP236" s="198"/>
      <c r="AQ236" s="198"/>
      <c r="AR236" s="198"/>
      <c r="AS236" s="198"/>
      <c r="AT236" s="198"/>
      <c r="AU236" s="198"/>
      <c r="AV236" s="198"/>
      <c r="AW236" s="198"/>
      <c r="AX236" s="198"/>
      <c r="AY236" s="198"/>
      <c r="AZ236" s="198"/>
      <c r="BA236" s="198"/>
      <c r="BB236" s="198"/>
      <c r="BC236" s="198"/>
      <c r="BD236" s="198"/>
      <c r="BE236" s="198"/>
      <c r="BF236" s="198"/>
      <c r="BG236" s="198"/>
      <c r="BH236" s="198"/>
    </row>
    <row r="237" spans="1:60" outlineLevel="1" x14ac:dyDescent="0.2">
      <c r="A237" s="208"/>
      <c r="B237" s="207"/>
      <c r="C237" s="219" t="s">
        <v>1161</v>
      </c>
      <c r="D237" s="597"/>
      <c r="E237" s="218">
        <v>0.23314032000000001</v>
      </c>
      <c r="F237" s="206"/>
      <c r="G237" s="206"/>
      <c r="H237" s="206"/>
      <c r="I237" s="206"/>
      <c r="J237" s="206"/>
      <c r="K237" s="206"/>
      <c r="L237" s="206"/>
      <c r="M237" s="206"/>
      <c r="N237" s="204"/>
      <c r="O237" s="204"/>
      <c r="P237" s="204"/>
      <c r="Q237" s="204"/>
      <c r="R237" s="204"/>
      <c r="S237" s="204"/>
      <c r="T237" s="205"/>
      <c r="U237" s="204"/>
      <c r="V237" s="198"/>
      <c r="W237" s="198"/>
      <c r="X237" s="198"/>
      <c r="Y237" s="198"/>
      <c r="Z237" s="198"/>
      <c r="AA237" s="198"/>
      <c r="AB237" s="198"/>
      <c r="AC237" s="198"/>
      <c r="AD237" s="198"/>
      <c r="AE237" s="198" t="s">
        <v>97</v>
      </c>
      <c r="AF237" s="198">
        <v>0</v>
      </c>
      <c r="AG237" s="198"/>
      <c r="AH237" s="198"/>
      <c r="AI237" s="198"/>
      <c r="AJ237" s="198"/>
      <c r="AK237" s="198"/>
      <c r="AL237" s="198"/>
      <c r="AM237" s="198"/>
      <c r="AN237" s="198"/>
      <c r="AO237" s="198"/>
      <c r="AP237" s="198"/>
      <c r="AQ237" s="198"/>
      <c r="AR237" s="198"/>
      <c r="AS237" s="198"/>
      <c r="AT237" s="198"/>
      <c r="AU237" s="198"/>
      <c r="AV237" s="198"/>
      <c r="AW237" s="198"/>
      <c r="AX237" s="198"/>
      <c r="AY237" s="198"/>
      <c r="AZ237" s="198"/>
      <c r="BA237" s="198"/>
      <c r="BB237" s="198"/>
      <c r="BC237" s="198"/>
      <c r="BD237" s="198"/>
      <c r="BE237" s="198"/>
      <c r="BF237" s="198"/>
      <c r="BG237" s="198"/>
      <c r="BH237" s="198"/>
    </row>
    <row r="238" spans="1:60" outlineLevel="1" x14ac:dyDescent="0.2">
      <c r="A238" s="208">
        <v>80</v>
      </c>
      <c r="B238" s="207" t="s">
        <v>1160</v>
      </c>
      <c r="C238" s="210" t="s">
        <v>1159</v>
      </c>
      <c r="D238" s="204" t="s">
        <v>98</v>
      </c>
      <c r="E238" s="209">
        <v>3.87</v>
      </c>
      <c r="F238" s="254"/>
      <c r="G238" s="206">
        <f>ROUND(E238*F238,2)</f>
        <v>0</v>
      </c>
      <c r="H238" s="254"/>
      <c r="I238" s="206">
        <f>ROUND(E238*H238,2)</f>
        <v>0</v>
      </c>
      <c r="J238" s="254"/>
      <c r="K238" s="206">
        <f>ROUND(E238*J238,2)</f>
        <v>0</v>
      </c>
      <c r="L238" s="206">
        <v>21</v>
      </c>
      <c r="M238" s="206">
        <f>G238*(1+L238/100)</f>
        <v>0</v>
      </c>
      <c r="N238" s="204">
        <v>7.4260000000000007E-2</v>
      </c>
      <c r="O238" s="204">
        <f>ROUND(E238*N238,5)</f>
        <v>0.28738999999999998</v>
      </c>
      <c r="P238" s="204">
        <v>0</v>
      </c>
      <c r="Q238" s="204">
        <f>ROUND(E238*P238,5)</f>
        <v>0</v>
      </c>
      <c r="R238" s="204"/>
      <c r="S238" s="204"/>
      <c r="T238" s="205">
        <v>0.373</v>
      </c>
      <c r="U238" s="204">
        <f>ROUND(E238*T238,2)</f>
        <v>1.44</v>
      </c>
      <c r="V238" s="198"/>
      <c r="W238" s="198"/>
      <c r="X238" s="198"/>
      <c r="Y238" s="198"/>
      <c r="Z238" s="198"/>
      <c r="AA238" s="198"/>
      <c r="AB238" s="198"/>
      <c r="AC238" s="198"/>
      <c r="AD238" s="198"/>
      <c r="AE238" s="198" t="s">
        <v>91</v>
      </c>
      <c r="AF238" s="198"/>
      <c r="AG238" s="198"/>
      <c r="AH238" s="198"/>
      <c r="AI238" s="198"/>
      <c r="AJ238" s="198"/>
      <c r="AK238" s="198"/>
      <c r="AL238" s="198"/>
      <c r="AM238" s="198"/>
      <c r="AN238" s="198"/>
      <c r="AO238" s="198"/>
      <c r="AP238" s="198"/>
      <c r="AQ238" s="198"/>
      <c r="AR238" s="198"/>
      <c r="AS238" s="198"/>
      <c r="AT238" s="198"/>
      <c r="AU238" s="198"/>
      <c r="AV238" s="198"/>
      <c r="AW238" s="198"/>
      <c r="AX238" s="198"/>
      <c r="AY238" s="198"/>
      <c r="AZ238" s="198"/>
      <c r="BA238" s="198"/>
      <c r="BB238" s="198"/>
      <c r="BC238" s="198"/>
      <c r="BD238" s="198"/>
      <c r="BE238" s="198"/>
      <c r="BF238" s="198"/>
      <c r="BG238" s="198"/>
      <c r="BH238" s="198"/>
    </row>
    <row r="239" spans="1:60" outlineLevel="1" x14ac:dyDescent="0.2">
      <c r="A239" s="208"/>
      <c r="B239" s="207"/>
      <c r="C239" s="219" t="s">
        <v>1158</v>
      </c>
      <c r="D239" s="597"/>
      <c r="E239" s="218"/>
      <c r="F239" s="206"/>
      <c r="G239" s="206"/>
      <c r="H239" s="206"/>
      <c r="I239" s="206"/>
      <c r="J239" s="206"/>
      <c r="K239" s="206"/>
      <c r="L239" s="206"/>
      <c r="M239" s="206"/>
      <c r="N239" s="204"/>
      <c r="O239" s="204"/>
      <c r="P239" s="204"/>
      <c r="Q239" s="204"/>
      <c r="R239" s="204"/>
      <c r="S239" s="204"/>
      <c r="T239" s="205"/>
      <c r="U239" s="204"/>
      <c r="V239" s="198"/>
      <c r="W239" s="198"/>
      <c r="X239" s="198"/>
      <c r="Y239" s="198"/>
      <c r="Z239" s="198"/>
      <c r="AA239" s="198"/>
      <c r="AB239" s="198"/>
      <c r="AC239" s="198"/>
      <c r="AD239" s="198"/>
      <c r="AE239" s="198" t="s">
        <v>97</v>
      </c>
      <c r="AF239" s="198">
        <v>0</v>
      </c>
      <c r="AG239" s="198"/>
      <c r="AH239" s="198"/>
      <c r="AI239" s="198"/>
      <c r="AJ239" s="198"/>
      <c r="AK239" s="198"/>
      <c r="AL239" s="198"/>
      <c r="AM239" s="198"/>
      <c r="AN239" s="198"/>
      <c r="AO239" s="198"/>
      <c r="AP239" s="198"/>
      <c r="AQ239" s="198"/>
      <c r="AR239" s="198"/>
      <c r="AS239" s="198"/>
      <c r="AT239" s="198"/>
      <c r="AU239" s="198"/>
      <c r="AV239" s="198"/>
      <c r="AW239" s="198"/>
      <c r="AX239" s="198"/>
      <c r="AY239" s="198"/>
      <c r="AZ239" s="198"/>
      <c r="BA239" s="198"/>
      <c r="BB239" s="198"/>
      <c r="BC239" s="198"/>
      <c r="BD239" s="198"/>
      <c r="BE239" s="198"/>
      <c r="BF239" s="198"/>
      <c r="BG239" s="198"/>
      <c r="BH239" s="198"/>
    </row>
    <row r="240" spans="1:60" outlineLevel="1" x14ac:dyDescent="0.2">
      <c r="A240" s="208"/>
      <c r="B240" s="207"/>
      <c r="C240" s="219" t="s">
        <v>1157</v>
      </c>
      <c r="D240" s="597"/>
      <c r="E240" s="218">
        <v>3.87</v>
      </c>
      <c r="F240" s="206"/>
      <c r="G240" s="206"/>
      <c r="H240" s="206"/>
      <c r="I240" s="206"/>
      <c r="J240" s="206"/>
      <c r="K240" s="206"/>
      <c r="L240" s="206"/>
      <c r="M240" s="206"/>
      <c r="N240" s="204"/>
      <c r="O240" s="204"/>
      <c r="P240" s="204"/>
      <c r="Q240" s="204"/>
      <c r="R240" s="204"/>
      <c r="S240" s="204"/>
      <c r="T240" s="205"/>
      <c r="U240" s="204"/>
      <c r="V240" s="198"/>
      <c r="W240" s="198"/>
      <c r="X240" s="198"/>
      <c r="Y240" s="198"/>
      <c r="Z240" s="198"/>
      <c r="AA240" s="198"/>
      <c r="AB240" s="198"/>
      <c r="AC240" s="198"/>
      <c r="AD240" s="198"/>
      <c r="AE240" s="198" t="s">
        <v>97</v>
      </c>
      <c r="AF240" s="198">
        <v>0</v>
      </c>
      <c r="AG240" s="198"/>
      <c r="AH240" s="198"/>
      <c r="AI240" s="198"/>
      <c r="AJ240" s="198"/>
      <c r="AK240" s="198"/>
      <c r="AL240" s="198"/>
      <c r="AM240" s="198"/>
      <c r="AN240" s="198"/>
      <c r="AO240" s="198"/>
      <c r="AP240" s="198"/>
      <c r="AQ240" s="198"/>
      <c r="AR240" s="198"/>
      <c r="AS240" s="198"/>
      <c r="AT240" s="198"/>
      <c r="AU240" s="198"/>
      <c r="AV240" s="198"/>
      <c r="AW240" s="198"/>
      <c r="AX240" s="198"/>
      <c r="AY240" s="198"/>
      <c r="AZ240" s="198"/>
      <c r="BA240" s="198"/>
      <c r="BB240" s="198"/>
      <c r="BC240" s="198"/>
      <c r="BD240" s="198"/>
      <c r="BE240" s="198"/>
      <c r="BF240" s="198"/>
      <c r="BG240" s="198"/>
      <c r="BH240" s="198"/>
    </row>
    <row r="241" spans="1:60" x14ac:dyDescent="0.2">
      <c r="A241" s="217" t="s">
        <v>21</v>
      </c>
      <c r="B241" s="216" t="s">
        <v>727</v>
      </c>
      <c r="C241" s="215" t="s">
        <v>726</v>
      </c>
      <c r="D241" s="211"/>
      <c r="E241" s="214"/>
      <c r="F241" s="213"/>
      <c r="G241" s="213">
        <f>SUMIF(AE242:AE252,"&lt;&gt;NOR",G242:G252)</f>
        <v>0</v>
      </c>
      <c r="H241" s="213"/>
      <c r="I241" s="213">
        <f>SUM(I242:I252)</f>
        <v>0</v>
      </c>
      <c r="J241" s="213"/>
      <c r="K241" s="213">
        <f>SUM(K242:K252)</f>
        <v>0</v>
      </c>
      <c r="L241" s="213"/>
      <c r="M241" s="213">
        <f>SUM(M242:M252)</f>
        <v>0</v>
      </c>
      <c r="N241" s="211"/>
      <c r="O241" s="211">
        <f>SUM(O242:O252)</f>
        <v>0.66089000000000009</v>
      </c>
      <c r="P241" s="211"/>
      <c r="Q241" s="211">
        <f>SUM(Q242:Q252)</f>
        <v>0</v>
      </c>
      <c r="R241" s="211"/>
      <c r="S241" s="211"/>
      <c r="T241" s="212"/>
      <c r="U241" s="211">
        <f>SUM(U242:U252)</f>
        <v>19.09</v>
      </c>
      <c r="AE241" t="s">
        <v>92</v>
      </c>
    </row>
    <row r="242" spans="1:60" outlineLevel="1" x14ac:dyDescent="0.2">
      <c r="A242" s="208">
        <v>81</v>
      </c>
      <c r="B242" s="207" t="s">
        <v>1156</v>
      </c>
      <c r="C242" s="210" t="s">
        <v>1155</v>
      </c>
      <c r="D242" s="204" t="s">
        <v>96</v>
      </c>
      <c r="E242" s="209">
        <v>2</v>
      </c>
      <c r="F242" s="254"/>
      <c r="G242" s="206">
        <f>ROUND(E242*F242,2)</f>
        <v>0</v>
      </c>
      <c r="H242" s="254"/>
      <c r="I242" s="206">
        <f>ROUND(E242*H242,2)</f>
        <v>0</v>
      </c>
      <c r="J242" s="254"/>
      <c r="K242" s="206">
        <f>ROUND(E242*J242,2)</f>
        <v>0</v>
      </c>
      <c r="L242" s="206">
        <v>21</v>
      </c>
      <c r="M242" s="206">
        <f>G242*(1+L242/100)</f>
        <v>0</v>
      </c>
      <c r="N242" s="204">
        <v>1.8970000000000001E-2</v>
      </c>
      <c r="O242" s="204">
        <f>ROUND(E242*N242,5)</f>
        <v>3.7940000000000002E-2</v>
      </c>
      <c r="P242" s="204">
        <v>0</v>
      </c>
      <c r="Q242" s="204">
        <f>ROUND(E242*P242,5)</f>
        <v>0</v>
      </c>
      <c r="R242" s="204"/>
      <c r="S242" s="204"/>
      <c r="T242" s="205">
        <v>1.86</v>
      </c>
      <c r="U242" s="204">
        <f>ROUND(E242*T242,2)</f>
        <v>3.72</v>
      </c>
      <c r="V242" s="198"/>
      <c r="W242" s="198"/>
      <c r="X242" s="198"/>
      <c r="Y242" s="198"/>
      <c r="Z242" s="198"/>
      <c r="AA242" s="198"/>
      <c r="AB242" s="198"/>
      <c r="AC242" s="198"/>
      <c r="AD242" s="198"/>
      <c r="AE242" s="198" t="s">
        <v>91</v>
      </c>
      <c r="AF242" s="198"/>
      <c r="AG242" s="198"/>
      <c r="AH242" s="198"/>
      <c r="AI242" s="198"/>
      <c r="AJ242" s="198"/>
      <c r="AK242" s="198"/>
      <c r="AL242" s="198"/>
      <c r="AM242" s="198"/>
      <c r="AN242" s="198"/>
      <c r="AO242" s="198"/>
      <c r="AP242" s="198"/>
      <c r="AQ242" s="198"/>
      <c r="AR242" s="198"/>
      <c r="AS242" s="198"/>
      <c r="AT242" s="198"/>
      <c r="AU242" s="198"/>
      <c r="AV242" s="198"/>
      <c r="AW242" s="198"/>
      <c r="AX242" s="198"/>
      <c r="AY242" s="198"/>
      <c r="AZ242" s="198"/>
      <c r="BA242" s="198"/>
      <c r="BB242" s="198"/>
      <c r="BC242" s="198"/>
      <c r="BD242" s="198"/>
      <c r="BE242" s="198"/>
      <c r="BF242" s="198"/>
      <c r="BG242" s="198"/>
      <c r="BH242" s="198"/>
    </row>
    <row r="243" spans="1:60" ht="22.5" outlineLevel="1" x14ac:dyDescent="0.2">
      <c r="A243" s="208">
        <v>82</v>
      </c>
      <c r="B243" s="207" t="s">
        <v>1154</v>
      </c>
      <c r="C243" s="210" t="s">
        <v>1153</v>
      </c>
      <c r="D243" s="204" t="s">
        <v>96</v>
      </c>
      <c r="E243" s="209">
        <v>2</v>
      </c>
      <c r="F243" s="254"/>
      <c r="G243" s="206">
        <f>ROUND(E243*F243,2)</f>
        <v>0</v>
      </c>
      <c r="H243" s="254"/>
      <c r="I243" s="206">
        <f>ROUND(E243*H243,2)</f>
        <v>0</v>
      </c>
      <c r="J243" s="254"/>
      <c r="K243" s="206">
        <f>ROUND(E243*J243,2)</f>
        <v>0</v>
      </c>
      <c r="L243" s="206">
        <v>21</v>
      </c>
      <c r="M243" s="206">
        <f>G243*(1+L243/100)</f>
        <v>0</v>
      </c>
      <c r="N243" s="204">
        <v>1.081E-2</v>
      </c>
      <c r="O243" s="204">
        <f>ROUND(E243*N243,5)</f>
        <v>2.162E-2</v>
      </c>
      <c r="P243" s="204">
        <v>0</v>
      </c>
      <c r="Q243" s="204">
        <f>ROUND(E243*P243,5)</f>
        <v>0</v>
      </c>
      <c r="R243" s="204"/>
      <c r="S243" s="204"/>
      <c r="T243" s="205">
        <v>0</v>
      </c>
      <c r="U243" s="204">
        <f>ROUND(E243*T243,2)</f>
        <v>0</v>
      </c>
      <c r="V243" s="198"/>
      <c r="W243" s="198"/>
      <c r="X243" s="198"/>
      <c r="Y243" s="198"/>
      <c r="Z243" s="198"/>
      <c r="AA243" s="198"/>
      <c r="AB243" s="198"/>
      <c r="AC243" s="198"/>
      <c r="AD243" s="198"/>
      <c r="AE243" s="198" t="s">
        <v>95</v>
      </c>
      <c r="AF243" s="198"/>
      <c r="AG243" s="198"/>
      <c r="AH243" s="198"/>
      <c r="AI243" s="198"/>
      <c r="AJ243" s="198"/>
      <c r="AK243" s="198"/>
      <c r="AL243" s="198"/>
      <c r="AM243" s="198"/>
      <c r="AN243" s="198"/>
      <c r="AO243" s="198"/>
      <c r="AP243" s="198"/>
      <c r="AQ243" s="198"/>
      <c r="AR243" s="198"/>
      <c r="AS243" s="198"/>
      <c r="AT243" s="198"/>
      <c r="AU243" s="198"/>
      <c r="AV243" s="198"/>
      <c r="AW243" s="198"/>
      <c r="AX243" s="198"/>
      <c r="AY243" s="198"/>
      <c r="AZ243" s="198"/>
      <c r="BA243" s="198"/>
      <c r="BB243" s="198"/>
      <c r="BC243" s="198"/>
      <c r="BD243" s="198"/>
      <c r="BE243" s="198"/>
      <c r="BF243" s="198"/>
      <c r="BG243" s="198"/>
      <c r="BH243" s="198"/>
    </row>
    <row r="244" spans="1:60" outlineLevel="1" x14ac:dyDescent="0.2">
      <c r="A244" s="208">
        <v>83</v>
      </c>
      <c r="B244" s="207" t="s">
        <v>1152</v>
      </c>
      <c r="C244" s="210" t="s">
        <v>1151</v>
      </c>
      <c r="D244" s="204" t="s">
        <v>96</v>
      </c>
      <c r="E244" s="209">
        <v>1</v>
      </c>
      <c r="F244" s="254"/>
      <c r="G244" s="206">
        <f>ROUND(E244*F244,2)</f>
        <v>0</v>
      </c>
      <c r="H244" s="254"/>
      <c r="I244" s="206">
        <f>ROUND(E244*H244,2)</f>
        <v>0</v>
      </c>
      <c r="J244" s="254"/>
      <c r="K244" s="206">
        <f>ROUND(E244*J244,2)</f>
        <v>0</v>
      </c>
      <c r="L244" s="206">
        <v>21</v>
      </c>
      <c r="M244" s="206">
        <f>G244*(1+L244/100)</f>
        <v>0</v>
      </c>
      <c r="N244" s="204">
        <v>0.49075000000000002</v>
      </c>
      <c r="O244" s="204">
        <f>ROUND(E244*N244,5)</f>
        <v>0.49075000000000002</v>
      </c>
      <c r="P244" s="204">
        <v>0</v>
      </c>
      <c r="Q244" s="204">
        <f>ROUND(E244*P244,5)</f>
        <v>0</v>
      </c>
      <c r="R244" s="204"/>
      <c r="S244" s="204"/>
      <c r="T244" s="205">
        <v>8.82</v>
      </c>
      <c r="U244" s="204">
        <f>ROUND(E244*T244,2)</f>
        <v>8.82</v>
      </c>
      <c r="V244" s="198"/>
      <c r="W244" s="198"/>
      <c r="X244" s="198"/>
      <c r="Y244" s="198"/>
      <c r="Z244" s="198"/>
      <c r="AA244" s="198"/>
      <c r="AB244" s="198"/>
      <c r="AC244" s="198"/>
      <c r="AD244" s="198"/>
      <c r="AE244" s="198" t="s">
        <v>91</v>
      </c>
      <c r="AF244" s="198"/>
      <c r="AG244" s="198"/>
      <c r="AH244" s="198"/>
      <c r="AI244" s="198"/>
      <c r="AJ244" s="198"/>
      <c r="AK244" s="198"/>
      <c r="AL244" s="198"/>
      <c r="AM244" s="198"/>
      <c r="AN244" s="198"/>
      <c r="AO244" s="198"/>
      <c r="AP244" s="198"/>
      <c r="AQ244" s="198"/>
      <c r="AR244" s="198"/>
      <c r="AS244" s="198"/>
      <c r="AT244" s="198"/>
      <c r="AU244" s="198"/>
      <c r="AV244" s="198"/>
      <c r="AW244" s="198"/>
      <c r="AX244" s="198"/>
      <c r="AY244" s="198"/>
      <c r="AZ244" s="198"/>
      <c r="BA244" s="198"/>
      <c r="BB244" s="198"/>
      <c r="BC244" s="198"/>
      <c r="BD244" s="198"/>
      <c r="BE244" s="198"/>
      <c r="BF244" s="198"/>
      <c r="BG244" s="198"/>
      <c r="BH244" s="198"/>
    </row>
    <row r="245" spans="1:60" ht="33.75" outlineLevel="1" x14ac:dyDescent="0.2">
      <c r="A245" s="208">
        <v>84</v>
      </c>
      <c r="B245" s="207" t="s">
        <v>1150</v>
      </c>
      <c r="C245" s="210" t="s">
        <v>1149</v>
      </c>
      <c r="D245" s="204" t="s">
        <v>96</v>
      </c>
      <c r="E245" s="209">
        <v>1</v>
      </c>
      <c r="F245" s="254"/>
      <c r="G245" s="206">
        <f>ROUND(E245*F245,2)</f>
        <v>0</v>
      </c>
      <c r="H245" s="254"/>
      <c r="I245" s="206">
        <f>ROUND(E245*H245,2)</f>
        <v>0</v>
      </c>
      <c r="J245" s="254"/>
      <c r="K245" s="206">
        <f>ROUND(E245*J245,2)</f>
        <v>0</v>
      </c>
      <c r="L245" s="206">
        <v>21</v>
      </c>
      <c r="M245" s="206">
        <f>G245*(1+L245/100)</f>
        <v>0</v>
      </c>
      <c r="N245" s="204">
        <v>1.32E-2</v>
      </c>
      <c r="O245" s="204">
        <f>ROUND(E245*N245,5)</f>
        <v>1.32E-2</v>
      </c>
      <c r="P245" s="204">
        <v>0</v>
      </c>
      <c r="Q245" s="204">
        <f>ROUND(E245*P245,5)</f>
        <v>0</v>
      </c>
      <c r="R245" s="204"/>
      <c r="S245" s="204"/>
      <c r="T245" s="205">
        <v>0</v>
      </c>
      <c r="U245" s="204">
        <f>ROUND(E245*T245,2)</f>
        <v>0</v>
      </c>
      <c r="V245" s="198"/>
      <c r="W245" s="198"/>
      <c r="X245" s="198"/>
      <c r="Y245" s="198"/>
      <c r="Z245" s="198"/>
      <c r="AA245" s="198"/>
      <c r="AB245" s="198"/>
      <c r="AC245" s="198"/>
      <c r="AD245" s="198"/>
      <c r="AE245" s="198" t="s">
        <v>95</v>
      </c>
      <c r="AF245" s="198"/>
      <c r="AG245" s="198"/>
      <c r="AH245" s="198"/>
      <c r="AI245" s="198"/>
      <c r="AJ245" s="198"/>
      <c r="AK245" s="198"/>
      <c r="AL245" s="198"/>
      <c r="AM245" s="198"/>
      <c r="AN245" s="198"/>
      <c r="AO245" s="198"/>
      <c r="AP245" s="198"/>
      <c r="AQ245" s="198"/>
      <c r="AR245" s="198"/>
      <c r="AS245" s="198"/>
      <c r="AT245" s="198"/>
      <c r="AU245" s="198"/>
      <c r="AV245" s="198"/>
      <c r="AW245" s="198"/>
      <c r="AX245" s="198"/>
      <c r="AY245" s="198"/>
      <c r="AZ245" s="198"/>
      <c r="BA245" s="198"/>
      <c r="BB245" s="198"/>
      <c r="BC245" s="198"/>
      <c r="BD245" s="198"/>
      <c r="BE245" s="198"/>
      <c r="BF245" s="198"/>
      <c r="BG245" s="198"/>
      <c r="BH245" s="198"/>
    </row>
    <row r="246" spans="1:60" outlineLevel="1" x14ac:dyDescent="0.2">
      <c r="A246" s="208">
        <v>85</v>
      </c>
      <c r="B246" s="207" t="s">
        <v>1148</v>
      </c>
      <c r="C246" s="210" t="s">
        <v>1147</v>
      </c>
      <c r="D246" s="204" t="s">
        <v>101</v>
      </c>
      <c r="E246" s="209">
        <v>15.4</v>
      </c>
      <c r="F246" s="254"/>
      <c r="G246" s="206">
        <f>ROUND(E246*F246,2)</f>
        <v>0</v>
      </c>
      <c r="H246" s="254"/>
      <c r="I246" s="206">
        <f>ROUND(E246*H246,2)</f>
        <v>0</v>
      </c>
      <c r="J246" s="254"/>
      <c r="K246" s="206">
        <f>ROUND(E246*J246,2)</f>
        <v>0</v>
      </c>
      <c r="L246" s="206">
        <v>21</v>
      </c>
      <c r="M246" s="206">
        <f>G246*(1+L246/100)</f>
        <v>0</v>
      </c>
      <c r="N246" s="204">
        <v>2.2200000000000002E-3</v>
      </c>
      <c r="O246" s="204">
        <f>ROUND(E246*N246,5)</f>
        <v>3.4189999999999998E-2</v>
      </c>
      <c r="P246" s="204">
        <v>0</v>
      </c>
      <c r="Q246" s="204">
        <f>ROUND(E246*P246,5)</f>
        <v>0</v>
      </c>
      <c r="R246" s="204"/>
      <c r="S246" s="204"/>
      <c r="T246" s="205">
        <v>0.42499999999999999</v>
      </c>
      <c r="U246" s="204">
        <f>ROUND(E246*T246,2)</f>
        <v>6.55</v>
      </c>
      <c r="V246" s="198"/>
      <c r="W246" s="198"/>
      <c r="X246" s="198"/>
      <c r="Y246" s="198"/>
      <c r="Z246" s="198"/>
      <c r="AA246" s="198"/>
      <c r="AB246" s="198"/>
      <c r="AC246" s="198"/>
      <c r="AD246" s="198"/>
      <c r="AE246" s="198" t="s">
        <v>91</v>
      </c>
      <c r="AF246" s="198"/>
      <c r="AG246" s="198"/>
      <c r="AH246" s="198"/>
      <c r="AI246" s="198"/>
      <c r="AJ246" s="198"/>
      <c r="AK246" s="198"/>
      <c r="AL246" s="198"/>
      <c r="AM246" s="198"/>
      <c r="AN246" s="198"/>
      <c r="AO246" s="198"/>
      <c r="AP246" s="198"/>
      <c r="AQ246" s="198"/>
      <c r="AR246" s="198"/>
      <c r="AS246" s="198"/>
      <c r="AT246" s="198"/>
      <c r="AU246" s="198"/>
      <c r="AV246" s="198"/>
      <c r="AW246" s="198"/>
      <c r="AX246" s="198"/>
      <c r="AY246" s="198"/>
      <c r="AZ246" s="198"/>
      <c r="BA246" s="198"/>
      <c r="BB246" s="198"/>
      <c r="BC246" s="198"/>
      <c r="BD246" s="198"/>
      <c r="BE246" s="198"/>
      <c r="BF246" s="198"/>
      <c r="BG246" s="198"/>
      <c r="BH246" s="198"/>
    </row>
    <row r="247" spans="1:60" outlineLevel="1" x14ac:dyDescent="0.2">
      <c r="A247" s="208"/>
      <c r="B247" s="207"/>
      <c r="C247" s="219" t="s">
        <v>871</v>
      </c>
      <c r="D247" s="597"/>
      <c r="E247" s="218"/>
      <c r="F247" s="206"/>
      <c r="G247" s="206"/>
      <c r="H247" s="206"/>
      <c r="I247" s="206"/>
      <c r="J247" s="206"/>
      <c r="K247" s="206"/>
      <c r="L247" s="206"/>
      <c r="M247" s="206"/>
      <c r="N247" s="204"/>
      <c r="O247" s="204"/>
      <c r="P247" s="204"/>
      <c r="Q247" s="204"/>
      <c r="R247" s="204"/>
      <c r="S247" s="204"/>
      <c r="T247" s="205"/>
      <c r="U247" s="204"/>
      <c r="V247" s="198"/>
      <c r="W247" s="198"/>
      <c r="X247" s="198"/>
      <c r="Y247" s="198"/>
      <c r="Z247" s="198"/>
      <c r="AA247" s="198"/>
      <c r="AB247" s="198"/>
      <c r="AC247" s="198"/>
      <c r="AD247" s="198"/>
      <c r="AE247" s="198" t="s">
        <v>97</v>
      </c>
      <c r="AF247" s="198">
        <v>0</v>
      </c>
      <c r="AG247" s="198"/>
      <c r="AH247" s="198"/>
      <c r="AI247" s="198"/>
      <c r="AJ247" s="198"/>
      <c r="AK247" s="198"/>
      <c r="AL247" s="198"/>
      <c r="AM247" s="198"/>
      <c r="AN247" s="198"/>
      <c r="AO247" s="198"/>
      <c r="AP247" s="198"/>
      <c r="AQ247" s="198"/>
      <c r="AR247" s="198"/>
      <c r="AS247" s="198"/>
      <c r="AT247" s="198"/>
      <c r="AU247" s="198"/>
      <c r="AV247" s="198"/>
      <c r="AW247" s="198"/>
      <c r="AX247" s="198"/>
      <c r="AY247" s="198"/>
      <c r="AZ247" s="198"/>
      <c r="BA247" s="198"/>
      <c r="BB247" s="198"/>
      <c r="BC247" s="198"/>
      <c r="BD247" s="198"/>
      <c r="BE247" s="198"/>
      <c r="BF247" s="198"/>
      <c r="BG247" s="198"/>
      <c r="BH247" s="198"/>
    </row>
    <row r="248" spans="1:60" outlineLevel="1" x14ac:dyDescent="0.2">
      <c r="A248" s="208"/>
      <c r="B248" s="207"/>
      <c r="C248" s="219" t="s">
        <v>1146</v>
      </c>
      <c r="D248" s="597"/>
      <c r="E248" s="218">
        <v>15.4</v>
      </c>
      <c r="F248" s="206"/>
      <c r="G248" s="206"/>
      <c r="H248" s="206"/>
      <c r="I248" s="206"/>
      <c r="J248" s="206"/>
      <c r="K248" s="206"/>
      <c r="L248" s="206"/>
      <c r="M248" s="206"/>
      <c r="N248" s="204"/>
      <c r="O248" s="204"/>
      <c r="P248" s="204"/>
      <c r="Q248" s="204"/>
      <c r="R248" s="204"/>
      <c r="S248" s="204"/>
      <c r="T248" s="205"/>
      <c r="U248" s="204"/>
      <c r="V248" s="198"/>
      <c r="W248" s="198"/>
      <c r="X248" s="198"/>
      <c r="Y248" s="198"/>
      <c r="Z248" s="198"/>
      <c r="AA248" s="198"/>
      <c r="AB248" s="198"/>
      <c r="AC248" s="198"/>
      <c r="AD248" s="198"/>
      <c r="AE248" s="198" t="s">
        <v>97</v>
      </c>
      <c r="AF248" s="198">
        <v>0</v>
      </c>
      <c r="AG248" s="198"/>
      <c r="AH248" s="198"/>
      <c r="AI248" s="198"/>
      <c r="AJ248" s="198"/>
      <c r="AK248" s="198"/>
      <c r="AL248" s="198"/>
      <c r="AM248" s="198"/>
      <c r="AN248" s="198"/>
      <c r="AO248" s="198"/>
      <c r="AP248" s="198"/>
      <c r="AQ248" s="198"/>
      <c r="AR248" s="198"/>
      <c r="AS248" s="198"/>
      <c r="AT248" s="198"/>
      <c r="AU248" s="198"/>
      <c r="AV248" s="198"/>
      <c r="AW248" s="198"/>
      <c r="AX248" s="198"/>
      <c r="AY248" s="198"/>
      <c r="AZ248" s="198"/>
      <c r="BA248" s="198"/>
      <c r="BB248" s="198"/>
      <c r="BC248" s="198"/>
      <c r="BD248" s="198"/>
      <c r="BE248" s="198"/>
      <c r="BF248" s="198"/>
      <c r="BG248" s="198"/>
      <c r="BH248" s="198"/>
    </row>
    <row r="249" spans="1:60" outlineLevel="1" x14ac:dyDescent="0.2">
      <c r="A249" s="208">
        <v>86</v>
      </c>
      <c r="B249" s="207" t="s">
        <v>1145</v>
      </c>
      <c r="C249" s="210" t="s">
        <v>1144</v>
      </c>
      <c r="D249" s="204" t="s">
        <v>101</v>
      </c>
      <c r="E249" s="209">
        <v>18.48</v>
      </c>
      <c r="F249" s="254"/>
      <c r="G249" s="206">
        <f>ROUND(E249*F249,2)</f>
        <v>0</v>
      </c>
      <c r="H249" s="254"/>
      <c r="I249" s="206">
        <f>ROUND(E249*H249,2)</f>
        <v>0</v>
      </c>
      <c r="J249" s="254"/>
      <c r="K249" s="206">
        <f>ROUND(E249*J249,2)</f>
        <v>0</v>
      </c>
      <c r="L249" s="206">
        <v>21</v>
      </c>
      <c r="M249" s="206">
        <f>G249*(1+L249/100)</f>
        <v>0</v>
      </c>
      <c r="N249" s="204">
        <v>3.3999999999999998E-3</v>
      </c>
      <c r="O249" s="204">
        <f>ROUND(E249*N249,5)</f>
        <v>6.2829999999999997E-2</v>
      </c>
      <c r="P249" s="204">
        <v>0</v>
      </c>
      <c r="Q249" s="204">
        <f>ROUND(E249*P249,5)</f>
        <v>0</v>
      </c>
      <c r="R249" s="204"/>
      <c r="S249" s="204"/>
      <c r="T249" s="205">
        <v>0</v>
      </c>
      <c r="U249" s="204">
        <f>ROUND(E249*T249,2)</f>
        <v>0</v>
      </c>
      <c r="V249" s="198"/>
      <c r="W249" s="198"/>
      <c r="X249" s="198"/>
      <c r="Y249" s="198"/>
      <c r="Z249" s="198"/>
      <c r="AA249" s="198"/>
      <c r="AB249" s="198"/>
      <c r="AC249" s="198"/>
      <c r="AD249" s="198"/>
      <c r="AE249" s="198" t="s">
        <v>95</v>
      </c>
      <c r="AF249" s="198"/>
      <c r="AG249" s="198"/>
      <c r="AH249" s="198"/>
      <c r="AI249" s="198"/>
      <c r="AJ249" s="198"/>
      <c r="AK249" s="198"/>
      <c r="AL249" s="198"/>
      <c r="AM249" s="198"/>
      <c r="AN249" s="198"/>
      <c r="AO249" s="198"/>
      <c r="AP249" s="198"/>
      <c r="AQ249" s="198"/>
      <c r="AR249" s="198"/>
      <c r="AS249" s="198"/>
      <c r="AT249" s="198"/>
      <c r="AU249" s="198"/>
      <c r="AV249" s="198"/>
      <c r="AW249" s="198"/>
      <c r="AX249" s="198"/>
      <c r="AY249" s="198"/>
      <c r="AZ249" s="198"/>
      <c r="BA249" s="198"/>
      <c r="BB249" s="198"/>
      <c r="BC249" s="198"/>
      <c r="BD249" s="198"/>
      <c r="BE249" s="198"/>
      <c r="BF249" s="198"/>
      <c r="BG249" s="198"/>
      <c r="BH249" s="198"/>
    </row>
    <row r="250" spans="1:60" outlineLevel="1" x14ac:dyDescent="0.2">
      <c r="A250" s="208"/>
      <c r="B250" s="207"/>
      <c r="C250" s="219" t="s">
        <v>1143</v>
      </c>
      <c r="D250" s="597"/>
      <c r="E250" s="218">
        <v>18.48</v>
      </c>
      <c r="F250" s="206"/>
      <c r="G250" s="206"/>
      <c r="H250" s="206"/>
      <c r="I250" s="206"/>
      <c r="J250" s="206"/>
      <c r="K250" s="206"/>
      <c r="L250" s="206"/>
      <c r="M250" s="206"/>
      <c r="N250" s="204"/>
      <c r="O250" s="204"/>
      <c r="P250" s="204"/>
      <c r="Q250" s="204"/>
      <c r="R250" s="204"/>
      <c r="S250" s="204"/>
      <c r="T250" s="205"/>
      <c r="U250" s="204"/>
      <c r="V250" s="198"/>
      <c r="W250" s="198"/>
      <c r="X250" s="198"/>
      <c r="Y250" s="198"/>
      <c r="Z250" s="198"/>
      <c r="AA250" s="198"/>
      <c r="AB250" s="198"/>
      <c r="AC250" s="198"/>
      <c r="AD250" s="198"/>
      <c r="AE250" s="198" t="s">
        <v>97</v>
      </c>
      <c r="AF250" s="198">
        <v>0</v>
      </c>
      <c r="AG250" s="198"/>
      <c r="AH250" s="198"/>
      <c r="AI250" s="198"/>
      <c r="AJ250" s="198"/>
      <c r="AK250" s="198"/>
      <c r="AL250" s="198"/>
      <c r="AM250" s="198"/>
      <c r="AN250" s="198"/>
      <c r="AO250" s="198"/>
      <c r="AP250" s="198"/>
      <c r="AQ250" s="198"/>
      <c r="AR250" s="198"/>
      <c r="AS250" s="198"/>
      <c r="AT250" s="198"/>
      <c r="AU250" s="198"/>
      <c r="AV250" s="198"/>
      <c r="AW250" s="198"/>
      <c r="AX250" s="198"/>
      <c r="AY250" s="198"/>
      <c r="AZ250" s="198"/>
      <c r="BA250" s="198"/>
      <c r="BB250" s="198"/>
      <c r="BC250" s="198"/>
      <c r="BD250" s="198"/>
      <c r="BE250" s="198"/>
      <c r="BF250" s="198"/>
      <c r="BG250" s="198"/>
      <c r="BH250" s="198"/>
    </row>
    <row r="251" spans="1:60" outlineLevel="1" x14ac:dyDescent="0.2">
      <c r="A251" s="208">
        <v>87</v>
      </c>
      <c r="B251" s="207" t="s">
        <v>1142</v>
      </c>
      <c r="C251" s="210" t="s">
        <v>1141</v>
      </c>
      <c r="D251" s="204" t="s">
        <v>96</v>
      </c>
      <c r="E251" s="209">
        <v>12</v>
      </c>
      <c r="F251" s="254"/>
      <c r="G251" s="206">
        <f>ROUND(E251*F251,2)</f>
        <v>0</v>
      </c>
      <c r="H251" s="254"/>
      <c r="I251" s="206">
        <f>ROUND(E251*H251,2)</f>
        <v>0</v>
      </c>
      <c r="J251" s="254"/>
      <c r="K251" s="206">
        <f>ROUND(E251*J251,2)</f>
        <v>0</v>
      </c>
      <c r="L251" s="206">
        <v>21</v>
      </c>
      <c r="M251" s="206">
        <f>G251*(1+L251/100)</f>
        <v>0</v>
      </c>
      <c r="N251" s="204">
        <v>3.0000000000000001E-5</v>
      </c>
      <c r="O251" s="204">
        <f>ROUND(E251*N251,5)</f>
        <v>3.6000000000000002E-4</v>
      </c>
      <c r="P251" s="204">
        <v>0</v>
      </c>
      <c r="Q251" s="204">
        <f>ROUND(E251*P251,5)</f>
        <v>0</v>
      </c>
      <c r="R251" s="204"/>
      <c r="S251" s="204"/>
      <c r="T251" s="205">
        <v>0</v>
      </c>
      <c r="U251" s="204">
        <f>ROUND(E251*T251,2)</f>
        <v>0</v>
      </c>
      <c r="V251" s="198"/>
      <c r="W251" s="198"/>
      <c r="X251" s="198"/>
      <c r="Y251" s="198"/>
      <c r="Z251" s="198"/>
      <c r="AA251" s="198"/>
      <c r="AB251" s="198"/>
      <c r="AC251" s="198"/>
      <c r="AD251" s="198"/>
      <c r="AE251" s="198" t="s">
        <v>95</v>
      </c>
      <c r="AF251" s="198"/>
      <c r="AG251" s="198"/>
      <c r="AH251" s="198"/>
      <c r="AI251" s="198"/>
      <c r="AJ251" s="198"/>
      <c r="AK251" s="198"/>
      <c r="AL251" s="198"/>
      <c r="AM251" s="198"/>
      <c r="AN251" s="198"/>
      <c r="AO251" s="198"/>
      <c r="AP251" s="198"/>
      <c r="AQ251" s="198"/>
      <c r="AR251" s="198"/>
      <c r="AS251" s="198"/>
      <c r="AT251" s="198"/>
      <c r="AU251" s="198"/>
      <c r="AV251" s="198"/>
      <c r="AW251" s="198"/>
      <c r="AX251" s="198"/>
      <c r="AY251" s="198"/>
      <c r="AZ251" s="198"/>
      <c r="BA251" s="198"/>
      <c r="BB251" s="198"/>
      <c r="BC251" s="198"/>
      <c r="BD251" s="198"/>
      <c r="BE251" s="198"/>
      <c r="BF251" s="198"/>
      <c r="BG251" s="198"/>
      <c r="BH251" s="198"/>
    </row>
    <row r="252" spans="1:60" outlineLevel="1" x14ac:dyDescent="0.2">
      <c r="A252" s="208"/>
      <c r="B252" s="207"/>
      <c r="C252" s="219" t="s">
        <v>1140</v>
      </c>
      <c r="D252" s="597"/>
      <c r="E252" s="218">
        <v>12</v>
      </c>
      <c r="F252" s="206"/>
      <c r="G252" s="206"/>
      <c r="H252" s="206"/>
      <c r="I252" s="206"/>
      <c r="J252" s="206"/>
      <c r="K252" s="206"/>
      <c r="L252" s="206"/>
      <c r="M252" s="206"/>
      <c r="N252" s="204"/>
      <c r="O252" s="204"/>
      <c r="P252" s="204"/>
      <c r="Q252" s="204"/>
      <c r="R252" s="204"/>
      <c r="S252" s="204"/>
      <c r="T252" s="205"/>
      <c r="U252" s="204"/>
      <c r="V252" s="198"/>
      <c r="W252" s="198"/>
      <c r="X252" s="198"/>
      <c r="Y252" s="198"/>
      <c r="Z252" s="198"/>
      <c r="AA252" s="198"/>
      <c r="AB252" s="198"/>
      <c r="AC252" s="198"/>
      <c r="AD252" s="198"/>
      <c r="AE252" s="198" t="s">
        <v>97</v>
      </c>
      <c r="AF252" s="198">
        <v>0</v>
      </c>
      <c r="AG252" s="198"/>
      <c r="AH252" s="198"/>
      <c r="AI252" s="198"/>
      <c r="AJ252" s="198"/>
      <c r="AK252" s="198"/>
      <c r="AL252" s="198"/>
      <c r="AM252" s="198"/>
      <c r="AN252" s="198"/>
      <c r="AO252" s="198"/>
      <c r="AP252" s="198"/>
      <c r="AQ252" s="198"/>
      <c r="AR252" s="198"/>
      <c r="AS252" s="198"/>
      <c r="AT252" s="198"/>
      <c r="AU252" s="198"/>
      <c r="AV252" s="198"/>
      <c r="AW252" s="198"/>
      <c r="AX252" s="198"/>
      <c r="AY252" s="198"/>
      <c r="AZ252" s="198"/>
      <c r="BA252" s="198"/>
      <c r="BB252" s="198"/>
      <c r="BC252" s="198"/>
      <c r="BD252" s="198"/>
      <c r="BE252" s="198"/>
      <c r="BF252" s="198"/>
      <c r="BG252" s="198"/>
      <c r="BH252" s="198"/>
    </row>
    <row r="253" spans="1:60" x14ac:dyDescent="0.2">
      <c r="A253" s="217" t="s">
        <v>21</v>
      </c>
      <c r="B253" s="216" t="s">
        <v>725</v>
      </c>
      <c r="C253" s="215" t="s">
        <v>724</v>
      </c>
      <c r="D253" s="211"/>
      <c r="E253" s="214"/>
      <c r="F253" s="213"/>
      <c r="G253" s="213">
        <f>SUMIF(AE254:AE267,"&lt;&gt;NOR",G254:G267)</f>
        <v>0</v>
      </c>
      <c r="H253" s="213"/>
      <c r="I253" s="213">
        <f>SUM(I254:I267)</f>
        <v>0</v>
      </c>
      <c r="J253" s="213"/>
      <c r="K253" s="213">
        <f>SUM(K254:K267)</f>
        <v>0</v>
      </c>
      <c r="L253" s="213"/>
      <c r="M253" s="213">
        <f>SUM(M254:M267)</f>
        <v>0</v>
      </c>
      <c r="N253" s="211"/>
      <c r="O253" s="211">
        <f>SUM(O254:O267)</f>
        <v>5.8488199999999999</v>
      </c>
      <c r="P253" s="211"/>
      <c r="Q253" s="211">
        <f>SUM(Q254:Q267)</f>
        <v>0</v>
      </c>
      <c r="R253" s="211"/>
      <c r="S253" s="211"/>
      <c r="T253" s="212"/>
      <c r="U253" s="211">
        <f>SUM(U254:U267)</f>
        <v>117.74999999999999</v>
      </c>
      <c r="AE253" t="s">
        <v>92</v>
      </c>
    </row>
    <row r="254" spans="1:60" outlineLevel="1" x14ac:dyDescent="0.2">
      <c r="A254" s="208">
        <v>88</v>
      </c>
      <c r="B254" s="207" t="s">
        <v>1139</v>
      </c>
      <c r="C254" s="210" t="s">
        <v>1138</v>
      </c>
      <c r="D254" s="204" t="s">
        <v>98</v>
      </c>
      <c r="E254" s="209">
        <v>96.18</v>
      </c>
      <c r="F254" s="254"/>
      <c r="G254" s="206">
        <f>ROUND(E254*F254,2)</f>
        <v>0</v>
      </c>
      <c r="H254" s="254"/>
      <c r="I254" s="206">
        <f>ROUND(E254*H254,2)</f>
        <v>0</v>
      </c>
      <c r="J254" s="254"/>
      <c r="K254" s="206">
        <f>ROUND(E254*J254,2)</f>
        <v>0</v>
      </c>
      <c r="L254" s="206">
        <v>21</v>
      </c>
      <c r="M254" s="206">
        <f>G254*(1+L254/100)</f>
        <v>0</v>
      </c>
      <c r="N254" s="204">
        <v>1.2099999999999999E-3</v>
      </c>
      <c r="O254" s="204">
        <f>ROUND(E254*N254,5)</f>
        <v>0.11638</v>
      </c>
      <c r="P254" s="204">
        <v>0</v>
      </c>
      <c r="Q254" s="204">
        <f>ROUND(E254*P254,5)</f>
        <v>0</v>
      </c>
      <c r="R254" s="204"/>
      <c r="S254" s="204"/>
      <c r="T254" s="205">
        <v>0.17699999999999999</v>
      </c>
      <c r="U254" s="204">
        <f>ROUND(E254*T254,2)</f>
        <v>17.02</v>
      </c>
      <c r="V254" s="198"/>
      <c r="W254" s="198"/>
      <c r="X254" s="198"/>
      <c r="Y254" s="198"/>
      <c r="Z254" s="198"/>
      <c r="AA254" s="198"/>
      <c r="AB254" s="198"/>
      <c r="AC254" s="198"/>
      <c r="AD254" s="198"/>
      <c r="AE254" s="198" t="s">
        <v>91</v>
      </c>
      <c r="AF254" s="198"/>
      <c r="AG254" s="198"/>
      <c r="AH254" s="198"/>
      <c r="AI254" s="198"/>
      <c r="AJ254" s="198"/>
      <c r="AK254" s="198"/>
      <c r="AL254" s="198"/>
      <c r="AM254" s="198"/>
      <c r="AN254" s="198"/>
      <c r="AO254" s="198"/>
      <c r="AP254" s="198"/>
      <c r="AQ254" s="198"/>
      <c r="AR254" s="198"/>
      <c r="AS254" s="198"/>
      <c r="AT254" s="198"/>
      <c r="AU254" s="198"/>
      <c r="AV254" s="198"/>
      <c r="AW254" s="198"/>
      <c r="AX254" s="198"/>
      <c r="AY254" s="198"/>
      <c r="AZ254" s="198"/>
      <c r="BA254" s="198"/>
      <c r="BB254" s="198"/>
      <c r="BC254" s="198"/>
      <c r="BD254" s="198"/>
      <c r="BE254" s="198"/>
      <c r="BF254" s="198"/>
      <c r="BG254" s="198"/>
      <c r="BH254" s="198"/>
    </row>
    <row r="255" spans="1:60" outlineLevel="1" x14ac:dyDescent="0.2">
      <c r="A255" s="208"/>
      <c r="B255" s="207"/>
      <c r="C255" s="219" t="s">
        <v>824</v>
      </c>
      <c r="D255" s="597"/>
      <c r="E255" s="218"/>
      <c r="F255" s="206"/>
      <c r="G255" s="206"/>
      <c r="H255" s="206"/>
      <c r="I255" s="206"/>
      <c r="J255" s="206"/>
      <c r="K255" s="206"/>
      <c r="L255" s="206"/>
      <c r="M255" s="206"/>
      <c r="N255" s="204"/>
      <c r="O255" s="204"/>
      <c r="P255" s="204"/>
      <c r="Q255" s="204"/>
      <c r="R255" s="204"/>
      <c r="S255" s="204"/>
      <c r="T255" s="205"/>
      <c r="U255" s="204"/>
      <c r="V255" s="198"/>
      <c r="W255" s="198"/>
      <c r="X255" s="198"/>
      <c r="Y255" s="198"/>
      <c r="Z255" s="198"/>
      <c r="AA255" s="198"/>
      <c r="AB255" s="198"/>
      <c r="AC255" s="198"/>
      <c r="AD255" s="198"/>
      <c r="AE255" s="198" t="s">
        <v>97</v>
      </c>
      <c r="AF255" s="198">
        <v>0</v>
      </c>
      <c r="AG255" s="198"/>
      <c r="AH255" s="198"/>
      <c r="AI255" s="198"/>
      <c r="AJ255" s="198"/>
      <c r="AK255" s="198"/>
      <c r="AL255" s="198"/>
      <c r="AM255" s="198"/>
      <c r="AN255" s="198"/>
      <c r="AO255" s="198"/>
      <c r="AP255" s="198"/>
      <c r="AQ255" s="198"/>
      <c r="AR255" s="198"/>
      <c r="AS255" s="198"/>
      <c r="AT255" s="198"/>
      <c r="AU255" s="198"/>
      <c r="AV255" s="198"/>
      <c r="AW255" s="198"/>
      <c r="AX255" s="198"/>
      <c r="AY255" s="198"/>
      <c r="AZ255" s="198"/>
      <c r="BA255" s="198"/>
      <c r="BB255" s="198"/>
      <c r="BC255" s="198"/>
      <c r="BD255" s="198"/>
      <c r="BE255" s="198"/>
      <c r="BF255" s="198"/>
      <c r="BG255" s="198"/>
      <c r="BH255" s="198"/>
    </row>
    <row r="256" spans="1:60" outlineLevel="1" x14ac:dyDescent="0.2">
      <c r="A256" s="208"/>
      <c r="B256" s="207"/>
      <c r="C256" s="219" t="s">
        <v>1080</v>
      </c>
      <c r="D256" s="597"/>
      <c r="E256" s="218">
        <v>96.18</v>
      </c>
      <c r="F256" s="206"/>
      <c r="G256" s="206"/>
      <c r="H256" s="206"/>
      <c r="I256" s="206"/>
      <c r="J256" s="206"/>
      <c r="K256" s="206"/>
      <c r="L256" s="206"/>
      <c r="M256" s="206"/>
      <c r="N256" s="204"/>
      <c r="O256" s="204"/>
      <c r="P256" s="204"/>
      <c r="Q256" s="204"/>
      <c r="R256" s="204"/>
      <c r="S256" s="204"/>
      <c r="T256" s="205"/>
      <c r="U256" s="204"/>
      <c r="V256" s="198"/>
      <c r="W256" s="198"/>
      <c r="X256" s="198"/>
      <c r="Y256" s="198"/>
      <c r="Z256" s="198"/>
      <c r="AA256" s="198"/>
      <c r="AB256" s="198"/>
      <c r="AC256" s="198"/>
      <c r="AD256" s="198"/>
      <c r="AE256" s="198" t="s">
        <v>97</v>
      </c>
      <c r="AF256" s="198">
        <v>0</v>
      </c>
      <c r="AG256" s="198"/>
      <c r="AH256" s="198"/>
      <c r="AI256" s="198"/>
      <c r="AJ256" s="198"/>
      <c r="AK256" s="198"/>
      <c r="AL256" s="198"/>
      <c r="AM256" s="198"/>
      <c r="AN256" s="198"/>
      <c r="AO256" s="198"/>
      <c r="AP256" s="198"/>
      <c r="AQ256" s="198"/>
      <c r="AR256" s="198"/>
      <c r="AS256" s="198"/>
      <c r="AT256" s="198"/>
      <c r="AU256" s="198"/>
      <c r="AV256" s="198"/>
      <c r="AW256" s="198"/>
      <c r="AX256" s="198"/>
      <c r="AY256" s="198"/>
      <c r="AZ256" s="198"/>
      <c r="BA256" s="198"/>
      <c r="BB256" s="198"/>
      <c r="BC256" s="198"/>
      <c r="BD256" s="198"/>
      <c r="BE256" s="198"/>
      <c r="BF256" s="198"/>
      <c r="BG256" s="198"/>
      <c r="BH256" s="198"/>
    </row>
    <row r="257" spans="1:60" outlineLevel="1" x14ac:dyDescent="0.2">
      <c r="A257" s="208">
        <v>89</v>
      </c>
      <c r="B257" s="207" t="s">
        <v>1137</v>
      </c>
      <c r="C257" s="210" t="s">
        <v>1136</v>
      </c>
      <c r="D257" s="204" t="s">
        <v>98</v>
      </c>
      <c r="E257" s="209">
        <v>296.25</v>
      </c>
      <c r="F257" s="254"/>
      <c r="G257" s="206">
        <f>ROUND(E257*F257,2)</f>
        <v>0</v>
      </c>
      <c r="H257" s="254"/>
      <c r="I257" s="206">
        <f>ROUND(E257*H257,2)</f>
        <v>0</v>
      </c>
      <c r="J257" s="254"/>
      <c r="K257" s="206">
        <f>ROUND(E257*J257,2)</f>
        <v>0</v>
      </c>
      <c r="L257" s="206">
        <v>21</v>
      </c>
      <c r="M257" s="206">
        <f>G257*(1+L257/100)</f>
        <v>0</v>
      </c>
      <c r="N257" s="204">
        <v>1.8380000000000001E-2</v>
      </c>
      <c r="O257" s="204">
        <f>ROUND(E257*N257,5)</f>
        <v>5.4450799999999999</v>
      </c>
      <c r="P257" s="204">
        <v>0</v>
      </c>
      <c r="Q257" s="204">
        <f>ROUND(E257*P257,5)</f>
        <v>0</v>
      </c>
      <c r="R257" s="204"/>
      <c r="S257" s="204"/>
      <c r="T257" s="205">
        <v>0.14399999999999999</v>
      </c>
      <c r="U257" s="204">
        <f>ROUND(E257*T257,2)</f>
        <v>42.66</v>
      </c>
      <c r="V257" s="198"/>
      <c r="W257" s="198"/>
      <c r="X257" s="198"/>
      <c r="Y257" s="198"/>
      <c r="Z257" s="198"/>
      <c r="AA257" s="198"/>
      <c r="AB257" s="198"/>
      <c r="AC257" s="198"/>
      <c r="AD257" s="198"/>
      <c r="AE257" s="198" t="s">
        <v>91</v>
      </c>
      <c r="AF257" s="198"/>
      <c r="AG257" s="198"/>
      <c r="AH257" s="198"/>
      <c r="AI257" s="198"/>
      <c r="AJ257" s="198"/>
      <c r="AK257" s="198"/>
      <c r="AL257" s="198"/>
      <c r="AM257" s="198"/>
      <c r="AN257" s="198"/>
      <c r="AO257" s="198"/>
      <c r="AP257" s="198"/>
      <c r="AQ257" s="198"/>
      <c r="AR257" s="198"/>
      <c r="AS257" s="198"/>
      <c r="AT257" s="198"/>
      <c r="AU257" s="198"/>
      <c r="AV257" s="198"/>
      <c r="AW257" s="198"/>
      <c r="AX257" s="198"/>
      <c r="AY257" s="198"/>
      <c r="AZ257" s="198"/>
      <c r="BA257" s="198"/>
      <c r="BB257" s="198"/>
      <c r="BC257" s="198"/>
      <c r="BD257" s="198"/>
      <c r="BE257" s="198"/>
      <c r="BF257" s="198"/>
      <c r="BG257" s="198"/>
      <c r="BH257" s="198"/>
    </row>
    <row r="258" spans="1:60" outlineLevel="1" x14ac:dyDescent="0.2">
      <c r="A258" s="208"/>
      <c r="B258" s="207"/>
      <c r="C258" s="219" t="s">
        <v>1135</v>
      </c>
      <c r="D258" s="597"/>
      <c r="E258" s="218"/>
      <c r="F258" s="206"/>
      <c r="G258" s="206"/>
      <c r="H258" s="206"/>
      <c r="I258" s="206"/>
      <c r="J258" s="206"/>
      <c r="K258" s="206"/>
      <c r="L258" s="206"/>
      <c r="M258" s="206"/>
      <c r="N258" s="204"/>
      <c r="O258" s="204"/>
      <c r="P258" s="204"/>
      <c r="Q258" s="204"/>
      <c r="R258" s="204"/>
      <c r="S258" s="204"/>
      <c r="T258" s="205"/>
      <c r="U258" s="204"/>
      <c r="V258" s="198"/>
      <c r="W258" s="198"/>
      <c r="X258" s="198"/>
      <c r="Y258" s="198"/>
      <c r="Z258" s="198"/>
      <c r="AA258" s="198"/>
      <c r="AB258" s="198"/>
      <c r="AC258" s="198"/>
      <c r="AD258" s="198"/>
      <c r="AE258" s="198" t="s">
        <v>97</v>
      </c>
      <c r="AF258" s="198">
        <v>0</v>
      </c>
      <c r="AG258" s="198"/>
      <c r="AH258" s="198"/>
      <c r="AI258" s="198"/>
      <c r="AJ258" s="198"/>
      <c r="AK258" s="198"/>
      <c r="AL258" s="198"/>
      <c r="AM258" s="198"/>
      <c r="AN258" s="198"/>
      <c r="AO258" s="198"/>
      <c r="AP258" s="198"/>
      <c r="AQ258" s="198"/>
      <c r="AR258" s="198"/>
      <c r="AS258" s="198"/>
      <c r="AT258" s="198"/>
      <c r="AU258" s="198"/>
      <c r="AV258" s="198"/>
      <c r="AW258" s="198"/>
      <c r="AX258" s="198"/>
      <c r="AY258" s="198"/>
      <c r="AZ258" s="198"/>
      <c r="BA258" s="198"/>
      <c r="BB258" s="198"/>
      <c r="BC258" s="198"/>
      <c r="BD258" s="198"/>
      <c r="BE258" s="198"/>
      <c r="BF258" s="198"/>
      <c r="BG258" s="198"/>
      <c r="BH258" s="198"/>
    </row>
    <row r="259" spans="1:60" outlineLevel="1" x14ac:dyDescent="0.2">
      <c r="A259" s="208"/>
      <c r="B259" s="207"/>
      <c r="C259" s="219" t="s">
        <v>1134</v>
      </c>
      <c r="D259" s="597"/>
      <c r="E259" s="218">
        <v>268.8</v>
      </c>
      <c r="F259" s="206"/>
      <c r="G259" s="206"/>
      <c r="H259" s="206"/>
      <c r="I259" s="206"/>
      <c r="J259" s="206"/>
      <c r="K259" s="206"/>
      <c r="L259" s="206"/>
      <c r="M259" s="206"/>
      <c r="N259" s="204"/>
      <c r="O259" s="204"/>
      <c r="P259" s="204"/>
      <c r="Q259" s="204"/>
      <c r="R259" s="204"/>
      <c r="S259" s="204"/>
      <c r="T259" s="205"/>
      <c r="U259" s="204"/>
      <c r="V259" s="198"/>
      <c r="W259" s="198"/>
      <c r="X259" s="198"/>
      <c r="Y259" s="198"/>
      <c r="Z259" s="198"/>
      <c r="AA259" s="198"/>
      <c r="AB259" s="198"/>
      <c r="AC259" s="198"/>
      <c r="AD259" s="198"/>
      <c r="AE259" s="198" t="s">
        <v>97</v>
      </c>
      <c r="AF259" s="198">
        <v>0</v>
      </c>
      <c r="AG259" s="198"/>
      <c r="AH259" s="198"/>
      <c r="AI259" s="198"/>
      <c r="AJ259" s="198"/>
      <c r="AK259" s="198"/>
      <c r="AL259" s="198"/>
      <c r="AM259" s="198"/>
      <c r="AN259" s="198"/>
      <c r="AO259" s="198"/>
      <c r="AP259" s="198"/>
      <c r="AQ259" s="198"/>
      <c r="AR259" s="198"/>
      <c r="AS259" s="198"/>
      <c r="AT259" s="198"/>
      <c r="AU259" s="198"/>
      <c r="AV259" s="198"/>
      <c r="AW259" s="198"/>
      <c r="AX259" s="198"/>
      <c r="AY259" s="198"/>
      <c r="AZ259" s="198"/>
      <c r="BA259" s="198"/>
      <c r="BB259" s="198"/>
      <c r="BC259" s="198"/>
      <c r="BD259" s="198"/>
      <c r="BE259" s="198"/>
      <c r="BF259" s="198"/>
      <c r="BG259" s="198"/>
      <c r="BH259" s="198"/>
    </row>
    <row r="260" spans="1:60" outlineLevel="1" x14ac:dyDescent="0.2">
      <c r="A260" s="208"/>
      <c r="B260" s="207"/>
      <c r="C260" s="219" t="s">
        <v>1133</v>
      </c>
      <c r="D260" s="597"/>
      <c r="E260" s="218">
        <v>27.45</v>
      </c>
      <c r="F260" s="206"/>
      <c r="G260" s="206"/>
      <c r="H260" s="206"/>
      <c r="I260" s="206"/>
      <c r="J260" s="206"/>
      <c r="K260" s="206"/>
      <c r="L260" s="206"/>
      <c r="M260" s="206"/>
      <c r="N260" s="204"/>
      <c r="O260" s="204"/>
      <c r="P260" s="204"/>
      <c r="Q260" s="204"/>
      <c r="R260" s="204"/>
      <c r="S260" s="204"/>
      <c r="T260" s="205"/>
      <c r="U260" s="204"/>
      <c r="V260" s="198"/>
      <c r="W260" s="198"/>
      <c r="X260" s="198"/>
      <c r="Y260" s="198"/>
      <c r="Z260" s="198"/>
      <c r="AA260" s="198"/>
      <c r="AB260" s="198"/>
      <c r="AC260" s="198"/>
      <c r="AD260" s="198"/>
      <c r="AE260" s="198" t="s">
        <v>97</v>
      </c>
      <c r="AF260" s="198">
        <v>0</v>
      </c>
      <c r="AG260" s="198"/>
      <c r="AH260" s="198"/>
      <c r="AI260" s="198"/>
      <c r="AJ260" s="198"/>
      <c r="AK260" s="198"/>
      <c r="AL260" s="198"/>
      <c r="AM260" s="198"/>
      <c r="AN260" s="198"/>
      <c r="AO260" s="198"/>
      <c r="AP260" s="198"/>
      <c r="AQ260" s="198"/>
      <c r="AR260" s="198"/>
      <c r="AS260" s="198"/>
      <c r="AT260" s="198"/>
      <c r="AU260" s="198"/>
      <c r="AV260" s="198"/>
      <c r="AW260" s="198"/>
      <c r="AX260" s="198"/>
      <c r="AY260" s="198"/>
      <c r="AZ260" s="198"/>
      <c r="BA260" s="198"/>
      <c r="BB260" s="198"/>
      <c r="BC260" s="198"/>
      <c r="BD260" s="198"/>
      <c r="BE260" s="198"/>
      <c r="BF260" s="198"/>
      <c r="BG260" s="198"/>
      <c r="BH260" s="198"/>
    </row>
    <row r="261" spans="1:60" outlineLevel="1" x14ac:dyDescent="0.2">
      <c r="A261" s="208">
        <v>90</v>
      </c>
      <c r="B261" s="207" t="s">
        <v>1132</v>
      </c>
      <c r="C261" s="210" t="s">
        <v>1131</v>
      </c>
      <c r="D261" s="204" t="s">
        <v>98</v>
      </c>
      <c r="E261" s="209">
        <v>296.25</v>
      </c>
      <c r="F261" s="254"/>
      <c r="G261" s="206">
        <f>ROUND(E261*F261,2)</f>
        <v>0</v>
      </c>
      <c r="H261" s="254"/>
      <c r="I261" s="206">
        <f>ROUND(E261*H261,2)</f>
        <v>0</v>
      </c>
      <c r="J261" s="254"/>
      <c r="K261" s="206">
        <f>ROUND(E261*J261,2)</f>
        <v>0</v>
      </c>
      <c r="L261" s="206">
        <v>21</v>
      </c>
      <c r="M261" s="206">
        <f>G261*(1+L261/100)</f>
        <v>0</v>
      </c>
      <c r="N261" s="204">
        <v>9.7000000000000005E-4</v>
      </c>
      <c r="O261" s="204">
        <f>ROUND(E261*N261,5)</f>
        <v>0.28736</v>
      </c>
      <c r="P261" s="204">
        <v>0</v>
      </c>
      <c r="Q261" s="204">
        <f>ROUND(E261*P261,5)</f>
        <v>0</v>
      </c>
      <c r="R261" s="204"/>
      <c r="S261" s="204"/>
      <c r="T261" s="205">
        <v>6.0000000000000001E-3</v>
      </c>
      <c r="U261" s="204">
        <f>ROUND(E261*T261,2)</f>
        <v>1.78</v>
      </c>
      <c r="V261" s="198"/>
      <c r="W261" s="198"/>
      <c r="X261" s="198"/>
      <c r="Y261" s="198"/>
      <c r="Z261" s="198"/>
      <c r="AA261" s="198"/>
      <c r="AB261" s="198"/>
      <c r="AC261" s="198"/>
      <c r="AD261" s="198"/>
      <c r="AE261" s="198" t="s">
        <v>91</v>
      </c>
      <c r="AF261" s="198"/>
      <c r="AG261" s="198"/>
      <c r="AH261" s="198"/>
      <c r="AI261" s="198"/>
      <c r="AJ261" s="198"/>
      <c r="AK261" s="198"/>
      <c r="AL261" s="198"/>
      <c r="AM261" s="198"/>
      <c r="AN261" s="198"/>
      <c r="AO261" s="198"/>
      <c r="AP261" s="198"/>
      <c r="AQ261" s="198"/>
      <c r="AR261" s="198"/>
      <c r="AS261" s="198"/>
      <c r="AT261" s="198"/>
      <c r="AU261" s="198"/>
      <c r="AV261" s="198"/>
      <c r="AW261" s="198"/>
      <c r="AX261" s="198"/>
      <c r="AY261" s="198"/>
      <c r="AZ261" s="198"/>
      <c r="BA261" s="198"/>
      <c r="BB261" s="198"/>
      <c r="BC261" s="198"/>
      <c r="BD261" s="198"/>
      <c r="BE261" s="198"/>
      <c r="BF261" s="198"/>
      <c r="BG261" s="198"/>
      <c r="BH261" s="198"/>
    </row>
    <row r="262" spans="1:60" outlineLevel="1" x14ac:dyDescent="0.2">
      <c r="A262" s="208">
        <v>91</v>
      </c>
      <c r="B262" s="207" t="s">
        <v>1130</v>
      </c>
      <c r="C262" s="210" t="s">
        <v>1129</v>
      </c>
      <c r="D262" s="204" t="s">
        <v>98</v>
      </c>
      <c r="E262" s="209">
        <v>296.25</v>
      </c>
      <c r="F262" s="254"/>
      <c r="G262" s="206">
        <f>ROUND(E262*F262,2)</f>
        <v>0</v>
      </c>
      <c r="H262" s="254"/>
      <c r="I262" s="206">
        <f>ROUND(E262*H262,2)</f>
        <v>0</v>
      </c>
      <c r="J262" s="254"/>
      <c r="K262" s="206">
        <f>ROUND(E262*J262,2)</f>
        <v>0</v>
      </c>
      <c r="L262" s="206">
        <v>21</v>
      </c>
      <c r="M262" s="206">
        <f>G262*(1+L262/100)</f>
        <v>0</v>
      </c>
      <c r="N262" s="204">
        <v>0</v>
      </c>
      <c r="O262" s="204">
        <f>ROUND(E262*N262,5)</f>
        <v>0</v>
      </c>
      <c r="P262" s="204">
        <v>0</v>
      </c>
      <c r="Q262" s="204">
        <f>ROUND(E262*P262,5)</f>
        <v>0</v>
      </c>
      <c r="R262" s="204"/>
      <c r="S262" s="204"/>
      <c r="T262" s="205">
        <v>0.126</v>
      </c>
      <c r="U262" s="204">
        <f>ROUND(E262*T262,2)</f>
        <v>37.33</v>
      </c>
      <c r="V262" s="198"/>
      <c r="W262" s="198"/>
      <c r="X262" s="198"/>
      <c r="Y262" s="198"/>
      <c r="Z262" s="198"/>
      <c r="AA262" s="198"/>
      <c r="AB262" s="198"/>
      <c r="AC262" s="198"/>
      <c r="AD262" s="198"/>
      <c r="AE262" s="198" t="s">
        <v>91</v>
      </c>
      <c r="AF262" s="198"/>
      <c r="AG262" s="198"/>
      <c r="AH262" s="198"/>
      <c r="AI262" s="198"/>
      <c r="AJ262" s="198"/>
      <c r="AK262" s="198"/>
      <c r="AL262" s="198"/>
      <c r="AM262" s="198"/>
      <c r="AN262" s="198"/>
      <c r="AO262" s="198"/>
      <c r="AP262" s="198"/>
      <c r="AQ262" s="198"/>
      <c r="AR262" s="198"/>
      <c r="AS262" s="198"/>
      <c r="AT262" s="198"/>
      <c r="AU262" s="198"/>
      <c r="AV262" s="198"/>
      <c r="AW262" s="198"/>
      <c r="AX262" s="198"/>
      <c r="AY262" s="198"/>
      <c r="AZ262" s="198"/>
      <c r="BA262" s="198"/>
      <c r="BB262" s="198"/>
      <c r="BC262" s="198"/>
      <c r="BD262" s="198"/>
      <c r="BE262" s="198"/>
      <c r="BF262" s="198"/>
      <c r="BG262" s="198"/>
      <c r="BH262" s="198"/>
    </row>
    <row r="263" spans="1:60" outlineLevel="1" x14ac:dyDescent="0.2">
      <c r="A263" s="208">
        <v>92</v>
      </c>
      <c r="B263" s="207" t="s">
        <v>1128</v>
      </c>
      <c r="C263" s="210" t="s">
        <v>1127</v>
      </c>
      <c r="D263" s="204" t="s">
        <v>98</v>
      </c>
      <c r="E263" s="209">
        <v>296.25</v>
      </c>
      <c r="F263" s="254"/>
      <c r="G263" s="206">
        <f>ROUND(E263*F263,2)</f>
        <v>0</v>
      </c>
      <c r="H263" s="254"/>
      <c r="I263" s="206">
        <f>ROUND(E263*H263,2)</f>
        <v>0</v>
      </c>
      <c r="J263" s="254"/>
      <c r="K263" s="206">
        <f>ROUND(E263*J263,2)</f>
        <v>0</v>
      </c>
      <c r="L263" s="206">
        <v>21</v>
      </c>
      <c r="M263" s="206">
        <f>G263*(1+L263/100)</f>
        <v>0</v>
      </c>
      <c r="N263" s="204">
        <v>0</v>
      </c>
      <c r="O263" s="204">
        <f>ROUND(E263*N263,5)</f>
        <v>0</v>
      </c>
      <c r="P263" s="204">
        <v>0</v>
      </c>
      <c r="Q263" s="204">
        <f>ROUND(E263*P263,5)</f>
        <v>0</v>
      </c>
      <c r="R263" s="204"/>
      <c r="S263" s="204"/>
      <c r="T263" s="205">
        <v>0.04</v>
      </c>
      <c r="U263" s="204">
        <f>ROUND(E263*T263,2)</f>
        <v>11.85</v>
      </c>
      <c r="V263" s="198"/>
      <c r="W263" s="198"/>
      <c r="X263" s="198"/>
      <c r="Y263" s="198"/>
      <c r="Z263" s="198"/>
      <c r="AA263" s="198"/>
      <c r="AB263" s="198"/>
      <c r="AC263" s="198"/>
      <c r="AD263" s="198"/>
      <c r="AE263" s="198" t="s">
        <v>91</v>
      </c>
      <c r="AF263" s="198"/>
      <c r="AG263" s="198"/>
      <c r="AH263" s="198"/>
      <c r="AI263" s="198"/>
      <c r="AJ263" s="198"/>
      <c r="AK263" s="198"/>
      <c r="AL263" s="198"/>
      <c r="AM263" s="198"/>
      <c r="AN263" s="198"/>
      <c r="AO263" s="198"/>
      <c r="AP263" s="198"/>
      <c r="AQ263" s="198"/>
      <c r="AR263" s="198"/>
      <c r="AS263" s="198"/>
      <c r="AT263" s="198"/>
      <c r="AU263" s="198"/>
      <c r="AV263" s="198"/>
      <c r="AW263" s="198"/>
      <c r="AX263" s="198"/>
      <c r="AY263" s="198"/>
      <c r="AZ263" s="198"/>
      <c r="BA263" s="198"/>
      <c r="BB263" s="198"/>
      <c r="BC263" s="198"/>
      <c r="BD263" s="198"/>
      <c r="BE263" s="198"/>
      <c r="BF263" s="198"/>
      <c r="BG263" s="198"/>
      <c r="BH263" s="198"/>
    </row>
    <row r="264" spans="1:60" outlineLevel="1" x14ac:dyDescent="0.2">
      <c r="A264" s="208">
        <v>93</v>
      </c>
      <c r="B264" s="207" t="s">
        <v>1126</v>
      </c>
      <c r="C264" s="210" t="s">
        <v>1125</v>
      </c>
      <c r="D264" s="204" t="s">
        <v>98</v>
      </c>
      <c r="E264" s="209">
        <v>296.25</v>
      </c>
      <c r="F264" s="254"/>
      <c r="G264" s="206">
        <f>ROUND(E264*F264,2)</f>
        <v>0</v>
      </c>
      <c r="H264" s="254"/>
      <c r="I264" s="206">
        <f>ROUND(E264*H264,2)</f>
        <v>0</v>
      </c>
      <c r="J264" s="254"/>
      <c r="K264" s="206">
        <f>ROUND(E264*J264,2)</f>
        <v>0</v>
      </c>
      <c r="L264" s="206">
        <v>21</v>
      </c>
      <c r="M264" s="206">
        <f>G264*(1+L264/100)</f>
        <v>0</v>
      </c>
      <c r="N264" s="204">
        <v>0</v>
      </c>
      <c r="O264" s="204">
        <f>ROUND(E264*N264,5)</f>
        <v>0</v>
      </c>
      <c r="P264" s="204">
        <v>0</v>
      </c>
      <c r="Q264" s="204">
        <f>ROUND(E264*P264,5)</f>
        <v>0</v>
      </c>
      <c r="R264" s="204"/>
      <c r="S264" s="204"/>
      <c r="T264" s="205">
        <v>0</v>
      </c>
      <c r="U264" s="204">
        <f>ROUND(E264*T264,2)</f>
        <v>0</v>
      </c>
      <c r="V264" s="198"/>
      <c r="W264" s="198"/>
      <c r="X264" s="198"/>
      <c r="Y264" s="198"/>
      <c r="Z264" s="198"/>
      <c r="AA264" s="198"/>
      <c r="AB264" s="198"/>
      <c r="AC264" s="198"/>
      <c r="AD264" s="198"/>
      <c r="AE264" s="198" t="s">
        <v>91</v>
      </c>
      <c r="AF264" s="198"/>
      <c r="AG264" s="198"/>
      <c r="AH264" s="198"/>
      <c r="AI264" s="198"/>
      <c r="AJ264" s="198"/>
      <c r="AK264" s="198"/>
      <c r="AL264" s="198"/>
      <c r="AM264" s="198"/>
      <c r="AN264" s="198"/>
      <c r="AO264" s="198"/>
      <c r="AP264" s="198"/>
      <c r="AQ264" s="198"/>
      <c r="AR264" s="198"/>
      <c r="AS264" s="198"/>
      <c r="AT264" s="198"/>
      <c r="AU264" s="198"/>
      <c r="AV264" s="198"/>
      <c r="AW264" s="198"/>
      <c r="AX264" s="198"/>
      <c r="AY264" s="198"/>
      <c r="AZ264" s="198"/>
      <c r="BA264" s="198"/>
      <c r="BB264" s="198"/>
      <c r="BC264" s="198"/>
      <c r="BD264" s="198"/>
      <c r="BE264" s="198"/>
      <c r="BF264" s="198"/>
      <c r="BG264" s="198"/>
      <c r="BH264" s="198"/>
    </row>
    <row r="265" spans="1:60" outlineLevel="1" x14ac:dyDescent="0.2">
      <c r="A265" s="208">
        <v>94</v>
      </c>
      <c r="B265" s="207" t="s">
        <v>1124</v>
      </c>
      <c r="C265" s="210" t="s">
        <v>1123</v>
      </c>
      <c r="D265" s="204" t="s">
        <v>98</v>
      </c>
      <c r="E265" s="209">
        <v>296.25</v>
      </c>
      <c r="F265" s="254"/>
      <c r="G265" s="206">
        <f>ROUND(E265*F265,2)</f>
        <v>0</v>
      </c>
      <c r="H265" s="254"/>
      <c r="I265" s="206">
        <f>ROUND(E265*H265,2)</f>
        <v>0</v>
      </c>
      <c r="J265" s="254"/>
      <c r="K265" s="206">
        <f>ROUND(E265*J265,2)</f>
        <v>0</v>
      </c>
      <c r="L265" s="206">
        <v>21</v>
      </c>
      <c r="M265" s="206">
        <f>G265*(1+L265/100)</f>
        <v>0</v>
      </c>
      <c r="N265" s="204">
        <v>0</v>
      </c>
      <c r="O265" s="204">
        <f>ROUND(E265*N265,5)</f>
        <v>0</v>
      </c>
      <c r="P265" s="204">
        <v>0</v>
      </c>
      <c r="Q265" s="204">
        <f>ROUND(E265*P265,5)</f>
        <v>0</v>
      </c>
      <c r="R265" s="204"/>
      <c r="S265" s="204"/>
      <c r="T265" s="205">
        <v>2.4E-2</v>
      </c>
      <c r="U265" s="204">
        <f>ROUND(E265*T265,2)</f>
        <v>7.11</v>
      </c>
      <c r="V265" s="198"/>
      <c r="W265" s="198"/>
      <c r="X265" s="198"/>
      <c r="Y265" s="198"/>
      <c r="Z265" s="198"/>
      <c r="AA265" s="198"/>
      <c r="AB265" s="198"/>
      <c r="AC265" s="198"/>
      <c r="AD265" s="198"/>
      <c r="AE265" s="198" t="s">
        <v>91</v>
      </c>
      <c r="AF265" s="198"/>
      <c r="AG265" s="198"/>
      <c r="AH265" s="198"/>
      <c r="AI265" s="198"/>
      <c r="AJ265" s="198"/>
      <c r="AK265" s="198"/>
      <c r="AL265" s="198"/>
      <c r="AM265" s="198"/>
      <c r="AN265" s="198"/>
      <c r="AO265" s="198"/>
      <c r="AP265" s="198"/>
      <c r="AQ265" s="198"/>
      <c r="AR265" s="198"/>
      <c r="AS265" s="198"/>
      <c r="AT265" s="198"/>
      <c r="AU265" s="198"/>
      <c r="AV265" s="198"/>
      <c r="AW265" s="198"/>
      <c r="AX265" s="198"/>
      <c r="AY265" s="198"/>
      <c r="AZ265" s="198"/>
      <c r="BA265" s="198"/>
      <c r="BB265" s="198"/>
      <c r="BC265" s="198"/>
      <c r="BD265" s="198"/>
      <c r="BE265" s="198"/>
      <c r="BF265" s="198"/>
      <c r="BG265" s="198"/>
      <c r="BH265" s="198"/>
    </row>
    <row r="266" spans="1:60" outlineLevel="1" x14ac:dyDescent="0.2">
      <c r="A266" s="208">
        <v>95</v>
      </c>
      <c r="B266" s="207" t="s">
        <v>1122</v>
      </c>
      <c r="C266" s="210" t="s">
        <v>1121</v>
      </c>
      <c r="D266" s="204" t="s">
        <v>103</v>
      </c>
      <c r="E266" s="209">
        <v>29625</v>
      </c>
      <c r="F266" s="254"/>
      <c r="G266" s="206">
        <f>ROUND(E266*F266,2)</f>
        <v>0</v>
      </c>
      <c r="H266" s="254"/>
      <c r="I266" s="206">
        <f>ROUND(E266*H266,2)</f>
        <v>0</v>
      </c>
      <c r="J266" s="254"/>
      <c r="K266" s="206">
        <f>ROUND(E266*J266,2)</f>
        <v>0</v>
      </c>
      <c r="L266" s="206">
        <v>21</v>
      </c>
      <c r="M266" s="206">
        <f>G266*(1+L266/100)</f>
        <v>0</v>
      </c>
      <c r="N266" s="204">
        <v>0</v>
      </c>
      <c r="O266" s="204">
        <f>ROUND(E266*N266,5)</f>
        <v>0</v>
      </c>
      <c r="P266" s="204">
        <v>0</v>
      </c>
      <c r="Q266" s="204">
        <f>ROUND(E266*P266,5)</f>
        <v>0</v>
      </c>
      <c r="R266" s="204"/>
      <c r="S266" s="204"/>
      <c r="T266" s="205">
        <v>0</v>
      </c>
      <c r="U266" s="204">
        <f>ROUND(E266*T266,2)</f>
        <v>0</v>
      </c>
      <c r="V266" s="198"/>
      <c r="W266" s="198"/>
      <c r="X266" s="198"/>
      <c r="Y266" s="198"/>
      <c r="Z266" s="198"/>
      <c r="AA266" s="198"/>
      <c r="AB266" s="198"/>
      <c r="AC266" s="198"/>
      <c r="AD266" s="198"/>
      <c r="AE266" s="198" t="s">
        <v>91</v>
      </c>
      <c r="AF266" s="198"/>
      <c r="AG266" s="198"/>
      <c r="AH266" s="198"/>
      <c r="AI266" s="198"/>
      <c r="AJ266" s="198"/>
      <c r="AK266" s="198"/>
      <c r="AL266" s="198"/>
      <c r="AM266" s="198"/>
      <c r="AN266" s="198"/>
      <c r="AO266" s="198"/>
      <c r="AP266" s="198"/>
      <c r="AQ266" s="198"/>
      <c r="AR266" s="198"/>
      <c r="AS266" s="198"/>
      <c r="AT266" s="198"/>
      <c r="AU266" s="198"/>
      <c r="AV266" s="198"/>
      <c r="AW266" s="198"/>
      <c r="AX266" s="198"/>
      <c r="AY266" s="198"/>
      <c r="AZ266" s="198"/>
      <c r="BA266" s="198"/>
      <c r="BB266" s="198"/>
      <c r="BC266" s="198"/>
      <c r="BD266" s="198"/>
      <c r="BE266" s="198"/>
      <c r="BF266" s="198"/>
      <c r="BG266" s="198"/>
      <c r="BH266" s="198"/>
    </row>
    <row r="267" spans="1:60" outlineLevel="1" x14ac:dyDescent="0.2">
      <c r="A267" s="208"/>
      <c r="B267" s="207"/>
      <c r="C267" s="219" t="s">
        <v>1120</v>
      </c>
      <c r="D267" s="597"/>
      <c r="E267" s="218">
        <v>29625</v>
      </c>
      <c r="F267" s="206"/>
      <c r="G267" s="206"/>
      <c r="H267" s="206"/>
      <c r="I267" s="206"/>
      <c r="J267" s="206"/>
      <c r="K267" s="206"/>
      <c r="L267" s="206"/>
      <c r="M267" s="206"/>
      <c r="N267" s="204"/>
      <c r="O267" s="204"/>
      <c r="P267" s="204"/>
      <c r="Q267" s="204"/>
      <c r="R267" s="204"/>
      <c r="S267" s="204"/>
      <c r="T267" s="205"/>
      <c r="U267" s="204"/>
      <c r="V267" s="198"/>
      <c r="W267" s="198"/>
      <c r="X267" s="198"/>
      <c r="Y267" s="198"/>
      <c r="Z267" s="198"/>
      <c r="AA267" s="198"/>
      <c r="AB267" s="198"/>
      <c r="AC267" s="198"/>
      <c r="AD267" s="198"/>
      <c r="AE267" s="198" t="s">
        <v>97</v>
      </c>
      <c r="AF267" s="198">
        <v>0</v>
      </c>
      <c r="AG267" s="198"/>
      <c r="AH267" s="198"/>
      <c r="AI267" s="198"/>
      <c r="AJ267" s="198"/>
      <c r="AK267" s="198"/>
      <c r="AL267" s="198"/>
      <c r="AM267" s="198"/>
      <c r="AN267" s="198"/>
      <c r="AO267" s="198"/>
      <c r="AP267" s="198"/>
      <c r="AQ267" s="198"/>
      <c r="AR267" s="198"/>
      <c r="AS267" s="198"/>
      <c r="AT267" s="198"/>
      <c r="AU267" s="198"/>
      <c r="AV267" s="198"/>
      <c r="AW267" s="198"/>
      <c r="AX267" s="198"/>
      <c r="AY267" s="198"/>
      <c r="AZ267" s="198"/>
      <c r="BA267" s="198"/>
      <c r="BB267" s="198"/>
      <c r="BC267" s="198"/>
      <c r="BD267" s="198"/>
      <c r="BE267" s="198"/>
      <c r="BF267" s="198"/>
      <c r="BG267" s="198"/>
      <c r="BH267" s="198"/>
    </row>
    <row r="268" spans="1:60" x14ac:dyDescent="0.2">
      <c r="A268" s="217" t="s">
        <v>21</v>
      </c>
      <c r="B268" s="216" t="s">
        <v>723</v>
      </c>
      <c r="C268" s="215" t="s">
        <v>722</v>
      </c>
      <c r="D268" s="211"/>
      <c r="E268" s="214"/>
      <c r="F268" s="213"/>
      <c r="G268" s="213">
        <f>SUMIF(AE269:AE271,"&lt;&gt;NOR",G269:G271)</f>
        <v>0</v>
      </c>
      <c r="H268" s="213"/>
      <c r="I268" s="213">
        <f>SUM(I269:I271)</f>
        <v>0</v>
      </c>
      <c r="J268" s="213"/>
      <c r="K268" s="213">
        <f>SUM(K269:K271)</f>
        <v>0</v>
      </c>
      <c r="L268" s="213"/>
      <c r="M268" s="213">
        <f>SUM(M269:M271)</f>
        <v>0</v>
      </c>
      <c r="N268" s="211"/>
      <c r="O268" s="211">
        <f>SUM(O269:O271)</f>
        <v>1.7759999999999998E-2</v>
      </c>
      <c r="P268" s="211"/>
      <c r="Q268" s="211">
        <f>SUM(Q269:Q271)</f>
        <v>0</v>
      </c>
      <c r="R268" s="211"/>
      <c r="S268" s="211"/>
      <c r="T268" s="212"/>
      <c r="U268" s="211">
        <f>SUM(U269:U271)</f>
        <v>6</v>
      </c>
      <c r="AE268" t="s">
        <v>92</v>
      </c>
    </row>
    <row r="269" spans="1:60" outlineLevel="1" x14ac:dyDescent="0.2">
      <c r="A269" s="208">
        <v>96</v>
      </c>
      <c r="B269" s="207" t="s">
        <v>1119</v>
      </c>
      <c r="C269" s="210" t="s">
        <v>1118</v>
      </c>
      <c r="D269" s="204" t="s">
        <v>96</v>
      </c>
      <c r="E269" s="209">
        <v>24</v>
      </c>
      <c r="F269" s="254"/>
      <c r="G269" s="206">
        <f>ROUND(E269*F269,2)</f>
        <v>0</v>
      </c>
      <c r="H269" s="254"/>
      <c r="I269" s="206">
        <f>ROUND(E269*H269,2)</f>
        <v>0</v>
      </c>
      <c r="J269" s="254"/>
      <c r="K269" s="206">
        <f>ROUND(E269*J269,2)</f>
        <v>0</v>
      </c>
      <c r="L269" s="206">
        <v>21</v>
      </c>
      <c r="M269" s="206">
        <f>G269*(1+L269/100)</f>
        <v>0</v>
      </c>
      <c r="N269" s="204">
        <v>4.0000000000000003E-5</v>
      </c>
      <c r="O269" s="204">
        <f>ROUND(E269*N269,5)</f>
        <v>9.6000000000000002E-4</v>
      </c>
      <c r="P269" s="204">
        <v>0</v>
      </c>
      <c r="Q269" s="204">
        <f>ROUND(E269*P269,5)</f>
        <v>0</v>
      </c>
      <c r="R269" s="204"/>
      <c r="S269" s="204"/>
      <c r="T269" s="205">
        <v>0.25</v>
      </c>
      <c r="U269" s="204">
        <f>ROUND(E269*T269,2)</f>
        <v>6</v>
      </c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 t="s">
        <v>91</v>
      </c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</row>
    <row r="270" spans="1:60" outlineLevel="1" x14ac:dyDescent="0.2">
      <c r="A270" s="208">
        <v>97</v>
      </c>
      <c r="B270" s="207" t="s">
        <v>1117</v>
      </c>
      <c r="C270" s="210" t="s">
        <v>1116</v>
      </c>
      <c r="D270" s="204" t="s">
        <v>96</v>
      </c>
      <c r="E270" s="209">
        <v>12</v>
      </c>
      <c r="F270" s="254"/>
      <c r="G270" s="206">
        <f>ROUND(E270*F270,2)</f>
        <v>0</v>
      </c>
      <c r="H270" s="254"/>
      <c r="I270" s="206">
        <f>ROUND(E270*H270,2)</f>
        <v>0</v>
      </c>
      <c r="J270" s="254"/>
      <c r="K270" s="206">
        <f>ROUND(E270*J270,2)</f>
        <v>0</v>
      </c>
      <c r="L270" s="206">
        <v>21</v>
      </c>
      <c r="M270" s="206">
        <f>G270*(1+L270/100)</f>
        <v>0</v>
      </c>
      <c r="N270" s="204">
        <v>1.2999999999999999E-3</v>
      </c>
      <c r="O270" s="204">
        <f>ROUND(E270*N270,5)</f>
        <v>1.5599999999999999E-2</v>
      </c>
      <c r="P270" s="204">
        <v>0</v>
      </c>
      <c r="Q270" s="204">
        <f>ROUND(E270*P270,5)</f>
        <v>0</v>
      </c>
      <c r="R270" s="204"/>
      <c r="S270" s="204"/>
      <c r="T270" s="205">
        <v>0</v>
      </c>
      <c r="U270" s="204">
        <f>ROUND(E270*T270,2)</f>
        <v>0</v>
      </c>
      <c r="V270" s="198"/>
      <c r="W270" s="198"/>
      <c r="X270" s="198"/>
      <c r="Y270" s="198"/>
      <c r="Z270" s="198"/>
      <c r="AA270" s="198"/>
      <c r="AB270" s="198"/>
      <c r="AC270" s="198"/>
      <c r="AD270" s="198"/>
      <c r="AE270" s="198" t="s">
        <v>95</v>
      </c>
      <c r="AF270" s="198"/>
      <c r="AG270" s="198"/>
      <c r="AH270" s="198"/>
      <c r="AI270" s="198"/>
      <c r="AJ270" s="198"/>
      <c r="AK270" s="198"/>
      <c r="AL270" s="198"/>
      <c r="AM270" s="198"/>
      <c r="AN270" s="198"/>
      <c r="AO270" s="198"/>
      <c r="AP270" s="198"/>
      <c r="AQ270" s="198"/>
      <c r="AR270" s="198"/>
      <c r="AS270" s="198"/>
      <c r="AT270" s="198"/>
      <c r="AU270" s="198"/>
      <c r="AV270" s="198"/>
      <c r="AW270" s="198"/>
      <c r="AX270" s="198"/>
      <c r="AY270" s="198"/>
      <c r="AZ270" s="198"/>
      <c r="BA270" s="198"/>
      <c r="BB270" s="198"/>
      <c r="BC270" s="198"/>
      <c r="BD270" s="198"/>
      <c r="BE270" s="198"/>
      <c r="BF270" s="198"/>
      <c r="BG270" s="198"/>
      <c r="BH270" s="198"/>
    </row>
    <row r="271" spans="1:60" ht="22.5" outlineLevel="1" x14ac:dyDescent="0.2">
      <c r="A271" s="208">
        <v>98</v>
      </c>
      <c r="B271" s="207" t="s">
        <v>1115</v>
      </c>
      <c r="C271" s="210" t="s">
        <v>1114</v>
      </c>
      <c r="D271" s="204" t="s">
        <v>96</v>
      </c>
      <c r="E271" s="209">
        <v>24</v>
      </c>
      <c r="F271" s="254"/>
      <c r="G271" s="206">
        <f>ROUND(E271*F271,2)</f>
        <v>0</v>
      </c>
      <c r="H271" s="254"/>
      <c r="I271" s="206">
        <f>ROUND(E271*H271,2)</f>
        <v>0</v>
      </c>
      <c r="J271" s="254"/>
      <c r="K271" s="206">
        <f>ROUND(E271*J271,2)</f>
        <v>0</v>
      </c>
      <c r="L271" s="206">
        <v>21</v>
      </c>
      <c r="M271" s="206">
        <f>G271*(1+L271/100)</f>
        <v>0</v>
      </c>
      <c r="N271" s="204">
        <v>5.0000000000000002E-5</v>
      </c>
      <c r="O271" s="204">
        <f>ROUND(E271*N271,5)</f>
        <v>1.1999999999999999E-3</v>
      </c>
      <c r="P271" s="204">
        <v>0</v>
      </c>
      <c r="Q271" s="204">
        <f>ROUND(E271*P271,5)</f>
        <v>0</v>
      </c>
      <c r="R271" s="204"/>
      <c r="S271" s="204"/>
      <c r="T271" s="205">
        <v>0</v>
      </c>
      <c r="U271" s="204">
        <f>ROUND(E271*T271,2)</f>
        <v>0</v>
      </c>
      <c r="V271" s="198"/>
      <c r="W271" s="198"/>
      <c r="X271" s="198"/>
      <c r="Y271" s="198"/>
      <c r="Z271" s="198"/>
      <c r="AA271" s="198"/>
      <c r="AB271" s="198"/>
      <c r="AC271" s="198"/>
      <c r="AD271" s="198"/>
      <c r="AE271" s="198" t="s">
        <v>95</v>
      </c>
      <c r="AF271" s="198"/>
      <c r="AG271" s="198"/>
      <c r="AH271" s="198"/>
      <c r="AI271" s="198"/>
      <c r="AJ271" s="198"/>
      <c r="AK271" s="198"/>
      <c r="AL271" s="198"/>
      <c r="AM271" s="198"/>
      <c r="AN271" s="198"/>
      <c r="AO271" s="198"/>
      <c r="AP271" s="198"/>
      <c r="AQ271" s="198"/>
      <c r="AR271" s="198"/>
      <c r="AS271" s="198"/>
      <c r="AT271" s="198"/>
      <c r="AU271" s="198"/>
      <c r="AV271" s="198"/>
      <c r="AW271" s="198"/>
      <c r="AX271" s="198"/>
      <c r="AY271" s="198"/>
      <c r="AZ271" s="198"/>
      <c r="BA271" s="198"/>
      <c r="BB271" s="198"/>
      <c r="BC271" s="198"/>
      <c r="BD271" s="198"/>
      <c r="BE271" s="198"/>
      <c r="BF271" s="198"/>
      <c r="BG271" s="198"/>
      <c r="BH271" s="198"/>
    </row>
    <row r="272" spans="1:60" x14ac:dyDescent="0.2">
      <c r="A272" s="217" t="s">
        <v>21</v>
      </c>
      <c r="B272" s="216" t="s">
        <v>62</v>
      </c>
      <c r="C272" s="215" t="s">
        <v>61</v>
      </c>
      <c r="D272" s="211"/>
      <c r="E272" s="214"/>
      <c r="F272" s="213"/>
      <c r="G272" s="213">
        <f>SUMIF(AE273:AE274,"&lt;&gt;NOR",G273:G274)</f>
        <v>0</v>
      </c>
      <c r="H272" s="213"/>
      <c r="I272" s="213">
        <f>SUM(I273:I274)</f>
        <v>0</v>
      </c>
      <c r="J272" s="213"/>
      <c r="K272" s="213">
        <f>SUM(K273:K274)</f>
        <v>0</v>
      </c>
      <c r="L272" s="213"/>
      <c r="M272" s="213">
        <f>SUM(M273:M274)</f>
        <v>0</v>
      </c>
      <c r="N272" s="211"/>
      <c r="O272" s="211">
        <f>SUM(O273:O274)</f>
        <v>0</v>
      </c>
      <c r="P272" s="211"/>
      <c r="Q272" s="211">
        <f>SUM(Q273:Q274)</f>
        <v>0</v>
      </c>
      <c r="R272" s="211"/>
      <c r="S272" s="211"/>
      <c r="T272" s="212"/>
      <c r="U272" s="211">
        <f>SUM(U273:U274)</f>
        <v>88.14</v>
      </c>
      <c r="AE272" t="s">
        <v>92</v>
      </c>
    </row>
    <row r="273" spans="1:60" outlineLevel="1" x14ac:dyDescent="0.2">
      <c r="A273" s="208">
        <v>99</v>
      </c>
      <c r="B273" s="207" t="s">
        <v>1113</v>
      </c>
      <c r="C273" s="210" t="s">
        <v>1112</v>
      </c>
      <c r="D273" s="204" t="s">
        <v>100</v>
      </c>
      <c r="E273" s="209">
        <v>287.10000000000002</v>
      </c>
      <c r="F273" s="254"/>
      <c r="G273" s="206">
        <f>ROUND(E273*F273,2)</f>
        <v>0</v>
      </c>
      <c r="H273" s="254"/>
      <c r="I273" s="206">
        <f>ROUND(E273*H273,2)</f>
        <v>0</v>
      </c>
      <c r="J273" s="254"/>
      <c r="K273" s="206">
        <f>ROUND(E273*J273,2)</f>
        <v>0</v>
      </c>
      <c r="L273" s="206">
        <v>21</v>
      </c>
      <c r="M273" s="206">
        <f>G273*(1+L273/100)</f>
        <v>0</v>
      </c>
      <c r="N273" s="204">
        <v>0</v>
      </c>
      <c r="O273" s="204">
        <f>ROUND(E273*N273,5)</f>
        <v>0</v>
      </c>
      <c r="P273" s="204">
        <v>0</v>
      </c>
      <c r="Q273" s="204">
        <f>ROUND(E273*P273,5)</f>
        <v>0</v>
      </c>
      <c r="R273" s="204"/>
      <c r="S273" s="204"/>
      <c r="T273" s="205">
        <v>0.307</v>
      </c>
      <c r="U273" s="204">
        <f>ROUND(E273*T273,2)</f>
        <v>88.14</v>
      </c>
      <c r="V273" s="198"/>
      <c r="W273" s="198"/>
      <c r="X273" s="198"/>
      <c r="Y273" s="198"/>
      <c r="Z273" s="198"/>
      <c r="AA273" s="198"/>
      <c r="AB273" s="198"/>
      <c r="AC273" s="198"/>
      <c r="AD273" s="198"/>
      <c r="AE273" s="198" t="s">
        <v>91</v>
      </c>
      <c r="AF273" s="198"/>
      <c r="AG273" s="198"/>
      <c r="AH273" s="198"/>
      <c r="AI273" s="198"/>
      <c r="AJ273" s="198"/>
      <c r="AK273" s="198"/>
      <c r="AL273" s="198"/>
      <c r="AM273" s="198"/>
      <c r="AN273" s="198"/>
      <c r="AO273" s="198"/>
      <c r="AP273" s="198"/>
      <c r="AQ273" s="198"/>
      <c r="AR273" s="198"/>
      <c r="AS273" s="198"/>
      <c r="AT273" s="198"/>
      <c r="AU273" s="198"/>
      <c r="AV273" s="198"/>
      <c r="AW273" s="198"/>
      <c r="AX273" s="198"/>
      <c r="AY273" s="198"/>
      <c r="AZ273" s="198"/>
      <c r="BA273" s="198"/>
      <c r="BB273" s="198"/>
      <c r="BC273" s="198"/>
      <c r="BD273" s="198"/>
      <c r="BE273" s="198"/>
      <c r="BF273" s="198"/>
      <c r="BG273" s="198"/>
      <c r="BH273" s="198"/>
    </row>
    <row r="274" spans="1:60" outlineLevel="1" x14ac:dyDescent="0.2">
      <c r="A274" s="208"/>
      <c r="B274" s="207"/>
      <c r="C274" s="219" t="s">
        <v>1111</v>
      </c>
      <c r="D274" s="597"/>
      <c r="E274" s="218">
        <v>287.10000000000002</v>
      </c>
      <c r="F274" s="206"/>
      <c r="G274" s="206"/>
      <c r="H274" s="206"/>
      <c r="I274" s="206"/>
      <c r="J274" s="206"/>
      <c r="K274" s="206"/>
      <c r="L274" s="206"/>
      <c r="M274" s="206"/>
      <c r="N274" s="204"/>
      <c r="O274" s="204"/>
      <c r="P274" s="204"/>
      <c r="Q274" s="204"/>
      <c r="R274" s="204"/>
      <c r="S274" s="204"/>
      <c r="T274" s="205"/>
      <c r="U274" s="204"/>
      <c r="V274" s="198"/>
      <c r="W274" s="198"/>
      <c r="X274" s="198"/>
      <c r="Y274" s="198"/>
      <c r="Z274" s="198"/>
      <c r="AA274" s="198"/>
      <c r="AB274" s="198"/>
      <c r="AC274" s="198"/>
      <c r="AD274" s="198"/>
      <c r="AE274" s="198" t="s">
        <v>97</v>
      </c>
      <c r="AF274" s="198">
        <v>0</v>
      </c>
      <c r="AG274" s="198"/>
      <c r="AH274" s="198"/>
      <c r="AI274" s="198"/>
      <c r="AJ274" s="198"/>
      <c r="AK274" s="198"/>
      <c r="AL274" s="198"/>
      <c r="AM274" s="198"/>
      <c r="AN274" s="198"/>
      <c r="AO274" s="198"/>
      <c r="AP274" s="198"/>
      <c r="AQ274" s="198"/>
      <c r="AR274" s="198"/>
      <c r="AS274" s="198"/>
      <c r="AT274" s="198"/>
      <c r="AU274" s="198"/>
      <c r="AV274" s="198"/>
      <c r="AW274" s="198"/>
      <c r="AX274" s="198"/>
      <c r="AY274" s="198"/>
      <c r="AZ274" s="198"/>
      <c r="BA274" s="198"/>
      <c r="BB274" s="198"/>
      <c r="BC274" s="198"/>
      <c r="BD274" s="198"/>
      <c r="BE274" s="198"/>
      <c r="BF274" s="198"/>
      <c r="BG274" s="198"/>
      <c r="BH274" s="198"/>
    </row>
    <row r="275" spans="1:60" x14ac:dyDescent="0.2">
      <c r="A275" s="217" t="s">
        <v>21</v>
      </c>
      <c r="B275" s="216" t="s">
        <v>721</v>
      </c>
      <c r="C275" s="215" t="s">
        <v>720</v>
      </c>
      <c r="D275" s="211"/>
      <c r="E275" s="214"/>
      <c r="F275" s="213"/>
      <c r="G275" s="213">
        <f>SUMIF(AE276:AE292,"&lt;&gt;NOR",G276:G292)</f>
        <v>0</v>
      </c>
      <c r="H275" s="213"/>
      <c r="I275" s="213">
        <f>SUM(I276:I292)</f>
        <v>0</v>
      </c>
      <c r="J275" s="213"/>
      <c r="K275" s="213">
        <f>SUM(K276:K292)</f>
        <v>0</v>
      </c>
      <c r="L275" s="213"/>
      <c r="M275" s="213">
        <f>SUM(M276:M292)</f>
        <v>0</v>
      </c>
      <c r="N275" s="211"/>
      <c r="O275" s="211">
        <f>SUM(O276:O292)</f>
        <v>1.5127900000000001</v>
      </c>
      <c r="P275" s="211"/>
      <c r="Q275" s="211">
        <f>SUM(Q276:Q292)</f>
        <v>0</v>
      </c>
      <c r="R275" s="211"/>
      <c r="S275" s="211"/>
      <c r="T275" s="212"/>
      <c r="U275" s="211">
        <f>SUM(U276:U292)</f>
        <v>70.47</v>
      </c>
      <c r="AE275" t="s">
        <v>92</v>
      </c>
    </row>
    <row r="276" spans="1:60" outlineLevel="1" x14ac:dyDescent="0.2">
      <c r="A276" s="208">
        <v>100</v>
      </c>
      <c r="B276" s="207" t="s">
        <v>1110</v>
      </c>
      <c r="C276" s="210" t="s">
        <v>1109</v>
      </c>
      <c r="D276" s="204" t="s">
        <v>98</v>
      </c>
      <c r="E276" s="209">
        <v>179.79750000000001</v>
      </c>
      <c r="F276" s="254"/>
      <c r="G276" s="206">
        <f>ROUND(E276*F276,2)</f>
        <v>0</v>
      </c>
      <c r="H276" s="254"/>
      <c r="I276" s="206">
        <f>ROUND(E276*H276,2)</f>
        <v>0</v>
      </c>
      <c r="J276" s="254"/>
      <c r="K276" s="206">
        <f>ROUND(E276*J276,2)</f>
        <v>0</v>
      </c>
      <c r="L276" s="206">
        <v>21</v>
      </c>
      <c r="M276" s="206">
        <f>G276*(1+L276/100)</f>
        <v>0</v>
      </c>
      <c r="N276" s="204">
        <v>0</v>
      </c>
      <c r="O276" s="204">
        <f>ROUND(E276*N276,5)</f>
        <v>0</v>
      </c>
      <c r="P276" s="204">
        <v>0</v>
      </c>
      <c r="Q276" s="204">
        <f>ROUND(E276*P276,5)</f>
        <v>0</v>
      </c>
      <c r="R276" s="204"/>
      <c r="S276" s="204"/>
      <c r="T276" s="205">
        <v>2.75E-2</v>
      </c>
      <c r="U276" s="204">
        <f>ROUND(E276*T276,2)</f>
        <v>4.9400000000000004</v>
      </c>
      <c r="V276" s="198"/>
      <c r="W276" s="198"/>
      <c r="X276" s="198"/>
      <c r="Y276" s="198"/>
      <c r="Z276" s="198"/>
      <c r="AA276" s="198"/>
      <c r="AB276" s="198"/>
      <c r="AC276" s="198"/>
      <c r="AD276" s="198"/>
      <c r="AE276" s="198" t="s">
        <v>91</v>
      </c>
      <c r="AF276" s="198"/>
      <c r="AG276" s="198"/>
      <c r="AH276" s="198"/>
      <c r="AI276" s="198"/>
      <c r="AJ276" s="198"/>
      <c r="AK276" s="198"/>
      <c r="AL276" s="198"/>
      <c r="AM276" s="198"/>
      <c r="AN276" s="198"/>
      <c r="AO276" s="198"/>
      <c r="AP276" s="198"/>
      <c r="AQ276" s="198"/>
      <c r="AR276" s="198"/>
      <c r="AS276" s="198"/>
      <c r="AT276" s="198"/>
      <c r="AU276" s="198"/>
      <c r="AV276" s="198"/>
      <c r="AW276" s="198"/>
      <c r="AX276" s="198"/>
      <c r="AY276" s="198"/>
      <c r="AZ276" s="198"/>
      <c r="BA276" s="198"/>
      <c r="BB276" s="198"/>
      <c r="BC276" s="198"/>
      <c r="BD276" s="198"/>
      <c r="BE276" s="198"/>
      <c r="BF276" s="198"/>
      <c r="BG276" s="198"/>
      <c r="BH276" s="198"/>
    </row>
    <row r="277" spans="1:60" outlineLevel="1" x14ac:dyDescent="0.2">
      <c r="A277" s="208"/>
      <c r="B277" s="207"/>
      <c r="C277" s="219" t="s">
        <v>1101</v>
      </c>
      <c r="D277" s="597"/>
      <c r="E277" s="218"/>
      <c r="F277" s="206"/>
      <c r="G277" s="206"/>
      <c r="H277" s="206"/>
      <c r="I277" s="206"/>
      <c r="J277" s="206"/>
      <c r="K277" s="206"/>
      <c r="L277" s="206"/>
      <c r="M277" s="206"/>
      <c r="N277" s="204"/>
      <c r="O277" s="204"/>
      <c r="P277" s="204"/>
      <c r="Q277" s="204"/>
      <c r="R277" s="204"/>
      <c r="S277" s="204"/>
      <c r="T277" s="205"/>
      <c r="U277" s="204"/>
      <c r="V277" s="198"/>
      <c r="W277" s="198"/>
      <c r="X277" s="198"/>
      <c r="Y277" s="198"/>
      <c r="Z277" s="198"/>
      <c r="AA277" s="198"/>
      <c r="AB277" s="198"/>
      <c r="AC277" s="198"/>
      <c r="AD277" s="198"/>
      <c r="AE277" s="198" t="s">
        <v>97</v>
      </c>
      <c r="AF277" s="198">
        <v>0</v>
      </c>
      <c r="AG277" s="198"/>
      <c r="AH277" s="198"/>
      <c r="AI277" s="198"/>
      <c r="AJ277" s="198"/>
      <c r="AK277" s="198"/>
      <c r="AL277" s="198"/>
      <c r="AM277" s="198"/>
      <c r="AN277" s="198"/>
      <c r="AO277" s="198"/>
      <c r="AP277" s="198"/>
      <c r="AQ277" s="198"/>
      <c r="AR277" s="198"/>
      <c r="AS277" s="198"/>
      <c r="AT277" s="198"/>
      <c r="AU277" s="198"/>
      <c r="AV277" s="198"/>
      <c r="AW277" s="198"/>
      <c r="AX277" s="198"/>
      <c r="AY277" s="198"/>
      <c r="AZ277" s="198"/>
      <c r="BA277" s="198"/>
      <c r="BB277" s="198"/>
      <c r="BC277" s="198"/>
      <c r="BD277" s="198"/>
      <c r="BE277" s="198"/>
      <c r="BF277" s="198"/>
      <c r="BG277" s="198"/>
      <c r="BH277" s="198"/>
    </row>
    <row r="278" spans="1:60" outlineLevel="1" x14ac:dyDescent="0.2">
      <c r="A278" s="208"/>
      <c r="B278" s="207"/>
      <c r="C278" s="219" t="s">
        <v>1100</v>
      </c>
      <c r="D278" s="597"/>
      <c r="E278" s="218">
        <v>179.79750000000001</v>
      </c>
      <c r="F278" s="206"/>
      <c r="G278" s="206"/>
      <c r="H278" s="206"/>
      <c r="I278" s="206"/>
      <c r="J278" s="206"/>
      <c r="K278" s="206"/>
      <c r="L278" s="206"/>
      <c r="M278" s="206"/>
      <c r="N278" s="204"/>
      <c r="O278" s="204"/>
      <c r="P278" s="204"/>
      <c r="Q278" s="204"/>
      <c r="R278" s="204"/>
      <c r="S278" s="204"/>
      <c r="T278" s="205"/>
      <c r="U278" s="204"/>
      <c r="V278" s="198"/>
      <c r="W278" s="198"/>
      <c r="X278" s="198"/>
      <c r="Y278" s="198"/>
      <c r="Z278" s="198"/>
      <c r="AA278" s="198"/>
      <c r="AB278" s="198"/>
      <c r="AC278" s="198"/>
      <c r="AD278" s="198"/>
      <c r="AE278" s="198" t="s">
        <v>97</v>
      </c>
      <c r="AF278" s="198">
        <v>0</v>
      </c>
      <c r="AG278" s="198"/>
      <c r="AH278" s="198"/>
      <c r="AI278" s="198"/>
      <c r="AJ278" s="198"/>
      <c r="AK278" s="198"/>
      <c r="AL278" s="198"/>
      <c r="AM278" s="198"/>
      <c r="AN278" s="198"/>
      <c r="AO278" s="198"/>
      <c r="AP278" s="198"/>
      <c r="AQ278" s="198"/>
      <c r="AR278" s="198"/>
      <c r="AS278" s="198"/>
      <c r="AT278" s="198"/>
      <c r="AU278" s="198"/>
      <c r="AV278" s="198"/>
      <c r="AW278" s="198"/>
      <c r="AX278" s="198"/>
      <c r="AY278" s="198"/>
      <c r="AZ278" s="198"/>
      <c r="BA278" s="198"/>
      <c r="BB278" s="198"/>
      <c r="BC278" s="198"/>
      <c r="BD278" s="198"/>
      <c r="BE278" s="198"/>
      <c r="BF278" s="198"/>
      <c r="BG278" s="198"/>
      <c r="BH278" s="198"/>
    </row>
    <row r="279" spans="1:60" outlineLevel="1" x14ac:dyDescent="0.2">
      <c r="A279" s="208">
        <v>101</v>
      </c>
      <c r="B279" s="207" t="s">
        <v>1108</v>
      </c>
      <c r="C279" s="210" t="s">
        <v>1107</v>
      </c>
      <c r="D279" s="204" t="s">
        <v>98</v>
      </c>
      <c r="E279" s="209">
        <v>69.12</v>
      </c>
      <c r="F279" s="254"/>
      <c r="G279" s="206">
        <f>ROUND(E279*F279,2)</f>
        <v>0</v>
      </c>
      <c r="H279" s="254"/>
      <c r="I279" s="206">
        <f>ROUND(E279*H279,2)</f>
        <v>0</v>
      </c>
      <c r="J279" s="254"/>
      <c r="K279" s="206">
        <f>ROUND(E279*J279,2)</f>
        <v>0</v>
      </c>
      <c r="L279" s="206">
        <v>21</v>
      </c>
      <c r="M279" s="206">
        <f>G279*(1+L279/100)</f>
        <v>0</v>
      </c>
      <c r="N279" s="204">
        <v>1.7000000000000001E-4</v>
      </c>
      <c r="O279" s="204">
        <f>ROUND(E279*N279,5)</f>
        <v>1.175E-2</v>
      </c>
      <c r="P279" s="204">
        <v>0</v>
      </c>
      <c r="Q279" s="204">
        <f>ROUND(E279*P279,5)</f>
        <v>0</v>
      </c>
      <c r="R279" s="204"/>
      <c r="S279" s="204"/>
      <c r="T279" s="205">
        <v>4.9000000000000002E-2</v>
      </c>
      <c r="U279" s="204">
        <f>ROUND(E279*T279,2)</f>
        <v>3.39</v>
      </c>
      <c r="V279" s="198"/>
      <c r="W279" s="198"/>
      <c r="X279" s="198"/>
      <c r="Y279" s="198"/>
      <c r="Z279" s="198"/>
      <c r="AA279" s="198"/>
      <c r="AB279" s="198"/>
      <c r="AC279" s="198"/>
      <c r="AD279" s="198"/>
      <c r="AE279" s="198" t="s">
        <v>91</v>
      </c>
      <c r="AF279" s="198"/>
      <c r="AG279" s="198"/>
      <c r="AH279" s="198"/>
      <c r="AI279" s="198"/>
      <c r="AJ279" s="198"/>
      <c r="AK279" s="198"/>
      <c r="AL279" s="198"/>
      <c r="AM279" s="198"/>
      <c r="AN279" s="198"/>
      <c r="AO279" s="198"/>
      <c r="AP279" s="198"/>
      <c r="AQ279" s="198"/>
      <c r="AR279" s="198"/>
      <c r="AS279" s="198"/>
      <c r="AT279" s="198"/>
      <c r="AU279" s="198"/>
      <c r="AV279" s="198"/>
      <c r="AW279" s="198"/>
      <c r="AX279" s="198"/>
      <c r="AY279" s="198"/>
      <c r="AZ279" s="198"/>
      <c r="BA279" s="198"/>
      <c r="BB279" s="198"/>
      <c r="BC279" s="198"/>
      <c r="BD279" s="198"/>
      <c r="BE279" s="198"/>
      <c r="BF279" s="198"/>
      <c r="BG279" s="198"/>
      <c r="BH279" s="198"/>
    </row>
    <row r="280" spans="1:60" outlineLevel="1" x14ac:dyDescent="0.2">
      <c r="A280" s="208"/>
      <c r="B280" s="207"/>
      <c r="C280" s="219" t="s">
        <v>1097</v>
      </c>
      <c r="D280" s="597"/>
      <c r="E280" s="218"/>
      <c r="F280" s="206"/>
      <c r="G280" s="206"/>
      <c r="H280" s="206"/>
      <c r="I280" s="206"/>
      <c r="J280" s="206"/>
      <c r="K280" s="206"/>
      <c r="L280" s="206"/>
      <c r="M280" s="206"/>
      <c r="N280" s="204"/>
      <c r="O280" s="204"/>
      <c r="P280" s="204"/>
      <c r="Q280" s="204"/>
      <c r="R280" s="204"/>
      <c r="S280" s="204"/>
      <c r="T280" s="205"/>
      <c r="U280" s="204"/>
      <c r="V280" s="198"/>
      <c r="W280" s="198"/>
      <c r="X280" s="198"/>
      <c r="Y280" s="198"/>
      <c r="Z280" s="198"/>
      <c r="AA280" s="198"/>
      <c r="AB280" s="198"/>
      <c r="AC280" s="198"/>
      <c r="AD280" s="198"/>
      <c r="AE280" s="198" t="s">
        <v>97</v>
      </c>
      <c r="AF280" s="198">
        <v>0</v>
      </c>
      <c r="AG280" s="198"/>
      <c r="AH280" s="198"/>
      <c r="AI280" s="198"/>
      <c r="AJ280" s="198"/>
      <c r="AK280" s="198"/>
      <c r="AL280" s="198"/>
      <c r="AM280" s="198"/>
      <c r="AN280" s="198"/>
      <c r="AO280" s="198"/>
      <c r="AP280" s="198"/>
      <c r="AQ280" s="198"/>
      <c r="AR280" s="198"/>
      <c r="AS280" s="198"/>
      <c r="AT280" s="198"/>
      <c r="AU280" s="198"/>
      <c r="AV280" s="198"/>
      <c r="AW280" s="198"/>
      <c r="AX280" s="198"/>
      <c r="AY280" s="198"/>
      <c r="AZ280" s="198"/>
      <c r="BA280" s="198"/>
      <c r="BB280" s="198"/>
      <c r="BC280" s="198"/>
      <c r="BD280" s="198"/>
      <c r="BE280" s="198"/>
      <c r="BF280" s="198"/>
      <c r="BG280" s="198"/>
      <c r="BH280" s="198"/>
    </row>
    <row r="281" spans="1:60" outlineLevel="1" x14ac:dyDescent="0.2">
      <c r="A281" s="208"/>
      <c r="B281" s="207"/>
      <c r="C281" s="219" t="s">
        <v>1096</v>
      </c>
      <c r="D281" s="597"/>
      <c r="E281" s="218">
        <v>69.12</v>
      </c>
      <c r="F281" s="206"/>
      <c r="G281" s="206"/>
      <c r="H281" s="206"/>
      <c r="I281" s="206"/>
      <c r="J281" s="206"/>
      <c r="K281" s="206"/>
      <c r="L281" s="206"/>
      <c r="M281" s="206"/>
      <c r="N281" s="204"/>
      <c r="O281" s="204"/>
      <c r="P281" s="204"/>
      <c r="Q281" s="204"/>
      <c r="R281" s="204"/>
      <c r="S281" s="204"/>
      <c r="T281" s="205"/>
      <c r="U281" s="204"/>
      <c r="V281" s="198"/>
      <c r="W281" s="198"/>
      <c r="X281" s="198"/>
      <c r="Y281" s="198"/>
      <c r="Z281" s="198"/>
      <c r="AA281" s="198"/>
      <c r="AB281" s="198"/>
      <c r="AC281" s="198"/>
      <c r="AD281" s="198"/>
      <c r="AE281" s="198" t="s">
        <v>97</v>
      </c>
      <c r="AF281" s="198">
        <v>0</v>
      </c>
      <c r="AG281" s="198"/>
      <c r="AH281" s="198"/>
      <c r="AI281" s="198"/>
      <c r="AJ281" s="198"/>
      <c r="AK281" s="198"/>
      <c r="AL281" s="198"/>
      <c r="AM281" s="198"/>
      <c r="AN281" s="198"/>
      <c r="AO281" s="198"/>
      <c r="AP281" s="198"/>
      <c r="AQ281" s="198"/>
      <c r="AR281" s="198"/>
      <c r="AS281" s="198"/>
      <c r="AT281" s="198"/>
      <c r="AU281" s="198"/>
      <c r="AV281" s="198"/>
      <c r="AW281" s="198"/>
      <c r="AX281" s="198"/>
      <c r="AY281" s="198"/>
      <c r="AZ281" s="198"/>
      <c r="BA281" s="198"/>
      <c r="BB281" s="198"/>
      <c r="BC281" s="198"/>
      <c r="BD281" s="198"/>
      <c r="BE281" s="198"/>
      <c r="BF281" s="198"/>
      <c r="BG281" s="198"/>
      <c r="BH281" s="198"/>
    </row>
    <row r="282" spans="1:60" outlineLevel="1" x14ac:dyDescent="0.2">
      <c r="A282" s="208">
        <v>102</v>
      </c>
      <c r="B282" s="207" t="s">
        <v>1106</v>
      </c>
      <c r="C282" s="210" t="s">
        <v>1105</v>
      </c>
      <c r="D282" s="204" t="s">
        <v>940</v>
      </c>
      <c r="E282" s="209">
        <v>83.525175000000004</v>
      </c>
      <c r="F282" s="254"/>
      <c r="G282" s="206">
        <f>ROUND(E282*F282,2)</f>
        <v>0</v>
      </c>
      <c r="H282" s="254"/>
      <c r="I282" s="206">
        <f>ROUND(E282*H282,2)</f>
        <v>0</v>
      </c>
      <c r="J282" s="254"/>
      <c r="K282" s="206">
        <f>ROUND(E282*J282,2)</f>
        <v>0</v>
      </c>
      <c r="L282" s="206">
        <v>21</v>
      </c>
      <c r="M282" s="206">
        <f>G282*(1+L282/100)</f>
        <v>0</v>
      </c>
      <c r="N282" s="204">
        <v>1E-3</v>
      </c>
      <c r="O282" s="204">
        <f>ROUND(E282*N282,5)</f>
        <v>8.3529999999999993E-2</v>
      </c>
      <c r="P282" s="204">
        <v>0</v>
      </c>
      <c r="Q282" s="204">
        <f>ROUND(E282*P282,5)</f>
        <v>0</v>
      </c>
      <c r="R282" s="204"/>
      <c r="S282" s="204"/>
      <c r="T282" s="205">
        <v>0</v>
      </c>
      <c r="U282" s="204">
        <f>ROUND(E282*T282,2)</f>
        <v>0</v>
      </c>
      <c r="V282" s="198"/>
      <c r="W282" s="198"/>
      <c r="X282" s="198"/>
      <c r="Y282" s="198"/>
      <c r="Z282" s="198"/>
      <c r="AA282" s="198"/>
      <c r="AB282" s="198"/>
      <c r="AC282" s="198"/>
      <c r="AD282" s="198"/>
      <c r="AE282" s="198" t="s">
        <v>95</v>
      </c>
      <c r="AF282" s="198"/>
      <c r="AG282" s="198"/>
      <c r="AH282" s="198"/>
      <c r="AI282" s="198"/>
      <c r="AJ282" s="198"/>
      <c r="AK282" s="198"/>
      <c r="AL282" s="198"/>
      <c r="AM282" s="198"/>
      <c r="AN282" s="198"/>
      <c r="AO282" s="198"/>
      <c r="AP282" s="198"/>
      <c r="AQ282" s="198"/>
      <c r="AR282" s="198"/>
      <c r="AS282" s="198"/>
      <c r="AT282" s="198"/>
      <c r="AU282" s="198"/>
      <c r="AV282" s="198"/>
      <c r="AW282" s="198"/>
      <c r="AX282" s="198"/>
      <c r="AY282" s="198"/>
      <c r="AZ282" s="198"/>
      <c r="BA282" s="198"/>
      <c r="BB282" s="198"/>
      <c r="BC282" s="198"/>
      <c r="BD282" s="198"/>
      <c r="BE282" s="198"/>
      <c r="BF282" s="198"/>
      <c r="BG282" s="198"/>
      <c r="BH282" s="198"/>
    </row>
    <row r="283" spans="1:60" outlineLevel="1" x14ac:dyDescent="0.2">
      <c r="A283" s="208"/>
      <c r="B283" s="207"/>
      <c r="C283" s="219" t="s">
        <v>1104</v>
      </c>
      <c r="D283" s="597"/>
      <c r="E283" s="218">
        <v>83.525175000000004</v>
      </c>
      <c r="F283" s="206"/>
      <c r="G283" s="206"/>
      <c r="H283" s="206"/>
      <c r="I283" s="206"/>
      <c r="J283" s="206"/>
      <c r="K283" s="206"/>
      <c r="L283" s="206"/>
      <c r="M283" s="206"/>
      <c r="N283" s="204"/>
      <c r="O283" s="204"/>
      <c r="P283" s="204"/>
      <c r="Q283" s="204"/>
      <c r="R283" s="204"/>
      <c r="S283" s="204"/>
      <c r="T283" s="205"/>
      <c r="U283" s="204"/>
      <c r="V283" s="198"/>
      <c r="W283" s="198"/>
      <c r="X283" s="198"/>
      <c r="Y283" s="198"/>
      <c r="Z283" s="198"/>
      <c r="AA283" s="198"/>
      <c r="AB283" s="198"/>
      <c r="AC283" s="198"/>
      <c r="AD283" s="198"/>
      <c r="AE283" s="198" t="s">
        <v>97</v>
      </c>
      <c r="AF283" s="198">
        <v>0</v>
      </c>
      <c r="AG283" s="198"/>
      <c r="AH283" s="198"/>
      <c r="AI283" s="198"/>
      <c r="AJ283" s="198"/>
      <c r="AK283" s="198"/>
      <c r="AL283" s="198"/>
      <c r="AM283" s="198"/>
      <c r="AN283" s="198"/>
      <c r="AO283" s="198"/>
      <c r="AP283" s="198"/>
      <c r="AQ283" s="198"/>
      <c r="AR283" s="198"/>
      <c r="AS283" s="198"/>
      <c r="AT283" s="198"/>
      <c r="AU283" s="198"/>
      <c r="AV283" s="198"/>
      <c r="AW283" s="198"/>
      <c r="AX283" s="198"/>
      <c r="AY283" s="198"/>
      <c r="AZ283" s="198"/>
      <c r="BA283" s="198"/>
      <c r="BB283" s="198"/>
      <c r="BC283" s="198"/>
      <c r="BD283" s="198"/>
      <c r="BE283" s="198"/>
      <c r="BF283" s="198"/>
      <c r="BG283" s="198"/>
      <c r="BH283" s="198"/>
    </row>
    <row r="284" spans="1:60" outlineLevel="1" x14ac:dyDescent="0.2">
      <c r="A284" s="208">
        <v>103</v>
      </c>
      <c r="B284" s="207" t="s">
        <v>1103</v>
      </c>
      <c r="C284" s="210" t="s">
        <v>1102</v>
      </c>
      <c r="D284" s="204" t="s">
        <v>98</v>
      </c>
      <c r="E284" s="209">
        <v>179.79750000000001</v>
      </c>
      <c r="F284" s="254"/>
      <c r="G284" s="206">
        <f>ROUND(E284*F284,2)</f>
        <v>0</v>
      </c>
      <c r="H284" s="254"/>
      <c r="I284" s="206">
        <f>ROUND(E284*H284,2)</f>
        <v>0</v>
      </c>
      <c r="J284" s="254"/>
      <c r="K284" s="206">
        <f>ROUND(E284*J284,2)</f>
        <v>0</v>
      </c>
      <c r="L284" s="206">
        <v>21</v>
      </c>
      <c r="M284" s="206">
        <f>G284*(1+L284/100)</f>
        <v>0</v>
      </c>
      <c r="N284" s="204">
        <v>4.0999999999999999E-4</v>
      </c>
      <c r="O284" s="204">
        <f>ROUND(E284*N284,5)</f>
        <v>7.3719999999999994E-2</v>
      </c>
      <c r="P284" s="204">
        <v>0</v>
      </c>
      <c r="Q284" s="204">
        <f>ROUND(E284*P284,5)</f>
        <v>0</v>
      </c>
      <c r="R284" s="204"/>
      <c r="S284" s="204"/>
      <c r="T284" s="205">
        <v>0.22991</v>
      </c>
      <c r="U284" s="204">
        <f>ROUND(E284*T284,2)</f>
        <v>41.34</v>
      </c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 t="s">
        <v>91</v>
      </c>
      <c r="AF284" s="198"/>
      <c r="AG284" s="198"/>
      <c r="AH284" s="198"/>
      <c r="AI284" s="198"/>
      <c r="AJ284" s="198"/>
      <c r="AK284" s="198"/>
      <c r="AL284" s="198"/>
      <c r="AM284" s="198"/>
      <c r="AN284" s="198"/>
      <c r="AO284" s="198"/>
      <c r="AP284" s="198"/>
      <c r="AQ284" s="198"/>
      <c r="AR284" s="198"/>
      <c r="AS284" s="198"/>
      <c r="AT284" s="198"/>
      <c r="AU284" s="198"/>
      <c r="AV284" s="198"/>
      <c r="AW284" s="198"/>
      <c r="AX284" s="198"/>
      <c r="AY284" s="198"/>
      <c r="AZ284" s="198"/>
      <c r="BA284" s="198"/>
      <c r="BB284" s="198"/>
      <c r="BC284" s="198"/>
      <c r="BD284" s="198"/>
      <c r="BE284" s="198"/>
      <c r="BF284" s="198"/>
      <c r="BG284" s="198"/>
      <c r="BH284" s="198"/>
    </row>
    <row r="285" spans="1:60" outlineLevel="1" x14ac:dyDescent="0.2">
      <c r="A285" s="208"/>
      <c r="B285" s="207"/>
      <c r="C285" s="219" t="s">
        <v>1101</v>
      </c>
      <c r="D285" s="597"/>
      <c r="E285" s="218"/>
      <c r="F285" s="206"/>
      <c r="G285" s="206"/>
      <c r="H285" s="206"/>
      <c r="I285" s="206"/>
      <c r="J285" s="206"/>
      <c r="K285" s="206"/>
      <c r="L285" s="206"/>
      <c r="M285" s="206"/>
      <c r="N285" s="204"/>
      <c r="O285" s="204"/>
      <c r="P285" s="204"/>
      <c r="Q285" s="204"/>
      <c r="R285" s="204"/>
      <c r="S285" s="204"/>
      <c r="T285" s="205"/>
      <c r="U285" s="204"/>
      <c r="V285" s="198"/>
      <c r="W285" s="198"/>
      <c r="X285" s="198"/>
      <c r="Y285" s="198"/>
      <c r="Z285" s="198"/>
      <c r="AA285" s="198"/>
      <c r="AB285" s="198"/>
      <c r="AC285" s="198"/>
      <c r="AD285" s="198"/>
      <c r="AE285" s="198" t="s">
        <v>97</v>
      </c>
      <c r="AF285" s="198">
        <v>0</v>
      </c>
      <c r="AG285" s="198"/>
      <c r="AH285" s="198"/>
      <c r="AI285" s="198"/>
      <c r="AJ285" s="198"/>
      <c r="AK285" s="198"/>
      <c r="AL285" s="198"/>
      <c r="AM285" s="198"/>
      <c r="AN285" s="198"/>
      <c r="AO285" s="198"/>
      <c r="AP285" s="198"/>
      <c r="AQ285" s="198"/>
      <c r="AR285" s="198"/>
      <c r="AS285" s="198"/>
      <c r="AT285" s="198"/>
      <c r="AU285" s="198"/>
      <c r="AV285" s="198"/>
      <c r="AW285" s="198"/>
      <c r="AX285" s="198"/>
      <c r="AY285" s="198"/>
      <c r="AZ285" s="198"/>
      <c r="BA285" s="198"/>
      <c r="BB285" s="198"/>
      <c r="BC285" s="198"/>
      <c r="BD285" s="198"/>
      <c r="BE285" s="198"/>
      <c r="BF285" s="198"/>
      <c r="BG285" s="198"/>
      <c r="BH285" s="198"/>
    </row>
    <row r="286" spans="1:60" outlineLevel="1" x14ac:dyDescent="0.2">
      <c r="A286" s="208"/>
      <c r="B286" s="207"/>
      <c r="C286" s="219" t="s">
        <v>1100</v>
      </c>
      <c r="D286" s="597"/>
      <c r="E286" s="218">
        <v>179.79750000000001</v>
      </c>
      <c r="F286" s="206"/>
      <c r="G286" s="206"/>
      <c r="H286" s="206"/>
      <c r="I286" s="206"/>
      <c r="J286" s="206"/>
      <c r="K286" s="206"/>
      <c r="L286" s="206"/>
      <c r="M286" s="206"/>
      <c r="N286" s="204"/>
      <c r="O286" s="204"/>
      <c r="P286" s="204"/>
      <c r="Q286" s="204"/>
      <c r="R286" s="204"/>
      <c r="S286" s="204"/>
      <c r="T286" s="205"/>
      <c r="U286" s="204"/>
      <c r="V286" s="198"/>
      <c r="W286" s="198"/>
      <c r="X286" s="198"/>
      <c r="Y286" s="198"/>
      <c r="Z286" s="198"/>
      <c r="AA286" s="198"/>
      <c r="AB286" s="198"/>
      <c r="AC286" s="198"/>
      <c r="AD286" s="198"/>
      <c r="AE286" s="198" t="s">
        <v>97</v>
      </c>
      <c r="AF286" s="198">
        <v>0</v>
      </c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198"/>
      <c r="AW286" s="198"/>
      <c r="AX286" s="198"/>
      <c r="AY286" s="198"/>
      <c r="AZ286" s="198"/>
      <c r="BA286" s="198"/>
      <c r="BB286" s="198"/>
      <c r="BC286" s="198"/>
      <c r="BD286" s="198"/>
      <c r="BE286" s="198"/>
      <c r="BF286" s="198"/>
      <c r="BG286" s="198"/>
      <c r="BH286" s="198"/>
    </row>
    <row r="287" spans="1:60" outlineLevel="1" x14ac:dyDescent="0.2">
      <c r="A287" s="208">
        <v>104</v>
      </c>
      <c r="B287" s="207" t="s">
        <v>1099</v>
      </c>
      <c r="C287" s="210" t="s">
        <v>1098</v>
      </c>
      <c r="D287" s="204" t="s">
        <v>98</v>
      </c>
      <c r="E287" s="209">
        <v>69.12</v>
      </c>
      <c r="F287" s="254"/>
      <c r="G287" s="206">
        <f>ROUND(E287*F287,2)</f>
        <v>0</v>
      </c>
      <c r="H287" s="254"/>
      <c r="I287" s="206">
        <f>ROUND(E287*H287,2)</f>
        <v>0</v>
      </c>
      <c r="J287" s="254"/>
      <c r="K287" s="206">
        <f>ROUND(E287*J287,2)</f>
        <v>0</v>
      </c>
      <c r="L287" s="206">
        <v>21</v>
      </c>
      <c r="M287" s="206">
        <f>G287*(1+L287/100)</f>
        <v>0</v>
      </c>
      <c r="N287" s="204">
        <v>5.8E-4</v>
      </c>
      <c r="O287" s="204">
        <f>ROUND(E287*N287,5)</f>
        <v>4.0090000000000001E-2</v>
      </c>
      <c r="P287" s="204">
        <v>0</v>
      </c>
      <c r="Q287" s="204">
        <f>ROUND(E287*P287,5)</f>
        <v>0</v>
      </c>
      <c r="R287" s="204"/>
      <c r="S287" s="204"/>
      <c r="T287" s="205">
        <v>0.26600000000000001</v>
      </c>
      <c r="U287" s="204">
        <f>ROUND(E287*T287,2)</f>
        <v>18.39</v>
      </c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 t="s">
        <v>91</v>
      </c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</row>
    <row r="288" spans="1:60" outlineLevel="1" x14ac:dyDescent="0.2">
      <c r="A288" s="208"/>
      <c r="B288" s="207"/>
      <c r="C288" s="219" t="s">
        <v>1097</v>
      </c>
      <c r="D288" s="597"/>
      <c r="E288" s="218"/>
      <c r="F288" s="206"/>
      <c r="G288" s="206"/>
      <c r="H288" s="206"/>
      <c r="I288" s="206"/>
      <c r="J288" s="206"/>
      <c r="K288" s="206"/>
      <c r="L288" s="206"/>
      <c r="M288" s="206"/>
      <c r="N288" s="204"/>
      <c r="O288" s="204"/>
      <c r="P288" s="204"/>
      <c r="Q288" s="204"/>
      <c r="R288" s="204"/>
      <c r="S288" s="204"/>
      <c r="T288" s="205"/>
      <c r="U288" s="204"/>
      <c r="V288" s="198"/>
      <c r="W288" s="198"/>
      <c r="X288" s="198"/>
      <c r="Y288" s="198"/>
      <c r="Z288" s="198"/>
      <c r="AA288" s="198"/>
      <c r="AB288" s="198"/>
      <c r="AC288" s="198"/>
      <c r="AD288" s="198"/>
      <c r="AE288" s="198" t="s">
        <v>97</v>
      </c>
      <c r="AF288" s="198">
        <v>0</v>
      </c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198"/>
      <c r="AW288" s="198"/>
      <c r="AX288" s="198"/>
      <c r="AY288" s="198"/>
      <c r="AZ288" s="198"/>
      <c r="BA288" s="198"/>
      <c r="BB288" s="198"/>
      <c r="BC288" s="198"/>
      <c r="BD288" s="198"/>
      <c r="BE288" s="198"/>
      <c r="BF288" s="198"/>
      <c r="BG288" s="198"/>
      <c r="BH288" s="198"/>
    </row>
    <row r="289" spans="1:60" outlineLevel="1" x14ac:dyDescent="0.2">
      <c r="A289" s="208"/>
      <c r="B289" s="207"/>
      <c r="C289" s="219" t="s">
        <v>1096</v>
      </c>
      <c r="D289" s="597"/>
      <c r="E289" s="218">
        <v>69.12</v>
      </c>
      <c r="F289" s="206"/>
      <c r="G289" s="206"/>
      <c r="H289" s="206"/>
      <c r="I289" s="206"/>
      <c r="J289" s="206"/>
      <c r="K289" s="206"/>
      <c r="L289" s="206"/>
      <c r="M289" s="206"/>
      <c r="N289" s="204"/>
      <c r="O289" s="204"/>
      <c r="P289" s="204"/>
      <c r="Q289" s="204"/>
      <c r="R289" s="204"/>
      <c r="S289" s="204"/>
      <c r="T289" s="205"/>
      <c r="U289" s="204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 t="s">
        <v>97</v>
      </c>
      <c r="AF289" s="198">
        <v>0</v>
      </c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198"/>
      <c r="AW289" s="198"/>
      <c r="AX289" s="198"/>
      <c r="AY289" s="198"/>
      <c r="AZ289" s="198"/>
      <c r="BA289" s="198"/>
      <c r="BB289" s="198"/>
      <c r="BC289" s="198"/>
      <c r="BD289" s="198"/>
      <c r="BE289" s="198"/>
      <c r="BF289" s="198"/>
      <c r="BG289" s="198"/>
      <c r="BH289" s="198"/>
    </row>
    <row r="290" spans="1:60" outlineLevel="1" x14ac:dyDescent="0.2">
      <c r="A290" s="208">
        <v>105</v>
      </c>
      <c r="B290" s="207" t="s">
        <v>1095</v>
      </c>
      <c r="C290" s="210" t="s">
        <v>1094</v>
      </c>
      <c r="D290" s="204" t="s">
        <v>98</v>
      </c>
      <c r="E290" s="209">
        <v>289.71112499999998</v>
      </c>
      <c r="F290" s="254"/>
      <c r="G290" s="206">
        <f>ROUND(E290*F290,2)</f>
        <v>0</v>
      </c>
      <c r="H290" s="254"/>
      <c r="I290" s="206">
        <f>ROUND(E290*H290,2)</f>
        <v>0</v>
      </c>
      <c r="J290" s="254"/>
      <c r="K290" s="206">
        <f>ROUND(E290*J290,2)</f>
        <v>0</v>
      </c>
      <c r="L290" s="206">
        <v>21</v>
      </c>
      <c r="M290" s="206">
        <f>G290*(1+L290/100)</f>
        <v>0</v>
      </c>
      <c r="N290" s="204">
        <v>4.4999999999999997E-3</v>
      </c>
      <c r="O290" s="204">
        <f>ROUND(E290*N290,5)</f>
        <v>1.3037000000000001</v>
      </c>
      <c r="P290" s="204">
        <v>0</v>
      </c>
      <c r="Q290" s="204">
        <f>ROUND(E290*P290,5)</f>
        <v>0</v>
      </c>
      <c r="R290" s="204"/>
      <c r="S290" s="204"/>
      <c r="T290" s="205">
        <v>0</v>
      </c>
      <c r="U290" s="204">
        <f>ROUND(E290*T290,2)</f>
        <v>0</v>
      </c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 t="s">
        <v>95</v>
      </c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</row>
    <row r="291" spans="1:60" outlineLevel="1" x14ac:dyDescent="0.2">
      <c r="A291" s="208"/>
      <c r="B291" s="207"/>
      <c r="C291" s="219" t="s">
        <v>1093</v>
      </c>
      <c r="D291" s="597"/>
      <c r="E291" s="218">
        <v>289.71112499999998</v>
      </c>
      <c r="F291" s="206"/>
      <c r="G291" s="206"/>
      <c r="H291" s="206"/>
      <c r="I291" s="206"/>
      <c r="J291" s="206"/>
      <c r="K291" s="206"/>
      <c r="L291" s="206"/>
      <c r="M291" s="206"/>
      <c r="N291" s="204"/>
      <c r="O291" s="204"/>
      <c r="P291" s="204"/>
      <c r="Q291" s="204"/>
      <c r="R291" s="204"/>
      <c r="S291" s="204"/>
      <c r="T291" s="205"/>
      <c r="U291" s="204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 t="s">
        <v>97</v>
      </c>
      <c r="AF291" s="198">
        <v>0</v>
      </c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</row>
    <row r="292" spans="1:60" outlineLevel="1" x14ac:dyDescent="0.2">
      <c r="A292" s="208">
        <v>106</v>
      </c>
      <c r="B292" s="207" t="s">
        <v>1092</v>
      </c>
      <c r="C292" s="210" t="s">
        <v>1091</v>
      </c>
      <c r="D292" s="204" t="s">
        <v>100</v>
      </c>
      <c r="E292" s="209">
        <v>1.51</v>
      </c>
      <c r="F292" s="254"/>
      <c r="G292" s="206">
        <f>ROUND(E292*F292,2)</f>
        <v>0</v>
      </c>
      <c r="H292" s="254"/>
      <c r="I292" s="206">
        <f>ROUND(E292*H292,2)</f>
        <v>0</v>
      </c>
      <c r="J292" s="254"/>
      <c r="K292" s="206">
        <f>ROUND(E292*J292,2)</f>
        <v>0</v>
      </c>
      <c r="L292" s="206">
        <v>21</v>
      </c>
      <c r="M292" s="206">
        <f>G292*(1+L292/100)</f>
        <v>0</v>
      </c>
      <c r="N292" s="204">
        <v>0</v>
      </c>
      <c r="O292" s="204">
        <f>ROUND(E292*N292,5)</f>
        <v>0</v>
      </c>
      <c r="P292" s="204">
        <v>0</v>
      </c>
      <c r="Q292" s="204">
        <f>ROUND(E292*P292,5)</f>
        <v>0</v>
      </c>
      <c r="R292" s="204"/>
      <c r="S292" s="204"/>
      <c r="T292" s="205">
        <v>1.5980000000000001</v>
      </c>
      <c r="U292" s="204">
        <f>ROUND(E292*T292,2)</f>
        <v>2.41</v>
      </c>
      <c r="V292" s="198"/>
      <c r="W292" s="198"/>
      <c r="X292" s="198"/>
      <c r="Y292" s="198"/>
      <c r="Z292" s="198"/>
      <c r="AA292" s="198"/>
      <c r="AB292" s="198"/>
      <c r="AC292" s="198"/>
      <c r="AD292" s="198"/>
      <c r="AE292" s="198" t="s">
        <v>91</v>
      </c>
      <c r="AF292" s="198"/>
      <c r="AG292" s="198"/>
      <c r="AH292" s="198"/>
      <c r="AI292" s="198"/>
      <c r="AJ292" s="198"/>
      <c r="AK292" s="198"/>
      <c r="AL292" s="198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198"/>
      <c r="AW292" s="198"/>
      <c r="AX292" s="198"/>
      <c r="AY292" s="198"/>
      <c r="AZ292" s="198"/>
      <c r="BA292" s="198"/>
      <c r="BB292" s="198"/>
      <c r="BC292" s="198"/>
      <c r="BD292" s="198"/>
      <c r="BE292" s="198"/>
      <c r="BF292" s="198"/>
      <c r="BG292" s="198"/>
      <c r="BH292" s="198"/>
    </row>
    <row r="293" spans="1:60" x14ac:dyDescent="0.2">
      <c r="A293" s="217" t="s">
        <v>21</v>
      </c>
      <c r="B293" s="216" t="s">
        <v>719</v>
      </c>
      <c r="C293" s="215" t="s">
        <v>718</v>
      </c>
      <c r="D293" s="211"/>
      <c r="E293" s="214"/>
      <c r="F293" s="213"/>
      <c r="G293" s="213">
        <f>SUMIF(AE294:AE312,"&lt;&gt;NOR",G294:G312)</f>
        <v>0</v>
      </c>
      <c r="H293" s="213"/>
      <c r="I293" s="213">
        <f>SUM(I294:I312)</f>
        <v>0</v>
      </c>
      <c r="J293" s="213"/>
      <c r="K293" s="213">
        <f>SUM(K294:K312)</f>
        <v>0</v>
      </c>
      <c r="L293" s="213"/>
      <c r="M293" s="213">
        <f>SUM(M294:M312)</f>
        <v>0</v>
      </c>
      <c r="N293" s="211"/>
      <c r="O293" s="211">
        <f>SUM(O294:O312)</f>
        <v>1.15459</v>
      </c>
      <c r="P293" s="211"/>
      <c r="Q293" s="211">
        <f>SUM(Q294:Q312)</f>
        <v>0</v>
      </c>
      <c r="R293" s="211"/>
      <c r="S293" s="211"/>
      <c r="T293" s="212"/>
      <c r="U293" s="211">
        <f>SUM(U294:U312)</f>
        <v>46.760000000000005</v>
      </c>
      <c r="AE293" t="s">
        <v>92</v>
      </c>
    </row>
    <row r="294" spans="1:60" outlineLevel="1" x14ac:dyDescent="0.2">
      <c r="A294" s="208">
        <v>107</v>
      </c>
      <c r="B294" s="207" t="s">
        <v>1090</v>
      </c>
      <c r="C294" s="210" t="s">
        <v>1089</v>
      </c>
      <c r="D294" s="204" t="s">
        <v>98</v>
      </c>
      <c r="E294" s="209">
        <v>110.25749999999999</v>
      </c>
      <c r="F294" s="254"/>
      <c r="G294" s="206">
        <f>ROUND(E294*F294,2)</f>
        <v>0</v>
      </c>
      <c r="H294" s="254"/>
      <c r="I294" s="206">
        <f>ROUND(E294*H294,2)</f>
        <v>0</v>
      </c>
      <c r="J294" s="254"/>
      <c r="K294" s="206">
        <f>ROUND(E294*J294,2)</f>
        <v>0</v>
      </c>
      <c r="L294" s="206">
        <v>21</v>
      </c>
      <c r="M294" s="206">
        <f>G294*(1+L294/100)</f>
        <v>0</v>
      </c>
      <c r="N294" s="204">
        <v>0</v>
      </c>
      <c r="O294" s="204">
        <f>ROUND(E294*N294,5)</f>
        <v>0</v>
      </c>
      <c r="P294" s="204">
        <v>0</v>
      </c>
      <c r="Q294" s="204">
        <f>ROUND(E294*P294,5)</f>
        <v>0</v>
      </c>
      <c r="R294" s="204"/>
      <c r="S294" s="204"/>
      <c r="T294" s="205">
        <v>0.09</v>
      </c>
      <c r="U294" s="204">
        <f>ROUND(E294*T294,2)</f>
        <v>9.92</v>
      </c>
      <c r="V294" s="198"/>
      <c r="W294" s="198"/>
      <c r="X294" s="198"/>
      <c r="Y294" s="198"/>
      <c r="Z294" s="198"/>
      <c r="AA294" s="198"/>
      <c r="AB294" s="198"/>
      <c r="AC294" s="198"/>
      <c r="AD294" s="198"/>
      <c r="AE294" s="198" t="s">
        <v>91</v>
      </c>
      <c r="AF294" s="198"/>
      <c r="AG294" s="198"/>
      <c r="AH294" s="198"/>
      <c r="AI294" s="198"/>
      <c r="AJ294" s="198"/>
      <c r="AK294" s="198"/>
      <c r="AL294" s="198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198"/>
      <c r="AW294" s="198"/>
      <c r="AX294" s="198"/>
      <c r="AY294" s="198"/>
      <c r="AZ294" s="198"/>
      <c r="BA294" s="198"/>
      <c r="BB294" s="198"/>
      <c r="BC294" s="198"/>
      <c r="BD294" s="198"/>
      <c r="BE294" s="198"/>
      <c r="BF294" s="198"/>
      <c r="BG294" s="198"/>
      <c r="BH294" s="198"/>
    </row>
    <row r="295" spans="1:60" outlineLevel="1" x14ac:dyDescent="0.2">
      <c r="A295" s="208"/>
      <c r="B295" s="207"/>
      <c r="C295" s="219" t="s">
        <v>1088</v>
      </c>
      <c r="D295" s="597"/>
      <c r="E295" s="218"/>
      <c r="F295" s="206"/>
      <c r="G295" s="206"/>
      <c r="H295" s="206"/>
      <c r="I295" s="206"/>
      <c r="J295" s="206"/>
      <c r="K295" s="206"/>
      <c r="L295" s="206"/>
      <c r="M295" s="206"/>
      <c r="N295" s="204"/>
      <c r="O295" s="204"/>
      <c r="P295" s="204"/>
      <c r="Q295" s="204"/>
      <c r="R295" s="204"/>
      <c r="S295" s="204"/>
      <c r="T295" s="205"/>
      <c r="U295" s="204"/>
      <c r="V295" s="198"/>
      <c r="W295" s="198"/>
      <c r="X295" s="198"/>
      <c r="Y295" s="198"/>
      <c r="Z295" s="198"/>
      <c r="AA295" s="198"/>
      <c r="AB295" s="198"/>
      <c r="AC295" s="198"/>
      <c r="AD295" s="198"/>
      <c r="AE295" s="198" t="s">
        <v>97</v>
      </c>
      <c r="AF295" s="198">
        <v>0</v>
      </c>
      <c r="AG295" s="198"/>
      <c r="AH295" s="198"/>
      <c r="AI295" s="198"/>
      <c r="AJ295" s="198"/>
      <c r="AK295" s="198"/>
      <c r="AL295" s="198"/>
      <c r="AM295" s="198"/>
      <c r="AN295" s="198"/>
      <c r="AO295" s="198"/>
      <c r="AP295" s="198"/>
      <c r="AQ295" s="198"/>
      <c r="AR295" s="198"/>
      <c r="AS295" s="198"/>
      <c r="AT295" s="198"/>
      <c r="AU295" s="198"/>
      <c r="AV295" s="198"/>
      <c r="AW295" s="198"/>
      <c r="AX295" s="198"/>
      <c r="AY295" s="198"/>
      <c r="AZ295" s="198"/>
      <c r="BA295" s="198"/>
      <c r="BB295" s="198"/>
      <c r="BC295" s="198"/>
      <c r="BD295" s="198"/>
      <c r="BE295" s="198"/>
      <c r="BF295" s="198"/>
      <c r="BG295" s="198"/>
      <c r="BH295" s="198"/>
    </row>
    <row r="296" spans="1:60" outlineLevel="1" x14ac:dyDescent="0.2">
      <c r="A296" s="208"/>
      <c r="B296" s="207"/>
      <c r="C296" s="219" t="s">
        <v>1087</v>
      </c>
      <c r="D296" s="597"/>
      <c r="E296" s="218">
        <v>110.25749999999999</v>
      </c>
      <c r="F296" s="206"/>
      <c r="G296" s="206"/>
      <c r="H296" s="206"/>
      <c r="I296" s="206"/>
      <c r="J296" s="206"/>
      <c r="K296" s="206"/>
      <c r="L296" s="206"/>
      <c r="M296" s="206"/>
      <c r="N296" s="204"/>
      <c r="O296" s="204"/>
      <c r="P296" s="204"/>
      <c r="Q296" s="204"/>
      <c r="R296" s="204"/>
      <c r="S296" s="204"/>
      <c r="T296" s="205"/>
      <c r="U296" s="204"/>
      <c r="V296" s="198"/>
      <c r="W296" s="198"/>
      <c r="X296" s="198"/>
      <c r="Y296" s="198"/>
      <c r="Z296" s="198"/>
      <c r="AA296" s="198"/>
      <c r="AB296" s="198"/>
      <c r="AC296" s="198"/>
      <c r="AD296" s="198"/>
      <c r="AE296" s="198" t="s">
        <v>97</v>
      </c>
      <c r="AF296" s="198">
        <v>0</v>
      </c>
      <c r="AG296" s="198"/>
      <c r="AH296" s="198"/>
      <c r="AI296" s="198"/>
      <c r="AJ296" s="198"/>
      <c r="AK296" s="198"/>
      <c r="AL296" s="198"/>
      <c r="AM296" s="198"/>
      <c r="AN296" s="198"/>
      <c r="AO296" s="198"/>
      <c r="AP296" s="198"/>
      <c r="AQ296" s="198"/>
      <c r="AR296" s="198"/>
      <c r="AS296" s="198"/>
      <c r="AT296" s="198"/>
      <c r="AU296" s="198"/>
      <c r="AV296" s="198"/>
      <c r="AW296" s="198"/>
      <c r="AX296" s="198"/>
      <c r="AY296" s="198"/>
      <c r="AZ296" s="198"/>
      <c r="BA296" s="198"/>
      <c r="BB296" s="198"/>
      <c r="BC296" s="198"/>
      <c r="BD296" s="198"/>
      <c r="BE296" s="198"/>
      <c r="BF296" s="198"/>
      <c r="BG296" s="198"/>
      <c r="BH296" s="198"/>
    </row>
    <row r="297" spans="1:60" outlineLevel="1" x14ac:dyDescent="0.2">
      <c r="A297" s="208">
        <v>108</v>
      </c>
      <c r="B297" s="207" t="s">
        <v>1086</v>
      </c>
      <c r="C297" s="210" t="s">
        <v>1085</v>
      </c>
      <c r="D297" s="204" t="s">
        <v>98</v>
      </c>
      <c r="E297" s="209">
        <v>115.770375</v>
      </c>
      <c r="F297" s="254"/>
      <c r="G297" s="206">
        <f>ROUND(E297*F297,2)</f>
        <v>0</v>
      </c>
      <c r="H297" s="254"/>
      <c r="I297" s="206">
        <f>ROUND(E297*H297,2)</f>
        <v>0</v>
      </c>
      <c r="J297" s="254"/>
      <c r="K297" s="206">
        <f>ROUND(E297*J297,2)</f>
        <v>0</v>
      </c>
      <c r="L297" s="206">
        <v>21</v>
      </c>
      <c r="M297" s="206">
        <f>G297*(1+L297/100)</f>
        <v>0</v>
      </c>
      <c r="N297" s="204">
        <v>8.0000000000000002E-3</v>
      </c>
      <c r="O297" s="204">
        <f>ROUND(E297*N297,5)</f>
        <v>0.92615999999999998</v>
      </c>
      <c r="P297" s="204">
        <v>0</v>
      </c>
      <c r="Q297" s="204">
        <f>ROUND(E297*P297,5)</f>
        <v>0</v>
      </c>
      <c r="R297" s="204"/>
      <c r="S297" s="204"/>
      <c r="T297" s="205">
        <v>0</v>
      </c>
      <c r="U297" s="204">
        <f>ROUND(E297*T297,2)</f>
        <v>0</v>
      </c>
      <c r="V297" s="198"/>
      <c r="W297" s="198"/>
      <c r="X297" s="198"/>
      <c r="Y297" s="198"/>
      <c r="Z297" s="198"/>
      <c r="AA297" s="198"/>
      <c r="AB297" s="198"/>
      <c r="AC297" s="198"/>
      <c r="AD297" s="198"/>
      <c r="AE297" s="198" t="s">
        <v>95</v>
      </c>
      <c r="AF297" s="198"/>
      <c r="AG297" s="198"/>
      <c r="AH297" s="198"/>
      <c r="AI297" s="198"/>
      <c r="AJ297" s="198"/>
      <c r="AK297" s="198"/>
      <c r="AL297" s="198"/>
      <c r="AM297" s="198"/>
      <c r="AN297" s="198"/>
      <c r="AO297" s="198"/>
      <c r="AP297" s="198"/>
      <c r="AQ297" s="198"/>
      <c r="AR297" s="198"/>
      <c r="AS297" s="198"/>
      <c r="AT297" s="198"/>
      <c r="AU297" s="198"/>
      <c r="AV297" s="198"/>
      <c r="AW297" s="198"/>
      <c r="AX297" s="198"/>
      <c r="AY297" s="198"/>
      <c r="AZ297" s="198"/>
      <c r="BA297" s="198"/>
      <c r="BB297" s="198"/>
      <c r="BC297" s="198"/>
      <c r="BD297" s="198"/>
      <c r="BE297" s="198"/>
      <c r="BF297" s="198"/>
      <c r="BG297" s="198"/>
      <c r="BH297" s="198"/>
    </row>
    <row r="298" spans="1:60" outlineLevel="1" x14ac:dyDescent="0.2">
      <c r="A298" s="208"/>
      <c r="B298" s="207"/>
      <c r="C298" s="219" t="s">
        <v>1084</v>
      </c>
      <c r="D298" s="597"/>
      <c r="E298" s="218"/>
      <c r="F298" s="206"/>
      <c r="G298" s="206"/>
      <c r="H298" s="206"/>
      <c r="I298" s="206"/>
      <c r="J298" s="206"/>
      <c r="K298" s="206"/>
      <c r="L298" s="206"/>
      <c r="M298" s="206"/>
      <c r="N298" s="204"/>
      <c r="O298" s="204"/>
      <c r="P298" s="204"/>
      <c r="Q298" s="204"/>
      <c r="R298" s="204"/>
      <c r="S298" s="204"/>
      <c r="T298" s="205"/>
      <c r="U298" s="204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 t="s">
        <v>97</v>
      </c>
      <c r="AF298" s="198">
        <v>0</v>
      </c>
      <c r="AG298" s="198"/>
      <c r="AH298" s="198"/>
      <c r="AI298" s="198"/>
      <c r="AJ298" s="198"/>
      <c r="AK298" s="198"/>
      <c r="AL298" s="198"/>
      <c r="AM298" s="198"/>
      <c r="AN298" s="198"/>
      <c r="AO298" s="198"/>
      <c r="AP298" s="198"/>
      <c r="AQ298" s="198"/>
      <c r="AR298" s="198"/>
      <c r="AS298" s="198"/>
      <c r="AT298" s="198"/>
      <c r="AU298" s="198"/>
      <c r="AV298" s="198"/>
      <c r="AW298" s="198"/>
      <c r="AX298" s="198"/>
      <c r="AY298" s="198"/>
      <c r="AZ298" s="198"/>
      <c r="BA298" s="198"/>
      <c r="BB298" s="198"/>
      <c r="BC298" s="198"/>
      <c r="BD298" s="198"/>
      <c r="BE298" s="198"/>
      <c r="BF298" s="198"/>
      <c r="BG298" s="198"/>
      <c r="BH298" s="198"/>
    </row>
    <row r="299" spans="1:60" outlineLevel="1" x14ac:dyDescent="0.2">
      <c r="A299" s="208"/>
      <c r="B299" s="207"/>
      <c r="C299" s="219" t="s">
        <v>1083</v>
      </c>
      <c r="D299" s="597"/>
      <c r="E299" s="218">
        <v>115.770375</v>
      </c>
      <c r="F299" s="206"/>
      <c r="G299" s="206"/>
      <c r="H299" s="206"/>
      <c r="I299" s="206"/>
      <c r="J299" s="206"/>
      <c r="K299" s="206"/>
      <c r="L299" s="206"/>
      <c r="M299" s="206"/>
      <c r="N299" s="204"/>
      <c r="O299" s="204"/>
      <c r="P299" s="204"/>
      <c r="Q299" s="204"/>
      <c r="R299" s="204"/>
      <c r="S299" s="204"/>
      <c r="T299" s="205"/>
      <c r="U299" s="204"/>
      <c r="V299" s="198"/>
      <c r="W299" s="198"/>
      <c r="X299" s="198"/>
      <c r="Y299" s="198"/>
      <c r="Z299" s="198"/>
      <c r="AA299" s="198"/>
      <c r="AB299" s="198"/>
      <c r="AC299" s="198"/>
      <c r="AD299" s="198"/>
      <c r="AE299" s="198" t="s">
        <v>97</v>
      </c>
      <c r="AF299" s="198">
        <v>0</v>
      </c>
      <c r="AG299" s="198"/>
      <c r="AH299" s="198"/>
      <c r="AI299" s="198"/>
      <c r="AJ299" s="198"/>
      <c r="AK299" s="198"/>
      <c r="AL299" s="198"/>
      <c r="AM299" s="198"/>
      <c r="AN299" s="198"/>
      <c r="AO299" s="198"/>
      <c r="AP299" s="198"/>
      <c r="AQ299" s="198"/>
      <c r="AR299" s="198"/>
      <c r="AS299" s="198"/>
      <c r="AT299" s="198"/>
      <c r="AU299" s="198"/>
      <c r="AV299" s="198"/>
      <c r="AW299" s="198"/>
      <c r="AX299" s="198"/>
      <c r="AY299" s="198"/>
      <c r="AZ299" s="198"/>
      <c r="BA299" s="198"/>
      <c r="BB299" s="198"/>
      <c r="BC299" s="198"/>
      <c r="BD299" s="198"/>
      <c r="BE299" s="198"/>
      <c r="BF299" s="198"/>
      <c r="BG299" s="198"/>
      <c r="BH299" s="198"/>
    </row>
    <row r="300" spans="1:60" ht="22.5" outlineLevel="1" x14ac:dyDescent="0.2">
      <c r="A300" s="208">
        <v>109</v>
      </c>
      <c r="B300" s="207" t="s">
        <v>1082</v>
      </c>
      <c r="C300" s="210" t="s">
        <v>1081</v>
      </c>
      <c r="D300" s="204" t="s">
        <v>98</v>
      </c>
      <c r="E300" s="209">
        <v>96.18</v>
      </c>
      <c r="F300" s="254"/>
      <c r="G300" s="206">
        <f>ROUND(E300*F300,2)</f>
        <v>0</v>
      </c>
      <c r="H300" s="254"/>
      <c r="I300" s="206">
        <f>ROUND(E300*H300,2)</f>
        <v>0</v>
      </c>
      <c r="J300" s="254"/>
      <c r="K300" s="206">
        <f>ROUND(E300*J300,2)</f>
        <v>0</v>
      </c>
      <c r="L300" s="206">
        <v>21</v>
      </c>
      <c r="M300" s="206">
        <f>G300*(1+L300/100)</f>
        <v>0</v>
      </c>
      <c r="N300" s="204">
        <v>1.6000000000000001E-4</v>
      </c>
      <c r="O300" s="204">
        <f>ROUND(E300*N300,5)</f>
        <v>1.5389999999999999E-2</v>
      </c>
      <c r="P300" s="204">
        <v>0</v>
      </c>
      <c r="Q300" s="204">
        <f>ROUND(E300*P300,5)</f>
        <v>0</v>
      </c>
      <c r="R300" s="204"/>
      <c r="S300" s="204"/>
      <c r="T300" s="205">
        <v>0.16</v>
      </c>
      <c r="U300" s="204">
        <f>ROUND(E300*T300,2)</f>
        <v>15.39</v>
      </c>
      <c r="V300" s="198"/>
      <c r="W300" s="198"/>
      <c r="X300" s="198"/>
      <c r="Y300" s="198"/>
      <c r="Z300" s="198"/>
      <c r="AA300" s="198"/>
      <c r="AB300" s="198"/>
      <c r="AC300" s="198"/>
      <c r="AD300" s="198"/>
      <c r="AE300" s="198" t="s">
        <v>91</v>
      </c>
      <c r="AF300" s="198"/>
      <c r="AG300" s="198"/>
      <c r="AH300" s="198"/>
      <c r="AI300" s="198"/>
      <c r="AJ300" s="198"/>
      <c r="AK300" s="198"/>
      <c r="AL300" s="198"/>
      <c r="AM300" s="198"/>
      <c r="AN300" s="198"/>
      <c r="AO300" s="198"/>
      <c r="AP300" s="198"/>
      <c r="AQ300" s="198"/>
      <c r="AR300" s="198"/>
      <c r="AS300" s="198"/>
      <c r="AT300" s="198"/>
      <c r="AU300" s="198"/>
      <c r="AV300" s="198"/>
      <c r="AW300" s="198"/>
      <c r="AX300" s="198"/>
      <c r="AY300" s="198"/>
      <c r="AZ300" s="198"/>
      <c r="BA300" s="198"/>
      <c r="BB300" s="198"/>
      <c r="BC300" s="198"/>
      <c r="BD300" s="198"/>
      <c r="BE300" s="198"/>
      <c r="BF300" s="198"/>
      <c r="BG300" s="198"/>
      <c r="BH300" s="198"/>
    </row>
    <row r="301" spans="1:60" outlineLevel="1" x14ac:dyDescent="0.2">
      <c r="A301" s="208"/>
      <c r="B301" s="207"/>
      <c r="C301" s="219" t="s">
        <v>824</v>
      </c>
      <c r="D301" s="597"/>
      <c r="E301" s="218"/>
      <c r="F301" s="206"/>
      <c r="G301" s="206"/>
      <c r="H301" s="206"/>
      <c r="I301" s="206"/>
      <c r="J301" s="206"/>
      <c r="K301" s="206"/>
      <c r="L301" s="206"/>
      <c r="M301" s="206"/>
      <c r="N301" s="204"/>
      <c r="O301" s="204"/>
      <c r="P301" s="204"/>
      <c r="Q301" s="204"/>
      <c r="R301" s="204"/>
      <c r="S301" s="204"/>
      <c r="T301" s="205"/>
      <c r="U301" s="204"/>
      <c r="V301" s="198"/>
      <c r="W301" s="198"/>
      <c r="X301" s="198"/>
      <c r="Y301" s="198"/>
      <c r="Z301" s="198"/>
      <c r="AA301" s="198"/>
      <c r="AB301" s="198"/>
      <c r="AC301" s="198"/>
      <c r="AD301" s="198"/>
      <c r="AE301" s="198" t="s">
        <v>97</v>
      </c>
      <c r="AF301" s="198">
        <v>0</v>
      </c>
      <c r="AG301" s="198"/>
      <c r="AH301" s="198"/>
      <c r="AI301" s="198"/>
      <c r="AJ301" s="198"/>
      <c r="AK301" s="198"/>
      <c r="AL301" s="198"/>
      <c r="AM301" s="198"/>
      <c r="AN301" s="198"/>
      <c r="AO301" s="198"/>
      <c r="AP301" s="198"/>
      <c r="AQ301" s="198"/>
      <c r="AR301" s="198"/>
      <c r="AS301" s="198"/>
      <c r="AT301" s="198"/>
      <c r="AU301" s="198"/>
      <c r="AV301" s="198"/>
      <c r="AW301" s="198"/>
      <c r="AX301" s="198"/>
      <c r="AY301" s="198"/>
      <c r="AZ301" s="198"/>
      <c r="BA301" s="198"/>
      <c r="BB301" s="198"/>
      <c r="BC301" s="198"/>
      <c r="BD301" s="198"/>
      <c r="BE301" s="198"/>
      <c r="BF301" s="198"/>
      <c r="BG301" s="198"/>
      <c r="BH301" s="198"/>
    </row>
    <row r="302" spans="1:60" outlineLevel="1" x14ac:dyDescent="0.2">
      <c r="A302" s="208"/>
      <c r="B302" s="207"/>
      <c r="C302" s="219" t="s">
        <v>1080</v>
      </c>
      <c r="D302" s="597"/>
      <c r="E302" s="218">
        <v>96.18</v>
      </c>
      <c r="F302" s="206"/>
      <c r="G302" s="206"/>
      <c r="H302" s="206"/>
      <c r="I302" s="206"/>
      <c r="J302" s="206"/>
      <c r="K302" s="206"/>
      <c r="L302" s="206"/>
      <c r="M302" s="206"/>
      <c r="N302" s="204"/>
      <c r="O302" s="204"/>
      <c r="P302" s="204"/>
      <c r="Q302" s="204"/>
      <c r="R302" s="204"/>
      <c r="S302" s="204"/>
      <c r="T302" s="205"/>
      <c r="U302" s="204"/>
      <c r="V302" s="198"/>
      <c r="W302" s="198"/>
      <c r="X302" s="198"/>
      <c r="Y302" s="198"/>
      <c r="Z302" s="198"/>
      <c r="AA302" s="198"/>
      <c r="AB302" s="198"/>
      <c r="AC302" s="198"/>
      <c r="AD302" s="198"/>
      <c r="AE302" s="198" t="s">
        <v>97</v>
      </c>
      <c r="AF302" s="198">
        <v>0</v>
      </c>
      <c r="AG302" s="198"/>
      <c r="AH302" s="198"/>
      <c r="AI302" s="198"/>
      <c r="AJ302" s="198"/>
      <c r="AK302" s="198"/>
      <c r="AL302" s="198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198"/>
      <c r="AW302" s="198"/>
      <c r="AX302" s="198"/>
      <c r="AY302" s="198"/>
      <c r="AZ302" s="198"/>
      <c r="BA302" s="198"/>
      <c r="BB302" s="198"/>
      <c r="BC302" s="198"/>
      <c r="BD302" s="198"/>
      <c r="BE302" s="198"/>
      <c r="BF302" s="198"/>
      <c r="BG302" s="198"/>
      <c r="BH302" s="198"/>
    </row>
    <row r="303" spans="1:60" outlineLevel="1" x14ac:dyDescent="0.2">
      <c r="A303" s="208">
        <v>110</v>
      </c>
      <c r="B303" s="207" t="s">
        <v>1079</v>
      </c>
      <c r="C303" s="210" t="s">
        <v>1078</v>
      </c>
      <c r="D303" s="204" t="s">
        <v>101</v>
      </c>
      <c r="E303" s="209">
        <v>56.5</v>
      </c>
      <c r="F303" s="254"/>
      <c r="G303" s="206">
        <f>ROUND(E303*F303,2)</f>
        <v>0</v>
      </c>
      <c r="H303" s="254"/>
      <c r="I303" s="206">
        <f>ROUND(E303*H303,2)</f>
        <v>0</v>
      </c>
      <c r="J303" s="254"/>
      <c r="K303" s="206">
        <f>ROUND(E303*J303,2)</f>
        <v>0</v>
      </c>
      <c r="L303" s="206">
        <v>21</v>
      </c>
      <c r="M303" s="206">
        <f>G303*(1+L303/100)</f>
        <v>0</v>
      </c>
      <c r="N303" s="204">
        <v>0</v>
      </c>
      <c r="O303" s="204">
        <f>ROUND(E303*N303,5)</f>
        <v>0</v>
      </c>
      <c r="P303" s="204">
        <v>0</v>
      </c>
      <c r="Q303" s="204">
        <f>ROUND(E303*P303,5)</f>
        <v>0</v>
      </c>
      <c r="R303" s="204"/>
      <c r="S303" s="204"/>
      <c r="T303" s="205">
        <v>9.1999999999999998E-2</v>
      </c>
      <c r="U303" s="204">
        <f>ROUND(E303*T303,2)</f>
        <v>5.2</v>
      </c>
      <c r="V303" s="198"/>
      <c r="W303" s="198"/>
      <c r="X303" s="198"/>
      <c r="Y303" s="198"/>
      <c r="Z303" s="198"/>
      <c r="AA303" s="198"/>
      <c r="AB303" s="198"/>
      <c r="AC303" s="198"/>
      <c r="AD303" s="198"/>
      <c r="AE303" s="198" t="s">
        <v>91</v>
      </c>
      <c r="AF303" s="198"/>
      <c r="AG303" s="198"/>
      <c r="AH303" s="198"/>
      <c r="AI303" s="198"/>
      <c r="AJ303" s="198"/>
      <c r="AK303" s="198"/>
      <c r="AL303" s="198"/>
      <c r="AM303" s="198"/>
      <c r="AN303" s="198"/>
      <c r="AO303" s="198"/>
      <c r="AP303" s="198"/>
      <c r="AQ303" s="198"/>
      <c r="AR303" s="198"/>
      <c r="AS303" s="198"/>
      <c r="AT303" s="198"/>
      <c r="AU303" s="198"/>
      <c r="AV303" s="198"/>
      <c r="AW303" s="198"/>
      <c r="AX303" s="198"/>
      <c r="AY303" s="198"/>
      <c r="AZ303" s="198"/>
      <c r="BA303" s="198"/>
      <c r="BB303" s="198"/>
      <c r="BC303" s="198"/>
      <c r="BD303" s="198"/>
      <c r="BE303" s="198"/>
      <c r="BF303" s="198"/>
      <c r="BG303" s="198"/>
      <c r="BH303" s="198"/>
    </row>
    <row r="304" spans="1:60" outlineLevel="1" x14ac:dyDescent="0.2">
      <c r="A304" s="208"/>
      <c r="B304" s="207"/>
      <c r="C304" s="219" t="s">
        <v>824</v>
      </c>
      <c r="D304" s="597"/>
      <c r="E304" s="218"/>
      <c r="F304" s="206"/>
      <c r="G304" s="206"/>
      <c r="H304" s="206"/>
      <c r="I304" s="206"/>
      <c r="J304" s="206"/>
      <c r="K304" s="206"/>
      <c r="L304" s="206"/>
      <c r="M304" s="206"/>
      <c r="N304" s="204"/>
      <c r="O304" s="204"/>
      <c r="P304" s="204"/>
      <c r="Q304" s="204"/>
      <c r="R304" s="204"/>
      <c r="S304" s="204"/>
      <c r="T304" s="205"/>
      <c r="U304" s="204"/>
      <c r="V304" s="198"/>
      <c r="W304" s="198"/>
      <c r="X304" s="198"/>
      <c r="Y304" s="198"/>
      <c r="Z304" s="198"/>
      <c r="AA304" s="198"/>
      <c r="AB304" s="198"/>
      <c r="AC304" s="198"/>
      <c r="AD304" s="198"/>
      <c r="AE304" s="198" t="s">
        <v>97</v>
      </c>
      <c r="AF304" s="198">
        <v>0</v>
      </c>
      <c r="AG304" s="198"/>
      <c r="AH304" s="198"/>
      <c r="AI304" s="198"/>
      <c r="AJ304" s="198"/>
      <c r="AK304" s="198"/>
      <c r="AL304" s="198"/>
      <c r="AM304" s="198"/>
      <c r="AN304" s="198"/>
      <c r="AO304" s="198"/>
      <c r="AP304" s="198"/>
      <c r="AQ304" s="198"/>
      <c r="AR304" s="198"/>
      <c r="AS304" s="198"/>
      <c r="AT304" s="198"/>
      <c r="AU304" s="198"/>
      <c r="AV304" s="198"/>
      <c r="AW304" s="198"/>
      <c r="AX304" s="198"/>
      <c r="AY304" s="198"/>
      <c r="AZ304" s="198"/>
      <c r="BA304" s="198"/>
      <c r="BB304" s="198"/>
      <c r="BC304" s="198"/>
      <c r="BD304" s="198"/>
      <c r="BE304" s="198"/>
      <c r="BF304" s="198"/>
      <c r="BG304" s="198"/>
      <c r="BH304" s="198"/>
    </row>
    <row r="305" spans="1:60" outlineLevel="1" x14ac:dyDescent="0.2">
      <c r="A305" s="208"/>
      <c r="B305" s="207"/>
      <c r="C305" s="219" t="s">
        <v>1077</v>
      </c>
      <c r="D305" s="597"/>
      <c r="E305" s="218">
        <v>56.5</v>
      </c>
      <c r="F305" s="206"/>
      <c r="G305" s="206"/>
      <c r="H305" s="206"/>
      <c r="I305" s="206"/>
      <c r="J305" s="206"/>
      <c r="K305" s="206"/>
      <c r="L305" s="206"/>
      <c r="M305" s="206"/>
      <c r="N305" s="204"/>
      <c r="O305" s="204"/>
      <c r="P305" s="204"/>
      <c r="Q305" s="204"/>
      <c r="R305" s="204"/>
      <c r="S305" s="204"/>
      <c r="T305" s="205"/>
      <c r="U305" s="204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 t="s">
        <v>97</v>
      </c>
      <c r="AF305" s="198">
        <v>0</v>
      </c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</row>
    <row r="306" spans="1:60" outlineLevel="1" x14ac:dyDescent="0.2">
      <c r="A306" s="208">
        <v>111</v>
      </c>
      <c r="B306" s="207" t="s">
        <v>1076</v>
      </c>
      <c r="C306" s="210" t="s">
        <v>1075</v>
      </c>
      <c r="D306" s="204" t="s">
        <v>98</v>
      </c>
      <c r="E306" s="209">
        <v>96.18</v>
      </c>
      <c r="F306" s="254"/>
      <c r="G306" s="206">
        <f>ROUND(E306*F306,2)</f>
        <v>0</v>
      </c>
      <c r="H306" s="254"/>
      <c r="I306" s="206">
        <f>ROUND(E306*H306,2)</f>
        <v>0</v>
      </c>
      <c r="J306" s="254"/>
      <c r="K306" s="206">
        <f>ROUND(E306*J306,2)</f>
        <v>0</v>
      </c>
      <c r="L306" s="206">
        <v>21</v>
      </c>
      <c r="M306" s="206">
        <f>G306*(1+L306/100)</f>
        <v>0</v>
      </c>
      <c r="N306" s="204">
        <v>0</v>
      </c>
      <c r="O306" s="204">
        <f>ROUND(E306*N306,5)</f>
        <v>0</v>
      </c>
      <c r="P306" s="204">
        <v>0</v>
      </c>
      <c r="Q306" s="204">
        <f>ROUND(E306*P306,5)</f>
        <v>0</v>
      </c>
      <c r="R306" s="204"/>
      <c r="S306" s="204"/>
      <c r="T306" s="205">
        <v>0.08</v>
      </c>
      <c r="U306" s="204">
        <f>ROUND(E306*T306,2)</f>
        <v>7.69</v>
      </c>
      <c r="V306" s="198"/>
      <c r="W306" s="198"/>
      <c r="X306" s="198"/>
      <c r="Y306" s="198"/>
      <c r="Z306" s="198"/>
      <c r="AA306" s="198"/>
      <c r="AB306" s="198"/>
      <c r="AC306" s="198"/>
      <c r="AD306" s="198"/>
      <c r="AE306" s="198" t="s">
        <v>91</v>
      </c>
      <c r="AF306" s="198"/>
      <c r="AG306" s="198"/>
      <c r="AH306" s="198"/>
      <c r="AI306" s="198"/>
      <c r="AJ306" s="198"/>
      <c r="AK306" s="198"/>
      <c r="AL306" s="198"/>
      <c r="AM306" s="198"/>
      <c r="AN306" s="198"/>
      <c r="AO306" s="198"/>
      <c r="AP306" s="198"/>
      <c r="AQ306" s="198"/>
      <c r="AR306" s="198"/>
      <c r="AS306" s="198"/>
      <c r="AT306" s="198"/>
      <c r="AU306" s="198"/>
      <c r="AV306" s="198"/>
      <c r="AW306" s="198"/>
      <c r="AX306" s="198"/>
      <c r="AY306" s="198"/>
      <c r="AZ306" s="198"/>
      <c r="BA306" s="198"/>
      <c r="BB306" s="198"/>
      <c r="BC306" s="198"/>
      <c r="BD306" s="198"/>
      <c r="BE306" s="198"/>
      <c r="BF306" s="198"/>
      <c r="BG306" s="198"/>
      <c r="BH306" s="198"/>
    </row>
    <row r="307" spans="1:60" outlineLevel="1" x14ac:dyDescent="0.2">
      <c r="A307" s="208"/>
      <c r="B307" s="207"/>
      <c r="C307" s="219" t="s">
        <v>824</v>
      </c>
      <c r="D307" s="597"/>
      <c r="E307" s="218"/>
      <c r="F307" s="206"/>
      <c r="G307" s="206"/>
      <c r="H307" s="206"/>
      <c r="I307" s="206"/>
      <c r="J307" s="206"/>
      <c r="K307" s="206"/>
      <c r="L307" s="206"/>
      <c r="M307" s="206"/>
      <c r="N307" s="204"/>
      <c r="O307" s="204"/>
      <c r="P307" s="204"/>
      <c r="Q307" s="204"/>
      <c r="R307" s="204"/>
      <c r="S307" s="204"/>
      <c r="T307" s="205"/>
      <c r="U307" s="204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 t="s">
        <v>97</v>
      </c>
      <c r="AF307" s="198">
        <v>0</v>
      </c>
      <c r="AG307" s="198"/>
      <c r="AH307" s="198"/>
      <c r="AI307" s="198"/>
      <c r="AJ307" s="198"/>
      <c r="AK307" s="198"/>
      <c r="AL307" s="198"/>
      <c r="AM307" s="198"/>
      <c r="AN307" s="198"/>
      <c r="AO307" s="198"/>
      <c r="AP307" s="198"/>
      <c r="AQ307" s="198"/>
      <c r="AR307" s="198"/>
      <c r="AS307" s="198"/>
      <c r="AT307" s="198"/>
      <c r="AU307" s="198"/>
      <c r="AV307" s="198"/>
      <c r="AW307" s="198"/>
      <c r="AX307" s="198"/>
      <c r="AY307" s="198"/>
      <c r="AZ307" s="198"/>
      <c r="BA307" s="198"/>
      <c r="BB307" s="198"/>
      <c r="BC307" s="198"/>
      <c r="BD307" s="198"/>
      <c r="BE307" s="198"/>
      <c r="BF307" s="198"/>
      <c r="BG307" s="198"/>
      <c r="BH307" s="198"/>
    </row>
    <row r="308" spans="1:60" outlineLevel="1" x14ac:dyDescent="0.2">
      <c r="A308" s="208"/>
      <c r="B308" s="207"/>
      <c r="C308" s="219" t="s">
        <v>823</v>
      </c>
      <c r="D308" s="597"/>
      <c r="E308" s="218">
        <v>96.18</v>
      </c>
      <c r="F308" s="206"/>
      <c r="G308" s="206"/>
      <c r="H308" s="206"/>
      <c r="I308" s="206"/>
      <c r="J308" s="206"/>
      <c r="K308" s="206"/>
      <c r="L308" s="206"/>
      <c r="M308" s="206"/>
      <c r="N308" s="204"/>
      <c r="O308" s="204"/>
      <c r="P308" s="204"/>
      <c r="Q308" s="204"/>
      <c r="R308" s="204"/>
      <c r="S308" s="204"/>
      <c r="T308" s="205"/>
      <c r="U308" s="204"/>
      <c r="V308" s="198"/>
      <c r="W308" s="198"/>
      <c r="X308" s="198"/>
      <c r="Y308" s="198"/>
      <c r="Z308" s="198"/>
      <c r="AA308" s="198"/>
      <c r="AB308" s="198"/>
      <c r="AC308" s="198"/>
      <c r="AD308" s="198"/>
      <c r="AE308" s="198" t="s">
        <v>97</v>
      </c>
      <c r="AF308" s="198">
        <v>0</v>
      </c>
      <c r="AG308" s="198"/>
      <c r="AH308" s="198"/>
      <c r="AI308" s="198"/>
      <c r="AJ308" s="198"/>
      <c r="AK308" s="198"/>
      <c r="AL308" s="198"/>
      <c r="AM308" s="198"/>
      <c r="AN308" s="198"/>
      <c r="AO308" s="198"/>
      <c r="AP308" s="198"/>
      <c r="AQ308" s="198"/>
      <c r="AR308" s="198"/>
      <c r="AS308" s="198"/>
      <c r="AT308" s="198"/>
      <c r="AU308" s="198"/>
      <c r="AV308" s="198"/>
      <c r="AW308" s="198"/>
      <c r="AX308" s="198"/>
      <c r="AY308" s="198"/>
      <c r="AZ308" s="198"/>
      <c r="BA308" s="198"/>
      <c r="BB308" s="198"/>
      <c r="BC308" s="198"/>
      <c r="BD308" s="198"/>
      <c r="BE308" s="198"/>
      <c r="BF308" s="198"/>
      <c r="BG308" s="198"/>
      <c r="BH308" s="198"/>
    </row>
    <row r="309" spans="1:60" ht="22.5" outlineLevel="1" x14ac:dyDescent="0.2">
      <c r="A309" s="208">
        <v>112</v>
      </c>
      <c r="B309" s="207" t="s">
        <v>1074</v>
      </c>
      <c r="C309" s="210" t="s">
        <v>1073</v>
      </c>
      <c r="D309" s="204" t="s">
        <v>102</v>
      </c>
      <c r="E309" s="209">
        <v>6.0593399999999997</v>
      </c>
      <c r="F309" s="254"/>
      <c r="G309" s="206">
        <f>ROUND(E309*F309,2)</f>
        <v>0</v>
      </c>
      <c r="H309" s="254"/>
      <c r="I309" s="206">
        <f>ROUND(E309*H309,2)</f>
        <v>0</v>
      </c>
      <c r="J309" s="254"/>
      <c r="K309" s="206">
        <f>ROUND(E309*J309,2)</f>
        <v>0</v>
      </c>
      <c r="L309" s="206">
        <v>21</v>
      </c>
      <c r="M309" s="206">
        <f>G309*(1+L309/100)</f>
        <v>0</v>
      </c>
      <c r="N309" s="204">
        <v>3.5000000000000003E-2</v>
      </c>
      <c r="O309" s="204">
        <f>ROUND(E309*N309,5)</f>
        <v>0.21207999999999999</v>
      </c>
      <c r="P309" s="204">
        <v>0</v>
      </c>
      <c r="Q309" s="204">
        <f>ROUND(E309*P309,5)</f>
        <v>0</v>
      </c>
      <c r="R309" s="204"/>
      <c r="S309" s="204"/>
      <c r="T309" s="205">
        <v>0</v>
      </c>
      <c r="U309" s="204">
        <f>ROUND(E309*T309,2)</f>
        <v>0</v>
      </c>
      <c r="V309" s="198"/>
      <c r="W309" s="198"/>
      <c r="X309" s="198"/>
      <c r="Y309" s="198"/>
      <c r="Z309" s="198"/>
      <c r="AA309" s="198"/>
      <c r="AB309" s="198"/>
      <c r="AC309" s="198"/>
      <c r="AD309" s="198"/>
      <c r="AE309" s="198" t="s">
        <v>95</v>
      </c>
      <c r="AF309" s="198"/>
      <c r="AG309" s="198"/>
      <c r="AH309" s="198"/>
      <c r="AI309" s="198"/>
      <c r="AJ309" s="198"/>
      <c r="AK309" s="198"/>
      <c r="AL309" s="198"/>
      <c r="AM309" s="198"/>
      <c r="AN309" s="198"/>
      <c r="AO309" s="198"/>
      <c r="AP309" s="198"/>
      <c r="AQ309" s="198"/>
      <c r="AR309" s="198"/>
      <c r="AS309" s="198"/>
      <c r="AT309" s="198"/>
      <c r="AU309" s="198"/>
      <c r="AV309" s="198"/>
      <c r="AW309" s="198"/>
      <c r="AX309" s="198"/>
      <c r="AY309" s="198"/>
      <c r="AZ309" s="198"/>
      <c r="BA309" s="198"/>
      <c r="BB309" s="198"/>
      <c r="BC309" s="198"/>
      <c r="BD309" s="198"/>
      <c r="BE309" s="198"/>
      <c r="BF309" s="198"/>
      <c r="BG309" s="198"/>
      <c r="BH309" s="198"/>
    </row>
    <row r="310" spans="1:60" outlineLevel="1" x14ac:dyDescent="0.2">
      <c r="A310" s="208"/>
      <c r="B310" s="207"/>
      <c r="C310" s="219" t="s">
        <v>1072</v>
      </c>
      <c r="D310" s="597"/>
      <c r="E310" s="218">
        <v>6.0593399999999997</v>
      </c>
      <c r="F310" s="206"/>
      <c r="G310" s="206"/>
      <c r="H310" s="206"/>
      <c r="I310" s="206"/>
      <c r="J310" s="206"/>
      <c r="K310" s="206"/>
      <c r="L310" s="206"/>
      <c r="M310" s="206"/>
      <c r="N310" s="204"/>
      <c r="O310" s="204"/>
      <c r="P310" s="204"/>
      <c r="Q310" s="204"/>
      <c r="R310" s="204"/>
      <c r="S310" s="204"/>
      <c r="T310" s="205"/>
      <c r="U310" s="204"/>
      <c r="V310" s="198"/>
      <c r="W310" s="198"/>
      <c r="X310" s="198"/>
      <c r="Y310" s="198"/>
      <c r="Z310" s="198"/>
      <c r="AA310" s="198"/>
      <c r="AB310" s="198"/>
      <c r="AC310" s="198"/>
      <c r="AD310" s="198"/>
      <c r="AE310" s="198" t="s">
        <v>97</v>
      </c>
      <c r="AF310" s="198">
        <v>0</v>
      </c>
      <c r="AG310" s="198"/>
      <c r="AH310" s="198"/>
      <c r="AI310" s="198"/>
      <c r="AJ310" s="198"/>
      <c r="AK310" s="198"/>
      <c r="AL310" s="198"/>
      <c r="AM310" s="198"/>
      <c r="AN310" s="198"/>
      <c r="AO310" s="198"/>
      <c r="AP310" s="198"/>
      <c r="AQ310" s="198"/>
      <c r="AR310" s="198"/>
      <c r="AS310" s="198"/>
      <c r="AT310" s="198"/>
      <c r="AU310" s="198"/>
      <c r="AV310" s="198"/>
      <c r="AW310" s="198"/>
      <c r="AX310" s="198"/>
      <c r="AY310" s="198"/>
      <c r="AZ310" s="198"/>
      <c r="BA310" s="198"/>
      <c r="BB310" s="198"/>
      <c r="BC310" s="198"/>
      <c r="BD310" s="198"/>
      <c r="BE310" s="198"/>
      <c r="BF310" s="198"/>
      <c r="BG310" s="198"/>
      <c r="BH310" s="198"/>
    </row>
    <row r="311" spans="1:60" outlineLevel="1" x14ac:dyDescent="0.2">
      <c r="A311" s="208">
        <v>113</v>
      </c>
      <c r="B311" s="207" t="s">
        <v>1071</v>
      </c>
      <c r="C311" s="210" t="s">
        <v>1070</v>
      </c>
      <c r="D311" s="204" t="s">
        <v>98</v>
      </c>
      <c r="E311" s="209">
        <v>96.18</v>
      </c>
      <c r="F311" s="254"/>
      <c r="G311" s="206">
        <f>ROUND(E311*F311,2)</f>
        <v>0</v>
      </c>
      <c r="H311" s="254"/>
      <c r="I311" s="206">
        <f>ROUND(E311*H311,2)</f>
        <v>0</v>
      </c>
      <c r="J311" s="254"/>
      <c r="K311" s="206">
        <f>ROUND(E311*J311,2)</f>
        <v>0</v>
      </c>
      <c r="L311" s="206">
        <v>21</v>
      </c>
      <c r="M311" s="206">
        <f>G311*(1+L311/100)</f>
        <v>0</v>
      </c>
      <c r="N311" s="204">
        <v>1.0000000000000001E-5</v>
      </c>
      <c r="O311" s="204">
        <f>ROUND(E311*N311,5)</f>
        <v>9.6000000000000002E-4</v>
      </c>
      <c r="P311" s="204">
        <v>0</v>
      </c>
      <c r="Q311" s="204">
        <f>ROUND(E311*P311,5)</f>
        <v>0</v>
      </c>
      <c r="R311" s="204"/>
      <c r="S311" s="204"/>
      <c r="T311" s="205">
        <v>7.0000000000000007E-2</v>
      </c>
      <c r="U311" s="204">
        <f>ROUND(E311*T311,2)</f>
        <v>6.73</v>
      </c>
      <c r="V311" s="198"/>
      <c r="W311" s="198"/>
      <c r="X311" s="198"/>
      <c r="Y311" s="198"/>
      <c r="Z311" s="198"/>
      <c r="AA311" s="198"/>
      <c r="AB311" s="198"/>
      <c r="AC311" s="198"/>
      <c r="AD311" s="198"/>
      <c r="AE311" s="198" t="s">
        <v>91</v>
      </c>
      <c r="AF311" s="198"/>
      <c r="AG311" s="198"/>
      <c r="AH311" s="198"/>
      <c r="AI311" s="198"/>
      <c r="AJ311" s="198"/>
      <c r="AK311" s="198"/>
      <c r="AL311" s="198"/>
      <c r="AM311" s="198"/>
      <c r="AN311" s="198"/>
      <c r="AO311" s="198"/>
      <c r="AP311" s="198"/>
      <c r="AQ311" s="198"/>
      <c r="AR311" s="198"/>
      <c r="AS311" s="198"/>
      <c r="AT311" s="198"/>
      <c r="AU311" s="198"/>
      <c r="AV311" s="198"/>
      <c r="AW311" s="198"/>
      <c r="AX311" s="198"/>
      <c r="AY311" s="198"/>
      <c r="AZ311" s="198"/>
      <c r="BA311" s="198"/>
      <c r="BB311" s="198"/>
      <c r="BC311" s="198"/>
      <c r="BD311" s="198"/>
      <c r="BE311" s="198"/>
      <c r="BF311" s="198"/>
      <c r="BG311" s="198"/>
      <c r="BH311" s="198"/>
    </row>
    <row r="312" spans="1:60" outlineLevel="1" x14ac:dyDescent="0.2">
      <c r="A312" s="208">
        <v>114</v>
      </c>
      <c r="B312" s="207" t="s">
        <v>1069</v>
      </c>
      <c r="C312" s="210" t="s">
        <v>1068</v>
      </c>
      <c r="D312" s="204" t="s">
        <v>100</v>
      </c>
      <c r="E312" s="209">
        <v>1</v>
      </c>
      <c r="F312" s="254"/>
      <c r="G312" s="206">
        <f>ROUND(E312*F312,2)</f>
        <v>0</v>
      </c>
      <c r="H312" s="254"/>
      <c r="I312" s="206">
        <f>ROUND(E312*H312,2)</f>
        <v>0</v>
      </c>
      <c r="J312" s="254"/>
      <c r="K312" s="206">
        <f>ROUND(E312*J312,2)</f>
        <v>0</v>
      </c>
      <c r="L312" s="206">
        <v>21</v>
      </c>
      <c r="M312" s="206">
        <f>G312*(1+L312/100)</f>
        <v>0</v>
      </c>
      <c r="N312" s="204">
        <v>0</v>
      </c>
      <c r="O312" s="204">
        <f>ROUND(E312*N312,5)</f>
        <v>0</v>
      </c>
      <c r="P312" s="204">
        <v>0</v>
      </c>
      <c r="Q312" s="204">
        <f>ROUND(E312*P312,5)</f>
        <v>0</v>
      </c>
      <c r="R312" s="204"/>
      <c r="S312" s="204"/>
      <c r="T312" s="205">
        <v>1.831</v>
      </c>
      <c r="U312" s="204">
        <f>ROUND(E312*T312,2)</f>
        <v>1.83</v>
      </c>
      <c r="V312" s="198"/>
      <c r="W312" s="198"/>
      <c r="X312" s="198"/>
      <c r="Y312" s="198"/>
      <c r="Z312" s="198"/>
      <c r="AA312" s="198"/>
      <c r="AB312" s="198"/>
      <c r="AC312" s="198"/>
      <c r="AD312" s="198"/>
      <c r="AE312" s="198" t="s">
        <v>91</v>
      </c>
      <c r="AF312" s="198"/>
      <c r="AG312" s="198"/>
      <c r="AH312" s="198"/>
      <c r="AI312" s="198"/>
      <c r="AJ312" s="198"/>
      <c r="AK312" s="198"/>
      <c r="AL312" s="198"/>
      <c r="AM312" s="198"/>
      <c r="AN312" s="198"/>
      <c r="AO312" s="198"/>
      <c r="AP312" s="198"/>
      <c r="AQ312" s="198"/>
      <c r="AR312" s="198"/>
      <c r="AS312" s="198"/>
      <c r="AT312" s="198"/>
      <c r="AU312" s="198"/>
      <c r="AV312" s="198"/>
      <c r="AW312" s="198"/>
      <c r="AX312" s="198"/>
      <c r="AY312" s="198"/>
      <c r="AZ312" s="198"/>
      <c r="BA312" s="198"/>
      <c r="BB312" s="198"/>
      <c r="BC312" s="198"/>
      <c r="BD312" s="198"/>
      <c r="BE312" s="198"/>
      <c r="BF312" s="198"/>
      <c r="BG312" s="198"/>
      <c r="BH312" s="198"/>
    </row>
    <row r="313" spans="1:60" x14ac:dyDescent="0.2">
      <c r="A313" s="217" t="s">
        <v>21</v>
      </c>
      <c r="B313" s="216" t="s">
        <v>59</v>
      </c>
      <c r="C313" s="215" t="s">
        <v>58</v>
      </c>
      <c r="D313" s="211"/>
      <c r="E313" s="214"/>
      <c r="F313" s="213"/>
      <c r="G313" s="213">
        <f>SUMIF(AE314:AE315,"&lt;&gt;NOR",G314:G315)</f>
        <v>0</v>
      </c>
      <c r="H313" s="213"/>
      <c r="I313" s="213">
        <f>SUM(I314:I315)</f>
        <v>0</v>
      </c>
      <c r="J313" s="213"/>
      <c r="K313" s="213">
        <f>SUM(K314:K315)</f>
        <v>0</v>
      </c>
      <c r="L313" s="213"/>
      <c r="M313" s="213">
        <f>SUM(M314:M315)</f>
        <v>0</v>
      </c>
      <c r="N313" s="211"/>
      <c r="O313" s="211">
        <f>SUM(O314:O315)</f>
        <v>2.0580000000000001E-2</v>
      </c>
      <c r="P313" s="211"/>
      <c r="Q313" s="211">
        <f>SUM(Q314:Q315)</f>
        <v>0</v>
      </c>
      <c r="R313" s="211"/>
      <c r="S313" s="211"/>
      <c r="T313" s="212"/>
      <c r="U313" s="211">
        <f>SUM(U314:U315)</f>
        <v>7.2</v>
      </c>
      <c r="AE313" t="s">
        <v>92</v>
      </c>
    </row>
    <row r="314" spans="1:60" outlineLevel="1" x14ac:dyDescent="0.2">
      <c r="A314" s="208">
        <v>115</v>
      </c>
      <c r="B314" s="207" t="s">
        <v>1067</v>
      </c>
      <c r="C314" s="210" t="s">
        <v>1066</v>
      </c>
      <c r="D314" s="204" t="s">
        <v>101</v>
      </c>
      <c r="E314" s="209">
        <v>5</v>
      </c>
      <c r="F314" s="254"/>
      <c r="G314" s="206">
        <f>ROUND(E314*F314,2)</f>
        <v>0</v>
      </c>
      <c r="H314" s="254"/>
      <c r="I314" s="206">
        <f>ROUND(E314*H314,2)</f>
        <v>0</v>
      </c>
      <c r="J314" s="254"/>
      <c r="K314" s="206">
        <f>ROUND(E314*J314,2)</f>
        <v>0</v>
      </c>
      <c r="L314" s="206">
        <v>21</v>
      </c>
      <c r="M314" s="206">
        <f>G314*(1+L314/100)</f>
        <v>0</v>
      </c>
      <c r="N314" s="204">
        <v>2.0999999999999999E-3</v>
      </c>
      <c r="O314" s="204">
        <f>ROUND(E314*N314,5)</f>
        <v>1.0500000000000001E-2</v>
      </c>
      <c r="P314" s="204">
        <v>0</v>
      </c>
      <c r="Q314" s="204">
        <f>ROUND(E314*P314,5)</f>
        <v>0</v>
      </c>
      <c r="R314" s="204"/>
      <c r="S314" s="204"/>
      <c r="T314" s="205">
        <v>0.8</v>
      </c>
      <c r="U314" s="204">
        <f>ROUND(E314*T314,2)</f>
        <v>4</v>
      </c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 t="s">
        <v>91</v>
      </c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198"/>
      <c r="AW314" s="198"/>
      <c r="AX314" s="198"/>
      <c r="AY314" s="198"/>
      <c r="AZ314" s="198"/>
      <c r="BA314" s="198"/>
      <c r="BB314" s="198"/>
      <c r="BC314" s="198"/>
      <c r="BD314" s="198"/>
      <c r="BE314" s="198"/>
      <c r="BF314" s="198"/>
      <c r="BG314" s="198"/>
      <c r="BH314" s="198"/>
    </row>
    <row r="315" spans="1:60" outlineLevel="1" x14ac:dyDescent="0.2">
      <c r="A315" s="208">
        <v>116</v>
      </c>
      <c r="B315" s="207" t="s">
        <v>1065</v>
      </c>
      <c r="C315" s="210" t="s">
        <v>1064</v>
      </c>
      <c r="D315" s="204" t="s">
        <v>101</v>
      </c>
      <c r="E315" s="209">
        <v>4</v>
      </c>
      <c r="F315" s="254"/>
      <c r="G315" s="206">
        <f>ROUND(E315*F315,2)</f>
        <v>0</v>
      </c>
      <c r="H315" s="254"/>
      <c r="I315" s="206">
        <f>ROUND(E315*H315,2)</f>
        <v>0</v>
      </c>
      <c r="J315" s="254"/>
      <c r="K315" s="206">
        <f>ROUND(E315*J315,2)</f>
        <v>0</v>
      </c>
      <c r="L315" s="206">
        <v>21</v>
      </c>
      <c r="M315" s="206">
        <f>G315*(1+L315/100)</f>
        <v>0</v>
      </c>
      <c r="N315" s="204">
        <v>2.5200000000000001E-3</v>
      </c>
      <c r="O315" s="204">
        <f>ROUND(E315*N315,5)</f>
        <v>1.008E-2</v>
      </c>
      <c r="P315" s="204">
        <v>0</v>
      </c>
      <c r="Q315" s="204">
        <f>ROUND(E315*P315,5)</f>
        <v>0</v>
      </c>
      <c r="R315" s="204"/>
      <c r="S315" s="204"/>
      <c r="T315" s="205">
        <v>0.8</v>
      </c>
      <c r="U315" s="204">
        <f>ROUND(E315*T315,2)</f>
        <v>3.2</v>
      </c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 t="s">
        <v>91</v>
      </c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198"/>
      <c r="AW315" s="198"/>
      <c r="AX315" s="198"/>
      <c r="AY315" s="198"/>
      <c r="AZ315" s="198"/>
      <c r="BA315" s="198"/>
      <c r="BB315" s="198"/>
      <c r="BC315" s="198"/>
      <c r="BD315" s="198"/>
      <c r="BE315" s="198"/>
      <c r="BF315" s="198"/>
      <c r="BG315" s="198"/>
      <c r="BH315" s="198"/>
    </row>
    <row r="316" spans="1:60" x14ac:dyDescent="0.2">
      <c r="A316" s="217" t="s">
        <v>21</v>
      </c>
      <c r="B316" s="216" t="s">
        <v>717</v>
      </c>
      <c r="C316" s="215" t="s">
        <v>716</v>
      </c>
      <c r="D316" s="211"/>
      <c r="E316" s="214"/>
      <c r="F316" s="213"/>
      <c r="G316" s="213">
        <f>SUMIF(AE317:AE403,"&lt;&gt;NOR",G317:G403)</f>
        <v>0</v>
      </c>
      <c r="H316" s="213"/>
      <c r="I316" s="213">
        <f>SUM(I317:I403)</f>
        <v>0</v>
      </c>
      <c r="J316" s="213"/>
      <c r="K316" s="213">
        <f>SUM(K317:K403)</f>
        <v>0</v>
      </c>
      <c r="L316" s="213"/>
      <c r="M316" s="213">
        <f>SUM(M317:M403)</f>
        <v>0</v>
      </c>
      <c r="N316" s="211"/>
      <c r="O316" s="211">
        <f>SUM(O317:O403)</f>
        <v>16.575610000000001</v>
      </c>
      <c r="P316" s="211"/>
      <c r="Q316" s="211">
        <f>SUM(Q317:Q403)</f>
        <v>0</v>
      </c>
      <c r="R316" s="211"/>
      <c r="S316" s="211"/>
      <c r="T316" s="212"/>
      <c r="U316" s="211">
        <f>SUM(U317:U403)</f>
        <v>545.35</v>
      </c>
      <c r="AE316" t="s">
        <v>92</v>
      </c>
    </row>
    <row r="317" spans="1:60" outlineLevel="1" x14ac:dyDescent="0.2">
      <c r="A317" s="208">
        <v>117</v>
      </c>
      <c r="B317" s="207" t="s">
        <v>1063</v>
      </c>
      <c r="C317" s="210" t="s">
        <v>1062</v>
      </c>
      <c r="D317" s="204" t="s">
        <v>96</v>
      </c>
      <c r="E317" s="209">
        <v>46</v>
      </c>
      <c r="F317" s="254"/>
      <c r="G317" s="206">
        <f>ROUND(E317*F317,2)</f>
        <v>0</v>
      </c>
      <c r="H317" s="254"/>
      <c r="I317" s="206">
        <f>ROUND(E317*H317,2)</f>
        <v>0</v>
      </c>
      <c r="J317" s="254"/>
      <c r="K317" s="206">
        <f>ROUND(E317*J317,2)</f>
        <v>0</v>
      </c>
      <c r="L317" s="206">
        <v>21</v>
      </c>
      <c r="M317" s="206">
        <f>G317*(1+L317/100)</f>
        <v>0</v>
      </c>
      <c r="N317" s="204">
        <v>0</v>
      </c>
      <c r="O317" s="204">
        <f>ROUND(E317*N317,5)</f>
        <v>0</v>
      </c>
      <c r="P317" s="204">
        <v>0</v>
      </c>
      <c r="Q317" s="204">
        <f>ROUND(E317*P317,5)</f>
        <v>0</v>
      </c>
      <c r="R317" s="204"/>
      <c r="S317" s="204"/>
      <c r="T317" s="205">
        <v>0.18</v>
      </c>
      <c r="U317" s="204">
        <f>ROUND(E317*T317,2)</f>
        <v>8.2799999999999994</v>
      </c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 t="s">
        <v>91</v>
      </c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198"/>
      <c r="AW317" s="198"/>
      <c r="AX317" s="198"/>
      <c r="AY317" s="198"/>
      <c r="AZ317" s="198"/>
      <c r="BA317" s="198"/>
      <c r="BB317" s="198"/>
      <c r="BC317" s="198"/>
      <c r="BD317" s="198"/>
      <c r="BE317" s="198"/>
      <c r="BF317" s="198"/>
      <c r="BG317" s="198"/>
      <c r="BH317" s="198"/>
    </row>
    <row r="318" spans="1:60" outlineLevel="1" x14ac:dyDescent="0.2">
      <c r="A318" s="208"/>
      <c r="B318" s="207"/>
      <c r="C318" s="219" t="s">
        <v>1061</v>
      </c>
      <c r="D318" s="597"/>
      <c r="E318" s="218"/>
      <c r="F318" s="206"/>
      <c r="G318" s="206"/>
      <c r="H318" s="206"/>
      <c r="I318" s="206"/>
      <c r="J318" s="206"/>
      <c r="K318" s="206"/>
      <c r="L318" s="206"/>
      <c r="M318" s="206"/>
      <c r="N318" s="204"/>
      <c r="O318" s="204"/>
      <c r="P318" s="204"/>
      <c r="Q318" s="204"/>
      <c r="R318" s="204"/>
      <c r="S318" s="204"/>
      <c r="T318" s="205"/>
      <c r="U318" s="204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 t="s">
        <v>97</v>
      </c>
      <c r="AF318" s="198">
        <v>0</v>
      </c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198"/>
      <c r="AW318" s="198"/>
      <c r="AX318" s="198"/>
      <c r="AY318" s="198"/>
      <c r="AZ318" s="198"/>
      <c r="BA318" s="198"/>
      <c r="BB318" s="198"/>
      <c r="BC318" s="198"/>
      <c r="BD318" s="198"/>
      <c r="BE318" s="198"/>
      <c r="BF318" s="198"/>
      <c r="BG318" s="198"/>
      <c r="BH318" s="198"/>
    </row>
    <row r="319" spans="1:60" outlineLevel="1" x14ac:dyDescent="0.2">
      <c r="A319" s="208"/>
      <c r="B319" s="207"/>
      <c r="C319" s="219" t="s">
        <v>1048</v>
      </c>
      <c r="D319" s="597"/>
      <c r="E319" s="218">
        <v>46</v>
      </c>
      <c r="F319" s="206"/>
      <c r="G319" s="206"/>
      <c r="H319" s="206"/>
      <c r="I319" s="206"/>
      <c r="J319" s="206"/>
      <c r="K319" s="206"/>
      <c r="L319" s="206"/>
      <c r="M319" s="206"/>
      <c r="N319" s="204"/>
      <c r="O319" s="204"/>
      <c r="P319" s="204"/>
      <c r="Q319" s="204"/>
      <c r="R319" s="204"/>
      <c r="S319" s="204"/>
      <c r="T319" s="205"/>
      <c r="U319" s="204"/>
      <c r="V319" s="198"/>
      <c r="W319" s="198"/>
      <c r="X319" s="198"/>
      <c r="Y319" s="198"/>
      <c r="Z319" s="198"/>
      <c r="AA319" s="198"/>
      <c r="AB319" s="198"/>
      <c r="AC319" s="198"/>
      <c r="AD319" s="198"/>
      <c r="AE319" s="198" t="s">
        <v>97</v>
      </c>
      <c r="AF319" s="198">
        <v>0</v>
      </c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198"/>
      <c r="AT319" s="198"/>
      <c r="AU319" s="198"/>
      <c r="AV319" s="198"/>
      <c r="AW319" s="198"/>
      <c r="AX319" s="198"/>
      <c r="AY319" s="198"/>
      <c r="AZ319" s="198"/>
      <c r="BA319" s="198"/>
      <c r="BB319" s="198"/>
      <c r="BC319" s="198"/>
      <c r="BD319" s="198"/>
      <c r="BE319" s="198"/>
      <c r="BF319" s="198"/>
      <c r="BG319" s="198"/>
      <c r="BH319" s="198"/>
    </row>
    <row r="320" spans="1:60" outlineLevel="1" x14ac:dyDescent="0.2">
      <c r="A320" s="208">
        <v>118</v>
      </c>
      <c r="B320" s="207" t="s">
        <v>1060</v>
      </c>
      <c r="C320" s="210" t="s">
        <v>1059</v>
      </c>
      <c r="D320" s="204" t="s">
        <v>101</v>
      </c>
      <c r="E320" s="209">
        <v>6</v>
      </c>
      <c r="F320" s="254"/>
      <c r="G320" s="206">
        <f>ROUND(E320*F320,2)</f>
        <v>0</v>
      </c>
      <c r="H320" s="254"/>
      <c r="I320" s="206">
        <f>ROUND(E320*H320,2)</f>
        <v>0</v>
      </c>
      <c r="J320" s="254"/>
      <c r="K320" s="206">
        <f>ROUND(E320*J320,2)</f>
        <v>0</v>
      </c>
      <c r="L320" s="206">
        <v>21</v>
      </c>
      <c r="M320" s="206">
        <f>G320*(1+L320/100)</f>
        <v>0</v>
      </c>
      <c r="N320" s="204">
        <v>0</v>
      </c>
      <c r="O320" s="204">
        <f>ROUND(E320*N320,5)</f>
        <v>0</v>
      </c>
      <c r="P320" s="204">
        <v>0</v>
      </c>
      <c r="Q320" s="204">
        <f>ROUND(E320*P320,5)</f>
        <v>0</v>
      </c>
      <c r="R320" s="204"/>
      <c r="S320" s="204"/>
      <c r="T320" s="205">
        <v>0.34</v>
      </c>
      <c r="U320" s="204">
        <f>ROUND(E320*T320,2)</f>
        <v>2.04</v>
      </c>
      <c r="V320" s="198"/>
      <c r="W320" s="198"/>
      <c r="X320" s="198"/>
      <c r="Y320" s="198"/>
      <c r="Z320" s="198"/>
      <c r="AA320" s="198"/>
      <c r="AB320" s="198"/>
      <c r="AC320" s="198"/>
      <c r="AD320" s="198"/>
      <c r="AE320" s="198" t="s">
        <v>91</v>
      </c>
      <c r="AF320" s="198"/>
      <c r="AG320" s="198"/>
      <c r="AH320" s="198"/>
      <c r="AI320" s="198"/>
      <c r="AJ320" s="198"/>
      <c r="AK320" s="198"/>
      <c r="AL320" s="198"/>
      <c r="AM320" s="198"/>
      <c r="AN320" s="198"/>
      <c r="AO320" s="198"/>
      <c r="AP320" s="198"/>
      <c r="AQ320" s="198"/>
      <c r="AR320" s="198"/>
      <c r="AS320" s="198"/>
      <c r="AT320" s="198"/>
      <c r="AU320" s="198"/>
      <c r="AV320" s="198"/>
      <c r="AW320" s="198"/>
      <c r="AX320" s="198"/>
      <c r="AY320" s="198"/>
      <c r="AZ320" s="198"/>
      <c r="BA320" s="198"/>
      <c r="BB320" s="198"/>
      <c r="BC320" s="198"/>
      <c r="BD320" s="198"/>
      <c r="BE320" s="198"/>
      <c r="BF320" s="198"/>
      <c r="BG320" s="198"/>
      <c r="BH320" s="198"/>
    </row>
    <row r="321" spans="1:60" outlineLevel="1" x14ac:dyDescent="0.2">
      <c r="A321" s="208"/>
      <c r="B321" s="207"/>
      <c r="C321" s="219" t="s">
        <v>989</v>
      </c>
      <c r="D321" s="597"/>
      <c r="E321" s="218"/>
      <c r="F321" s="206"/>
      <c r="G321" s="206"/>
      <c r="H321" s="206"/>
      <c r="I321" s="206"/>
      <c r="J321" s="206"/>
      <c r="K321" s="206"/>
      <c r="L321" s="206"/>
      <c r="M321" s="206"/>
      <c r="N321" s="204"/>
      <c r="O321" s="204"/>
      <c r="P321" s="204"/>
      <c r="Q321" s="204"/>
      <c r="R321" s="204"/>
      <c r="S321" s="204"/>
      <c r="T321" s="205"/>
      <c r="U321" s="204"/>
      <c r="V321" s="198"/>
      <c r="W321" s="198"/>
      <c r="X321" s="198"/>
      <c r="Y321" s="198"/>
      <c r="Z321" s="198"/>
      <c r="AA321" s="198"/>
      <c r="AB321" s="198"/>
      <c r="AC321" s="198"/>
      <c r="AD321" s="198"/>
      <c r="AE321" s="198" t="s">
        <v>97</v>
      </c>
      <c r="AF321" s="198">
        <v>0</v>
      </c>
      <c r="AG321" s="198"/>
      <c r="AH321" s="198"/>
      <c r="AI321" s="198"/>
      <c r="AJ321" s="198"/>
      <c r="AK321" s="198"/>
      <c r="AL321" s="198"/>
      <c r="AM321" s="198"/>
      <c r="AN321" s="198"/>
      <c r="AO321" s="198"/>
      <c r="AP321" s="198"/>
      <c r="AQ321" s="198"/>
      <c r="AR321" s="198"/>
      <c r="AS321" s="198"/>
      <c r="AT321" s="198"/>
      <c r="AU321" s="198"/>
      <c r="AV321" s="198"/>
      <c r="AW321" s="198"/>
      <c r="AX321" s="198"/>
      <c r="AY321" s="198"/>
      <c r="AZ321" s="198"/>
      <c r="BA321" s="198"/>
      <c r="BB321" s="198"/>
      <c r="BC321" s="198"/>
      <c r="BD321" s="198"/>
      <c r="BE321" s="198"/>
      <c r="BF321" s="198"/>
      <c r="BG321" s="198"/>
      <c r="BH321" s="198"/>
    </row>
    <row r="322" spans="1:60" outlineLevel="1" x14ac:dyDescent="0.2">
      <c r="A322" s="208"/>
      <c r="B322" s="207"/>
      <c r="C322" s="219" t="s">
        <v>1058</v>
      </c>
      <c r="D322" s="597"/>
      <c r="E322" s="218">
        <v>6</v>
      </c>
      <c r="F322" s="206"/>
      <c r="G322" s="206"/>
      <c r="H322" s="206"/>
      <c r="I322" s="206"/>
      <c r="J322" s="206"/>
      <c r="K322" s="206"/>
      <c r="L322" s="206"/>
      <c r="M322" s="206"/>
      <c r="N322" s="204"/>
      <c r="O322" s="204"/>
      <c r="P322" s="204"/>
      <c r="Q322" s="204"/>
      <c r="R322" s="204"/>
      <c r="S322" s="204"/>
      <c r="T322" s="205"/>
      <c r="U322" s="204"/>
      <c r="V322" s="198"/>
      <c r="W322" s="198"/>
      <c r="X322" s="198"/>
      <c r="Y322" s="198"/>
      <c r="Z322" s="198"/>
      <c r="AA322" s="198"/>
      <c r="AB322" s="198"/>
      <c r="AC322" s="198"/>
      <c r="AD322" s="198"/>
      <c r="AE322" s="198" t="s">
        <v>97</v>
      </c>
      <c r="AF322" s="198">
        <v>0</v>
      </c>
      <c r="AG322" s="198"/>
      <c r="AH322" s="198"/>
      <c r="AI322" s="198"/>
      <c r="AJ322" s="198"/>
      <c r="AK322" s="198"/>
      <c r="AL322" s="198"/>
      <c r="AM322" s="198"/>
      <c r="AN322" s="198"/>
      <c r="AO322" s="198"/>
      <c r="AP322" s="198"/>
      <c r="AQ322" s="198"/>
      <c r="AR322" s="198"/>
      <c r="AS322" s="198"/>
      <c r="AT322" s="198"/>
      <c r="AU322" s="198"/>
      <c r="AV322" s="198"/>
      <c r="AW322" s="198"/>
      <c r="AX322" s="198"/>
      <c r="AY322" s="198"/>
      <c r="AZ322" s="198"/>
      <c r="BA322" s="198"/>
      <c r="BB322" s="198"/>
      <c r="BC322" s="198"/>
      <c r="BD322" s="198"/>
      <c r="BE322" s="198"/>
      <c r="BF322" s="198"/>
      <c r="BG322" s="198"/>
      <c r="BH322" s="198"/>
    </row>
    <row r="323" spans="1:60" outlineLevel="1" x14ac:dyDescent="0.2">
      <c r="A323" s="208">
        <v>119</v>
      </c>
      <c r="B323" s="207" t="s">
        <v>1057</v>
      </c>
      <c r="C323" s="210" t="s">
        <v>1056</v>
      </c>
      <c r="D323" s="204" t="s">
        <v>101</v>
      </c>
      <c r="E323" s="209">
        <v>46</v>
      </c>
      <c r="F323" s="254"/>
      <c r="G323" s="206">
        <f>ROUND(E323*F323,2)</f>
        <v>0</v>
      </c>
      <c r="H323" s="254"/>
      <c r="I323" s="206">
        <f>ROUND(E323*H323,2)</f>
        <v>0</v>
      </c>
      <c r="J323" s="254"/>
      <c r="K323" s="206">
        <f>ROUND(E323*J323,2)</f>
        <v>0</v>
      </c>
      <c r="L323" s="206">
        <v>21</v>
      </c>
      <c r="M323" s="206">
        <f>G323*(1+L323/100)</f>
        <v>0</v>
      </c>
      <c r="N323" s="204">
        <v>0</v>
      </c>
      <c r="O323" s="204">
        <f>ROUND(E323*N323,5)</f>
        <v>0</v>
      </c>
      <c r="P323" s="204">
        <v>0</v>
      </c>
      <c r="Q323" s="204">
        <f>ROUND(E323*P323,5)</f>
        <v>0</v>
      </c>
      <c r="R323" s="204"/>
      <c r="S323" s="204"/>
      <c r="T323" s="205">
        <v>0.26</v>
      </c>
      <c r="U323" s="204">
        <f>ROUND(E323*T323,2)</f>
        <v>11.96</v>
      </c>
      <c r="V323" s="198"/>
      <c r="W323" s="198"/>
      <c r="X323" s="198"/>
      <c r="Y323" s="198"/>
      <c r="Z323" s="198"/>
      <c r="AA323" s="198"/>
      <c r="AB323" s="198"/>
      <c r="AC323" s="198"/>
      <c r="AD323" s="198"/>
      <c r="AE323" s="198" t="s">
        <v>91</v>
      </c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198"/>
      <c r="AT323" s="198"/>
      <c r="AU323" s="198"/>
      <c r="AV323" s="198"/>
      <c r="AW323" s="198"/>
      <c r="AX323" s="198"/>
      <c r="AY323" s="198"/>
      <c r="AZ323" s="198"/>
      <c r="BA323" s="198"/>
      <c r="BB323" s="198"/>
      <c r="BC323" s="198"/>
      <c r="BD323" s="198"/>
      <c r="BE323" s="198"/>
      <c r="BF323" s="198"/>
      <c r="BG323" s="198"/>
      <c r="BH323" s="198"/>
    </row>
    <row r="324" spans="1:60" outlineLevel="1" x14ac:dyDescent="0.2">
      <c r="A324" s="208"/>
      <c r="B324" s="207"/>
      <c r="C324" s="219" t="s">
        <v>1055</v>
      </c>
      <c r="D324" s="597"/>
      <c r="E324" s="218"/>
      <c r="F324" s="206"/>
      <c r="G324" s="206"/>
      <c r="H324" s="206"/>
      <c r="I324" s="206"/>
      <c r="J324" s="206"/>
      <c r="K324" s="206"/>
      <c r="L324" s="206"/>
      <c r="M324" s="206"/>
      <c r="N324" s="204"/>
      <c r="O324" s="204"/>
      <c r="P324" s="204"/>
      <c r="Q324" s="204"/>
      <c r="R324" s="204"/>
      <c r="S324" s="204"/>
      <c r="T324" s="205"/>
      <c r="U324" s="204"/>
      <c r="V324" s="198"/>
      <c r="W324" s="198"/>
      <c r="X324" s="198"/>
      <c r="Y324" s="198"/>
      <c r="Z324" s="198"/>
      <c r="AA324" s="198"/>
      <c r="AB324" s="198"/>
      <c r="AC324" s="198"/>
      <c r="AD324" s="198"/>
      <c r="AE324" s="198" t="s">
        <v>97</v>
      </c>
      <c r="AF324" s="198">
        <v>0</v>
      </c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198"/>
      <c r="AW324" s="198"/>
      <c r="AX324" s="198"/>
      <c r="AY324" s="198"/>
      <c r="AZ324" s="198"/>
      <c r="BA324" s="198"/>
      <c r="BB324" s="198"/>
      <c r="BC324" s="198"/>
      <c r="BD324" s="198"/>
      <c r="BE324" s="198"/>
      <c r="BF324" s="198"/>
      <c r="BG324" s="198"/>
      <c r="BH324" s="198"/>
    </row>
    <row r="325" spans="1:60" outlineLevel="1" x14ac:dyDescent="0.2">
      <c r="A325" s="208"/>
      <c r="B325" s="207"/>
      <c r="C325" s="219" t="s">
        <v>1054</v>
      </c>
      <c r="D325" s="597"/>
      <c r="E325" s="218">
        <v>46</v>
      </c>
      <c r="F325" s="206"/>
      <c r="G325" s="206"/>
      <c r="H325" s="206"/>
      <c r="I325" s="206"/>
      <c r="J325" s="206"/>
      <c r="K325" s="206"/>
      <c r="L325" s="206"/>
      <c r="M325" s="206"/>
      <c r="N325" s="204"/>
      <c r="O325" s="204"/>
      <c r="P325" s="204"/>
      <c r="Q325" s="204"/>
      <c r="R325" s="204"/>
      <c r="S325" s="204"/>
      <c r="T325" s="205"/>
      <c r="U325" s="204"/>
      <c r="V325" s="198"/>
      <c r="W325" s="198"/>
      <c r="X325" s="198"/>
      <c r="Y325" s="198"/>
      <c r="Z325" s="198"/>
      <c r="AA325" s="198"/>
      <c r="AB325" s="198"/>
      <c r="AC325" s="198"/>
      <c r="AD325" s="198"/>
      <c r="AE325" s="198" t="s">
        <v>97</v>
      </c>
      <c r="AF325" s="198">
        <v>0</v>
      </c>
      <c r="AG325" s="198"/>
      <c r="AH325" s="198"/>
      <c r="AI325" s="198"/>
      <c r="AJ325" s="198"/>
      <c r="AK325" s="198"/>
      <c r="AL325" s="198"/>
      <c r="AM325" s="198"/>
      <c r="AN325" s="198"/>
      <c r="AO325" s="198"/>
      <c r="AP325" s="198"/>
      <c r="AQ325" s="198"/>
      <c r="AR325" s="198"/>
      <c r="AS325" s="198"/>
      <c r="AT325" s="198"/>
      <c r="AU325" s="198"/>
      <c r="AV325" s="198"/>
      <c r="AW325" s="198"/>
      <c r="AX325" s="198"/>
      <c r="AY325" s="198"/>
      <c r="AZ325" s="198"/>
      <c r="BA325" s="198"/>
      <c r="BB325" s="198"/>
      <c r="BC325" s="198"/>
      <c r="BD325" s="198"/>
      <c r="BE325" s="198"/>
      <c r="BF325" s="198"/>
      <c r="BG325" s="198"/>
      <c r="BH325" s="198"/>
    </row>
    <row r="326" spans="1:60" outlineLevel="1" x14ac:dyDescent="0.2">
      <c r="A326" s="208">
        <v>120</v>
      </c>
      <c r="B326" s="207" t="s">
        <v>1053</v>
      </c>
      <c r="C326" s="210" t="s">
        <v>1052</v>
      </c>
      <c r="D326" s="204" t="s">
        <v>96</v>
      </c>
      <c r="E326" s="209">
        <v>42</v>
      </c>
      <c r="F326" s="254"/>
      <c r="G326" s="206">
        <f>ROUND(E326*F326,2)</f>
        <v>0</v>
      </c>
      <c r="H326" s="254"/>
      <c r="I326" s="206">
        <f>ROUND(E326*H326,2)</f>
        <v>0</v>
      </c>
      <c r="J326" s="254"/>
      <c r="K326" s="206">
        <f>ROUND(E326*J326,2)</f>
        <v>0</v>
      </c>
      <c r="L326" s="206">
        <v>21</v>
      </c>
      <c r="M326" s="206">
        <f>G326*(1+L326/100)</f>
        <v>0</v>
      </c>
      <c r="N326" s="204">
        <v>3.32E-3</v>
      </c>
      <c r="O326" s="204">
        <f>ROUND(E326*N326,5)</f>
        <v>0.13944000000000001</v>
      </c>
      <c r="P326" s="204">
        <v>0</v>
      </c>
      <c r="Q326" s="204">
        <f>ROUND(E326*P326,5)</f>
        <v>0</v>
      </c>
      <c r="R326" s="204"/>
      <c r="S326" s="204"/>
      <c r="T326" s="205">
        <v>0.377</v>
      </c>
      <c r="U326" s="204">
        <f>ROUND(E326*T326,2)</f>
        <v>15.83</v>
      </c>
      <c r="V326" s="198"/>
      <c r="W326" s="198"/>
      <c r="X326" s="198"/>
      <c r="Y326" s="198"/>
      <c r="Z326" s="198"/>
      <c r="AA326" s="198"/>
      <c r="AB326" s="198"/>
      <c r="AC326" s="198"/>
      <c r="AD326" s="198"/>
      <c r="AE326" s="198" t="s">
        <v>91</v>
      </c>
      <c r="AF326" s="198"/>
      <c r="AG326" s="198"/>
      <c r="AH326" s="198"/>
      <c r="AI326" s="198"/>
      <c r="AJ326" s="198"/>
      <c r="AK326" s="198"/>
      <c r="AL326" s="198"/>
      <c r="AM326" s="198"/>
      <c r="AN326" s="198"/>
      <c r="AO326" s="198"/>
      <c r="AP326" s="198"/>
      <c r="AQ326" s="198"/>
      <c r="AR326" s="198"/>
      <c r="AS326" s="198"/>
      <c r="AT326" s="198"/>
      <c r="AU326" s="198"/>
      <c r="AV326" s="198"/>
      <c r="AW326" s="198"/>
      <c r="AX326" s="198"/>
      <c r="AY326" s="198"/>
      <c r="AZ326" s="198"/>
      <c r="BA326" s="198"/>
      <c r="BB326" s="198"/>
      <c r="BC326" s="198"/>
      <c r="BD326" s="198"/>
      <c r="BE326" s="198"/>
      <c r="BF326" s="198"/>
      <c r="BG326" s="198"/>
      <c r="BH326" s="198"/>
    </row>
    <row r="327" spans="1:60" outlineLevel="1" x14ac:dyDescent="0.2">
      <c r="A327" s="208"/>
      <c r="B327" s="207"/>
      <c r="C327" s="219" t="s">
        <v>989</v>
      </c>
      <c r="D327" s="597"/>
      <c r="E327" s="218"/>
      <c r="F327" s="206"/>
      <c r="G327" s="206"/>
      <c r="H327" s="206"/>
      <c r="I327" s="206"/>
      <c r="J327" s="206"/>
      <c r="K327" s="206"/>
      <c r="L327" s="206"/>
      <c r="M327" s="206"/>
      <c r="N327" s="204"/>
      <c r="O327" s="204"/>
      <c r="P327" s="204"/>
      <c r="Q327" s="204"/>
      <c r="R327" s="204"/>
      <c r="S327" s="204"/>
      <c r="T327" s="205"/>
      <c r="U327" s="204"/>
      <c r="V327" s="198"/>
      <c r="W327" s="198"/>
      <c r="X327" s="198"/>
      <c r="Y327" s="198"/>
      <c r="Z327" s="198"/>
      <c r="AA327" s="198"/>
      <c r="AB327" s="198"/>
      <c r="AC327" s="198"/>
      <c r="AD327" s="198"/>
      <c r="AE327" s="198" t="s">
        <v>97</v>
      </c>
      <c r="AF327" s="198">
        <v>0</v>
      </c>
      <c r="AG327" s="198"/>
      <c r="AH327" s="198"/>
      <c r="AI327" s="198"/>
      <c r="AJ327" s="198"/>
      <c r="AK327" s="198"/>
      <c r="AL327" s="198"/>
      <c r="AM327" s="198"/>
      <c r="AN327" s="198"/>
      <c r="AO327" s="198"/>
      <c r="AP327" s="198"/>
      <c r="AQ327" s="198"/>
      <c r="AR327" s="198"/>
      <c r="AS327" s="198"/>
      <c r="AT327" s="198"/>
      <c r="AU327" s="198"/>
      <c r="AV327" s="198"/>
      <c r="AW327" s="198"/>
      <c r="AX327" s="198"/>
      <c r="AY327" s="198"/>
      <c r="AZ327" s="198"/>
      <c r="BA327" s="198"/>
      <c r="BB327" s="198"/>
      <c r="BC327" s="198"/>
      <c r="BD327" s="198"/>
      <c r="BE327" s="198"/>
      <c r="BF327" s="198"/>
      <c r="BG327" s="198"/>
      <c r="BH327" s="198"/>
    </row>
    <row r="328" spans="1:60" outlineLevel="1" x14ac:dyDescent="0.2">
      <c r="A328" s="208"/>
      <c r="B328" s="207"/>
      <c r="C328" s="219" t="s">
        <v>1051</v>
      </c>
      <c r="D328" s="597"/>
      <c r="E328" s="218">
        <v>42</v>
      </c>
      <c r="F328" s="206"/>
      <c r="G328" s="206"/>
      <c r="H328" s="206"/>
      <c r="I328" s="206"/>
      <c r="J328" s="206"/>
      <c r="K328" s="206"/>
      <c r="L328" s="206"/>
      <c r="M328" s="206"/>
      <c r="N328" s="204"/>
      <c r="O328" s="204"/>
      <c r="P328" s="204"/>
      <c r="Q328" s="204"/>
      <c r="R328" s="204"/>
      <c r="S328" s="204"/>
      <c r="T328" s="205"/>
      <c r="U328" s="204"/>
      <c r="V328" s="198"/>
      <c r="W328" s="198"/>
      <c r="X328" s="198"/>
      <c r="Y328" s="198"/>
      <c r="Z328" s="198"/>
      <c r="AA328" s="198"/>
      <c r="AB328" s="198"/>
      <c r="AC328" s="198"/>
      <c r="AD328" s="198"/>
      <c r="AE328" s="198" t="s">
        <v>97</v>
      </c>
      <c r="AF328" s="198">
        <v>0</v>
      </c>
      <c r="AG328" s="198"/>
      <c r="AH328" s="198"/>
      <c r="AI328" s="198"/>
      <c r="AJ328" s="198"/>
      <c r="AK328" s="198"/>
      <c r="AL328" s="198"/>
      <c r="AM328" s="198"/>
      <c r="AN328" s="198"/>
      <c r="AO328" s="198"/>
      <c r="AP328" s="198"/>
      <c r="AQ328" s="198"/>
      <c r="AR328" s="198"/>
      <c r="AS328" s="198"/>
      <c r="AT328" s="198"/>
      <c r="AU328" s="198"/>
      <c r="AV328" s="198"/>
      <c r="AW328" s="198"/>
      <c r="AX328" s="198"/>
      <c r="AY328" s="198"/>
      <c r="AZ328" s="198"/>
      <c r="BA328" s="198"/>
      <c r="BB328" s="198"/>
      <c r="BC328" s="198"/>
      <c r="BD328" s="198"/>
      <c r="BE328" s="198"/>
      <c r="BF328" s="198"/>
      <c r="BG328" s="198"/>
      <c r="BH328" s="198"/>
    </row>
    <row r="329" spans="1:60" outlineLevel="1" x14ac:dyDescent="0.2">
      <c r="A329" s="208">
        <v>121</v>
      </c>
      <c r="B329" s="207" t="s">
        <v>1050</v>
      </c>
      <c r="C329" s="210" t="s">
        <v>1049</v>
      </c>
      <c r="D329" s="204" t="s">
        <v>96</v>
      </c>
      <c r="E329" s="209">
        <v>46</v>
      </c>
      <c r="F329" s="254"/>
      <c r="G329" s="206">
        <f>ROUND(E329*F329,2)</f>
        <v>0</v>
      </c>
      <c r="H329" s="254"/>
      <c r="I329" s="206">
        <f>ROUND(E329*H329,2)</f>
        <v>0</v>
      </c>
      <c r="J329" s="254"/>
      <c r="K329" s="206">
        <f>ROUND(E329*J329,2)</f>
        <v>0</v>
      </c>
      <c r="L329" s="206">
        <v>21</v>
      </c>
      <c r="M329" s="206">
        <f>G329*(1+L329/100)</f>
        <v>0</v>
      </c>
      <c r="N329" s="204">
        <v>0</v>
      </c>
      <c r="O329" s="204">
        <f>ROUND(E329*N329,5)</f>
        <v>0</v>
      </c>
      <c r="P329" s="204">
        <v>0</v>
      </c>
      <c r="Q329" s="204">
        <f>ROUND(E329*P329,5)</f>
        <v>0</v>
      </c>
      <c r="R329" s="204"/>
      <c r="S329" s="204"/>
      <c r="T329" s="205">
        <v>8.4000000000000005E-2</v>
      </c>
      <c r="U329" s="204">
        <f>ROUND(E329*T329,2)</f>
        <v>3.86</v>
      </c>
      <c r="V329" s="198"/>
      <c r="W329" s="198"/>
      <c r="X329" s="198"/>
      <c r="Y329" s="198"/>
      <c r="Z329" s="198"/>
      <c r="AA329" s="198"/>
      <c r="AB329" s="198"/>
      <c r="AC329" s="198"/>
      <c r="AD329" s="198"/>
      <c r="AE329" s="198" t="s">
        <v>91</v>
      </c>
      <c r="AF329" s="198"/>
      <c r="AG329" s="198"/>
      <c r="AH329" s="198"/>
      <c r="AI329" s="198"/>
      <c r="AJ329" s="198"/>
      <c r="AK329" s="198"/>
      <c r="AL329" s="198"/>
      <c r="AM329" s="198"/>
      <c r="AN329" s="198"/>
      <c r="AO329" s="198"/>
      <c r="AP329" s="198"/>
      <c r="AQ329" s="198"/>
      <c r="AR329" s="198"/>
      <c r="AS329" s="198"/>
      <c r="AT329" s="198"/>
      <c r="AU329" s="198"/>
      <c r="AV329" s="198"/>
      <c r="AW329" s="198"/>
      <c r="AX329" s="198"/>
      <c r="AY329" s="198"/>
      <c r="AZ329" s="198"/>
      <c r="BA329" s="198"/>
      <c r="BB329" s="198"/>
      <c r="BC329" s="198"/>
      <c r="BD329" s="198"/>
      <c r="BE329" s="198"/>
      <c r="BF329" s="198"/>
      <c r="BG329" s="198"/>
      <c r="BH329" s="198"/>
    </row>
    <row r="330" spans="1:60" outlineLevel="1" x14ac:dyDescent="0.2">
      <c r="A330" s="208"/>
      <c r="B330" s="207"/>
      <c r="C330" s="219" t="s">
        <v>997</v>
      </c>
      <c r="D330" s="597"/>
      <c r="E330" s="218"/>
      <c r="F330" s="206"/>
      <c r="G330" s="206"/>
      <c r="H330" s="206"/>
      <c r="I330" s="206"/>
      <c r="J330" s="206"/>
      <c r="K330" s="206"/>
      <c r="L330" s="206"/>
      <c r="M330" s="206"/>
      <c r="N330" s="204"/>
      <c r="O330" s="204"/>
      <c r="P330" s="204"/>
      <c r="Q330" s="204"/>
      <c r="R330" s="204"/>
      <c r="S330" s="204"/>
      <c r="T330" s="205"/>
      <c r="U330" s="204"/>
      <c r="V330" s="198"/>
      <c r="W330" s="198"/>
      <c r="X330" s="198"/>
      <c r="Y330" s="198"/>
      <c r="Z330" s="198"/>
      <c r="AA330" s="198"/>
      <c r="AB330" s="198"/>
      <c r="AC330" s="198"/>
      <c r="AD330" s="198"/>
      <c r="AE330" s="198" t="s">
        <v>97</v>
      </c>
      <c r="AF330" s="198">
        <v>0</v>
      </c>
      <c r="AG330" s="198"/>
      <c r="AH330" s="198"/>
      <c r="AI330" s="198"/>
      <c r="AJ330" s="198"/>
      <c r="AK330" s="198"/>
      <c r="AL330" s="198"/>
      <c r="AM330" s="198"/>
      <c r="AN330" s="198"/>
      <c r="AO330" s="198"/>
      <c r="AP330" s="198"/>
      <c r="AQ330" s="198"/>
      <c r="AR330" s="198"/>
      <c r="AS330" s="198"/>
      <c r="AT330" s="198"/>
      <c r="AU330" s="198"/>
      <c r="AV330" s="198"/>
      <c r="AW330" s="198"/>
      <c r="AX330" s="198"/>
      <c r="AY330" s="198"/>
      <c r="AZ330" s="198"/>
      <c r="BA330" s="198"/>
      <c r="BB330" s="198"/>
      <c r="BC330" s="198"/>
      <c r="BD330" s="198"/>
      <c r="BE330" s="198"/>
      <c r="BF330" s="198"/>
      <c r="BG330" s="198"/>
      <c r="BH330" s="198"/>
    </row>
    <row r="331" spans="1:60" outlineLevel="1" x14ac:dyDescent="0.2">
      <c r="A331" s="208"/>
      <c r="B331" s="207"/>
      <c r="C331" s="219" t="s">
        <v>1048</v>
      </c>
      <c r="D331" s="597"/>
      <c r="E331" s="218">
        <v>46</v>
      </c>
      <c r="F331" s="206"/>
      <c r="G331" s="206"/>
      <c r="H331" s="206"/>
      <c r="I331" s="206"/>
      <c r="J331" s="206"/>
      <c r="K331" s="206"/>
      <c r="L331" s="206"/>
      <c r="M331" s="206"/>
      <c r="N331" s="204"/>
      <c r="O331" s="204"/>
      <c r="P331" s="204"/>
      <c r="Q331" s="204"/>
      <c r="R331" s="204"/>
      <c r="S331" s="204"/>
      <c r="T331" s="205"/>
      <c r="U331" s="204"/>
      <c r="V331" s="198"/>
      <c r="W331" s="198"/>
      <c r="X331" s="198"/>
      <c r="Y331" s="198"/>
      <c r="Z331" s="198"/>
      <c r="AA331" s="198"/>
      <c r="AB331" s="198"/>
      <c r="AC331" s="198"/>
      <c r="AD331" s="198"/>
      <c r="AE331" s="198" t="s">
        <v>97</v>
      </c>
      <c r="AF331" s="198">
        <v>0</v>
      </c>
      <c r="AG331" s="198"/>
      <c r="AH331" s="198"/>
      <c r="AI331" s="198"/>
      <c r="AJ331" s="198"/>
      <c r="AK331" s="198"/>
      <c r="AL331" s="198"/>
      <c r="AM331" s="198"/>
      <c r="AN331" s="198"/>
      <c r="AO331" s="198"/>
      <c r="AP331" s="198"/>
      <c r="AQ331" s="198"/>
      <c r="AR331" s="198"/>
      <c r="AS331" s="198"/>
      <c r="AT331" s="198"/>
      <c r="AU331" s="198"/>
      <c r="AV331" s="198"/>
      <c r="AW331" s="198"/>
      <c r="AX331" s="198"/>
      <c r="AY331" s="198"/>
      <c r="AZ331" s="198"/>
      <c r="BA331" s="198"/>
      <c r="BB331" s="198"/>
      <c r="BC331" s="198"/>
      <c r="BD331" s="198"/>
      <c r="BE331" s="198"/>
      <c r="BF331" s="198"/>
      <c r="BG331" s="198"/>
      <c r="BH331" s="198"/>
    </row>
    <row r="332" spans="1:60" outlineLevel="1" x14ac:dyDescent="0.2">
      <c r="A332" s="208">
        <v>122</v>
      </c>
      <c r="B332" s="207" t="s">
        <v>1047</v>
      </c>
      <c r="C332" s="210" t="s">
        <v>1046</v>
      </c>
      <c r="D332" s="204" t="s">
        <v>940</v>
      </c>
      <c r="E332" s="209">
        <v>44</v>
      </c>
      <c r="F332" s="254"/>
      <c r="G332" s="206">
        <f>ROUND(E332*F332,2)</f>
        <v>0</v>
      </c>
      <c r="H332" s="254"/>
      <c r="I332" s="206">
        <f>ROUND(E332*H332,2)</f>
        <v>0</v>
      </c>
      <c r="J332" s="254"/>
      <c r="K332" s="206">
        <f>ROUND(E332*J332,2)</f>
        <v>0</v>
      </c>
      <c r="L332" s="206">
        <v>21</v>
      </c>
      <c r="M332" s="206">
        <f>G332*(1+L332/100)</f>
        <v>0</v>
      </c>
      <c r="N332" s="204">
        <v>1.06E-3</v>
      </c>
      <c r="O332" s="204">
        <f>ROUND(E332*N332,5)</f>
        <v>4.6640000000000001E-2</v>
      </c>
      <c r="P332" s="204">
        <v>0</v>
      </c>
      <c r="Q332" s="204">
        <f>ROUND(E332*P332,5)</f>
        <v>0</v>
      </c>
      <c r="R332" s="204"/>
      <c r="S332" s="204"/>
      <c r="T332" s="205">
        <v>0.42918000000000001</v>
      </c>
      <c r="U332" s="204">
        <f>ROUND(E332*T332,2)</f>
        <v>18.88</v>
      </c>
      <c r="V332" s="198"/>
      <c r="W332" s="198"/>
      <c r="X332" s="198"/>
      <c r="Y332" s="198"/>
      <c r="Z332" s="198"/>
      <c r="AA332" s="198"/>
      <c r="AB332" s="198"/>
      <c r="AC332" s="198"/>
      <c r="AD332" s="198"/>
      <c r="AE332" s="198" t="s">
        <v>99</v>
      </c>
      <c r="AF332" s="198"/>
      <c r="AG332" s="198"/>
      <c r="AH332" s="198"/>
      <c r="AI332" s="198"/>
      <c r="AJ332" s="198"/>
      <c r="AK332" s="198"/>
      <c r="AL332" s="198"/>
      <c r="AM332" s="198"/>
      <c r="AN332" s="198"/>
      <c r="AO332" s="198"/>
      <c r="AP332" s="198"/>
      <c r="AQ332" s="198"/>
      <c r="AR332" s="198"/>
      <c r="AS332" s="198"/>
      <c r="AT332" s="198"/>
      <c r="AU332" s="198"/>
      <c r="AV332" s="198"/>
      <c r="AW332" s="198"/>
      <c r="AX332" s="198"/>
      <c r="AY332" s="198"/>
      <c r="AZ332" s="198"/>
      <c r="BA332" s="198"/>
      <c r="BB332" s="198"/>
      <c r="BC332" s="198"/>
      <c r="BD332" s="198"/>
      <c r="BE332" s="198"/>
      <c r="BF332" s="198"/>
      <c r="BG332" s="198"/>
      <c r="BH332" s="198"/>
    </row>
    <row r="333" spans="1:60" outlineLevel="1" x14ac:dyDescent="0.2">
      <c r="A333" s="208"/>
      <c r="B333" s="207"/>
      <c r="C333" s="219" t="s">
        <v>1045</v>
      </c>
      <c r="D333" s="597"/>
      <c r="E333" s="218"/>
      <c r="F333" s="206"/>
      <c r="G333" s="206"/>
      <c r="H333" s="206"/>
      <c r="I333" s="206"/>
      <c r="J333" s="206"/>
      <c r="K333" s="206"/>
      <c r="L333" s="206"/>
      <c r="M333" s="206"/>
      <c r="N333" s="204"/>
      <c r="O333" s="204"/>
      <c r="P333" s="204"/>
      <c r="Q333" s="204"/>
      <c r="R333" s="204"/>
      <c r="S333" s="204"/>
      <c r="T333" s="205"/>
      <c r="U333" s="204"/>
      <c r="V333" s="198"/>
      <c r="W333" s="198"/>
      <c r="X333" s="198"/>
      <c r="Y333" s="198"/>
      <c r="Z333" s="198"/>
      <c r="AA333" s="198"/>
      <c r="AB333" s="198"/>
      <c r="AC333" s="198"/>
      <c r="AD333" s="198"/>
      <c r="AE333" s="198" t="s">
        <v>97</v>
      </c>
      <c r="AF333" s="198">
        <v>0</v>
      </c>
      <c r="AG333" s="198"/>
      <c r="AH333" s="198"/>
      <c r="AI333" s="198"/>
      <c r="AJ333" s="198"/>
      <c r="AK333" s="198"/>
      <c r="AL333" s="198"/>
      <c r="AM333" s="198"/>
      <c r="AN333" s="198"/>
      <c r="AO333" s="198"/>
      <c r="AP333" s="198"/>
      <c r="AQ333" s="198"/>
      <c r="AR333" s="198"/>
      <c r="AS333" s="198"/>
      <c r="AT333" s="198"/>
      <c r="AU333" s="198"/>
      <c r="AV333" s="198"/>
      <c r="AW333" s="198"/>
      <c r="AX333" s="198"/>
      <c r="AY333" s="198"/>
      <c r="AZ333" s="198"/>
      <c r="BA333" s="198"/>
      <c r="BB333" s="198"/>
      <c r="BC333" s="198"/>
      <c r="BD333" s="198"/>
      <c r="BE333" s="198"/>
      <c r="BF333" s="198"/>
      <c r="BG333" s="198"/>
      <c r="BH333" s="198"/>
    </row>
    <row r="334" spans="1:60" outlineLevel="1" x14ac:dyDescent="0.2">
      <c r="A334" s="208"/>
      <c r="B334" s="207"/>
      <c r="C334" s="219" t="s">
        <v>1044</v>
      </c>
      <c r="D334" s="597"/>
      <c r="E334" s="218">
        <v>23</v>
      </c>
      <c r="F334" s="206"/>
      <c r="G334" s="206"/>
      <c r="H334" s="206"/>
      <c r="I334" s="206"/>
      <c r="J334" s="206"/>
      <c r="K334" s="206"/>
      <c r="L334" s="206"/>
      <c r="M334" s="206"/>
      <c r="N334" s="204"/>
      <c r="O334" s="204"/>
      <c r="P334" s="204"/>
      <c r="Q334" s="204"/>
      <c r="R334" s="204"/>
      <c r="S334" s="204"/>
      <c r="T334" s="205"/>
      <c r="U334" s="204"/>
      <c r="V334" s="198"/>
      <c r="W334" s="198"/>
      <c r="X334" s="198"/>
      <c r="Y334" s="198"/>
      <c r="Z334" s="198"/>
      <c r="AA334" s="198"/>
      <c r="AB334" s="198"/>
      <c r="AC334" s="198"/>
      <c r="AD334" s="198"/>
      <c r="AE334" s="198" t="s">
        <v>97</v>
      </c>
      <c r="AF334" s="198">
        <v>0</v>
      </c>
      <c r="AG334" s="198"/>
      <c r="AH334" s="198"/>
      <c r="AI334" s="198"/>
      <c r="AJ334" s="198"/>
      <c r="AK334" s="198"/>
      <c r="AL334" s="198"/>
      <c r="AM334" s="198"/>
      <c r="AN334" s="198"/>
      <c r="AO334" s="198"/>
      <c r="AP334" s="198"/>
      <c r="AQ334" s="198"/>
      <c r="AR334" s="198"/>
      <c r="AS334" s="198"/>
      <c r="AT334" s="198"/>
      <c r="AU334" s="198"/>
      <c r="AV334" s="198"/>
      <c r="AW334" s="198"/>
      <c r="AX334" s="198"/>
      <c r="AY334" s="198"/>
      <c r="AZ334" s="198"/>
      <c r="BA334" s="198"/>
      <c r="BB334" s="198"/>
      <c r="BC334" s="198"/>
      <c r="BD334" s="198"/>
      <c r="BE334" s="198"/>
      <c r="BF334" s="198"/>
      <c r="BG334" s="198"/>
      <c r="BH334" s="198"/>
    </row>
    <row r="335" spans="1:60" outlineLevel="1" x14ac:dyDescent="0.2">
      <c r="A335" s="208"/>
      <c r="B335" s="207"/>
      <c r="C335" s="219" t="s">
        <v>1043</v>
      </c>
      <c r="D335" s="597"/>
      <c r="E335" s="218"/>
      <c r="F335" s="206"/>
      <c r="G335" s="206"/>
      <c r="H335" s="206"/>
      <c r="I335" s="206"/>
      <c r="J335" s="206"/>
      <c r="K335" s="206"/>
      <c r="L335" s="206"/>
      <c r="M335" s="206"/>
      <c r="N335" s="204"/>
      <c r="O335" s="204"/>
      <c r="P335" s="204"/>
      <c r="Q335" s="204"/>
      <c r="R335" s="204"/>
      <c r="S335" s="204"/>
      <c r="T335" s="205"/>
      <c r="U335" s="204"/>
      <c r="V335" s="198"/>
      <c r="W335" s="198"/>
      <c r="X335" s="198"/>
      <c r="Y335" s="198"/>
      <c r="Z335" s="198"/>
      <c r="AA335" s="198"/>
      <c r="AB335" s="198"/>
      <c r="AC335" s="198"/>
      <c r="AD335" s="198"/>
      <c r="AE335" s="198" t="s">
        <v>97</v>
      </c>
      <c r="AF335" s="198">
        <v>0</v>
      </c>
      <c r="AG335" s="198"/>
      <c r="AH335" s="198"/>
      <c r="AI335" s="198"/>
      <c r="AJ335" s="198"/>
      <c r="AK335" s="198"/>
      <c r="AL335" s="198"/>
      <c r="AM335" s="198"/>
      <c r="AN335" s="198"/>
      <c r="AO335" s="198"/>
      <c r="AP335" s="198"/>
      <c r="AQ335" s="198"/>
      <c r="AR335" s="198"/>
      <c r="AS335" s="198"/>
      <c r="AT335" s="198"/>
      <c r="AU335" s="198"/>
      <c r="AV335" s="198"/>
      <c r="AW335" s="198"/>
      <c r="AX335" s="198"/>
      <c r="AY335" s="198"/>
      <c r="AZ335" s="198"/>
      <c r="BA335" s="198"/>
      <c r="BB335" s="198"/>
      <c r="BC335" s="198"/>
      <c r="BD335" s="198"/>
      <c r="BE335" s="198"/>
      <c r="BF335" s="198"/>
      <c r="BG335" s="198"/>
      <c r="BH335" s="198"/>
    </row>
    <row r="336" spans="1:60" outlineLevel="1" x14ac:dyDescent="0.2">
      <c r="A336" s="208"/>
      <c r="B336" s="207"/>
      <c r="C336" s="219" t="s">
        <v>1042</v>
      </c>
      <c r="D336" s="597"/>
      <c r="E336" s="218">
        <v>21</v>
      </c>
      <c r="F336" s="206"/>
      <c r="G336" s="206"/>
      <c r="H336" s="206"/>
      <c r="I336" s="206"/>
      <c r="J336" s="206"/>
      <c r="K336" s="206"/>
      <c r="L336" s="206"/>
      <c r="M336" s="206"/>
      <c r="N336" s="204"/>
      <c r="O336" s="204"/>
      <c r="P336" s="204"/>
      <c r="Q336" s="204"/>
      <c r="R336" s="204"/>
      <c r="S336" s="204"/>
      <c r="T336" s="205"/>
      <c r="U336" s="204"/>
      <c r="V336" s="198"/>
      <c r="W336" s="198"/>
      <c r="X336" s="198"/>
      <c r="Y336" s="198"/>
      <c r="Z336" s="198"/>
      <c r="AA336" s="198"/>
      <c r="AB336" s="198"/>
      <c r="AC336" s="198"/>
      <c r="AD336" s="198"/>
      <c r="AE336" s="198" t="s">
        <v>97</v>
      </c>
      <c r="AF336" s="198">
        <v>0</v>
      </c>
      <c r="AG336" s="198"/>
      <c r="AH336" s="198"/>
      <c r="AI336" s="198"/>
      <c r="AJ336" s="198"/>
      <c r="AK336" s="198"/>
      <c r="AL336" s="198"/>
      <c r="AM336" s="198"/>
      <c r="AN336" s="198"/>
      <c r="AO336" s="198"/>
      <c r="AP336" s="198"/>
      <c r="AQ336" s="198"/>
      <c r="AR336" s="198"/>
      <c r="AS336" s="198"/>
      <c r="AT336" s="198"/>
      <c r="AU336" s="198"/>
      <c r="AV336" s="198"/>
      <c r="AW336" s="198"/>
      <c r="AX336" s="198"/>
      <c r="AY336" s="198"/>
      <c r="AZ336" s="198"/>
      <c r="BA336" s="198"/>
      <c r="BB336" s="198"/>
      <c r="BC336" s="198"/>
      <c r="BD336" s="198"/>
      <c r="BE336" s="198"/>
      <c r="BF336" s="198"/>
      <c r="BG336" s="198"/>
      <c r="BH336" s="198"/>
    </row>
    <row r="337" spans="1:60" outlineLevel="1" x14ac:dyDescent="0.2">
      <c r="A337" s="208">
        <v>123</v>
      </c>
      <c r="B337" s="207" t="s">
        <v>1041</v>
      </c>
      <c r="C337" s="210" t="s">
        <v>1040</v>
      </c>
      <c r="D337" s="204" t="s">
        <v>101</v>
      </c>
      <c r="E337" s="209">
        <v>787.5</v>
      </c>
      <c r="F337" s="254"/>
      <c r="G337" s="206">
        <f>ROUND(E337*F337,2)</f>
        <v>0</v>
      </c>
      <c r="H337" s="254"/>
      <c r="I337" s="206">
        <f>ROUND(E337*H337,2)</f>
        <v>0</v>
      </c>
      <c r="J337" s="254"/>
      <c r="K337" s="206">
        <f>ROUND(E337*J337,2)</f>
        <v>0</v>
      </c>
      <c r="L337" s="206">
        <v>21</v>
      </c>
      <c r="M337" s="206">
        <f>G337*(1+L337/100)</f>
        <v>0</v>
      </c>
      <c r="N337" s="204">
        <v>9.8999999999999999E-4</v>
      </c>
      <c r="O337" s="204">
        <f>ROUND(E337*N337,5)</f>
        <v>0.77963000000000005</v>
      </c>
      <c r="P337" s="204">
        <v>0</v>
      </c>
      <c r="Q337" s="204">
        <f>ROUND(E337*P337,5)</f>
        <v>0</v>
      </c>
      <c r="R337" s="204"/>
      <c r="S337" s="204"/>
      <c r="T337" s="205">
        <v>0.26200000000000001</v>
      </c>
      <c r="U337" s="204">
        <f>ROUND(E337*T337,2)</f>
        <v>206.33</v>
      </c>
      <c r="V337" s="198"/>
      <c r="W337" s="198"/>
      <c r="X337" s="198"/>
      <c r="Y337" s="198"/>
      <c r="Z337" s="198"/>
      <c r="AA337" s="198"/>
      <c r="AB337" s="198"/>
      <c r="AC337" s="198"/>
      <c r="AD337" s="198"/>
      <c r="AE337" s="198" t="s">
        <v>91</v>
      </c>
      <c r="AF337" s="198"/>
      <c r="AG337" s="198"/>
      <c r="AH337" s="198"/>
      <c r="AI337" s="198"/>
      <c r="AJ337" s="198"/>
      <c r="AK337" s="198"/>
      <c r="AL337" s="198"/>
      <c r="AM337" s="198"/>
      <c r="AN337" s="198"/>
      <c r="AO337" s="198"/>
      <c r="AP337" s="198"/>
      <c r="AQ337" s="198"/>
      <c r="AR337" s="198"/>
      <c r="AS337" s="198"/>
      <c r="AT337" s="198"/>
      <c r="AU337" s="198"/>
      <c r="AV337" s="198"/>
      <c r="AW337" s="198"/>
      <c r="AX337" s="198"/>
      <c r="AY337" s="198"/>
      <c r="AZ337" s="198"/>
      <c r="BA337" s="198"/>
      <c r="BB337" s="198"/>
      <c r="BC337" s="198"/>
      <c r="BD337" s="198"/>
      <c r="BE337" s="198"/>
      <c r="BF337" s="198"/>
      <c r="BG337" s="198"/>
      <c r="BH337" s="198"/>
    </row>
    <row r="338" spans="1:60" outlineLevel="1" x14ac:dyDescent="0.2">
      <c r="A338" s="208"/>
      <c r="B338" s="207"/>
      <c r="C338" s="219" t="s">
        <v>997</v>
      </c>
      <c r="D338" s="597"/>
      <c r="E338" s="218"/>
      <c r="F338" s="206"/>
      <c r="G338" s="206"/>
      <c r="H338" s="206"/>
      <c r="I338" s="206"/>
      <c r="J338" s="206"/>
      <c r="K338" s="206"/>
      <c r="L338" s="206"/>
      <c r="M338" s="206"/>
      <c r="N338" s="204"/>
      <c r="O338" s="204"/>
      <c r="P338" s="204"/>
      <c r="Q338" s="204"/>
      <c r="R338" s="204"/>
      <c r="S338" s="204"/>
      <c r="T338" s="205"/>
      <c r="U338" s="204"/>
      <c r="V338" s="198"/>
      <c r="W338" s="198"/>
      <c r="X338" s="198"/>
      <c r="Y338" s="198"/>
      <c r="Z338" s="198"/>
      <c r="AA338" s="198"/>
      <c r="AB338" s="198"/>
      <c r="AC338" s="198"/>
      <c r="AD338" s="198"/>
      <c r="AE338" s="198" t="s">
        <v>97</v>
      </c>
      <c r="AF338" s="198">
        <v>0</v>
      </c>
      <c r="AG338" s="198"/>
      <c r="AH338" s="198"/>
      <c r="AI338" s="198"/>
      <c r="AJ338" s="198"/>
      <c r="AK338" s="198"/>
      <c r="AL338" s="198"/>
      <c r="AM338" s="198"/>
      <c r="AN338" s="198"/>
      <c r="AO338" s="198"/>
      <c r="AP338" s="198"/>
      <c r="AQ338" s="198"/>
      <c r="AR338" s="198"/>
      <c r="AS338" s="198"/>
      <c r="AT338" s="198"/>
      <c r="AU338" s="198"/>
      <c r="AV338" s="198"/>
      <c r="AW338" s="198"/>
      <c r="AX338" s="198"/>
      <c r="AY338" s="198"/>
      <c r="AZ338" s="198"/>
      <c r="BA338" s="198"/>
      <c r="BB338" s="198"/>
      <c r="BC338" s="198"/>
      <c r="BD338" s="198"/>
      <c r="BE338" s="198"/>
      <c r="BF338" s="198"/>
      <c r="BG338" s="198"/>
      <c r="BH338" s="198"/>
    </row>
    <row r="339" spans="1:60" outlineLevel="1" x14ac:dyDescent="0.2">
      <c r="A339" s="208"/>
      <c r="B339" s="207"/>
      <c r="C339" s="219" t="s">
        <v>1039</v>
      </c>
      <c r="D339" s="597"/>
      <c r="E339" s="218">
        <v>189</v>
      </c>
      <c r="F339" s="206"/>
      <c r="G339" s="206"/>
      <c r="H339" s="206"/>
      <c r="I339" s="206"/>
      <c r="J339" s="206"/>
      <c r="K339" s="206"/>
      <c r="L339" s="206"/>
      <c r="M339" s="206"/>
      <c r="N339" s="204"/>
      <c r="O339" s="204"/>
      <c r="P339" s="204"/>
      <c r="Q339" s="204"/>
      <c r="R339" s="204"/>
      <c r="S339" s="204"/>
      <c r="T339" s="205"/>
      <c r="U339" s="204"/>
      <c r="V339" s="198"/>
      <c r="W339" s="198"/>
      <c r="X339" s="198"/>
      <c r="Y339" s="198"/>
      <c r="Z339" s="198"/>
      <c r="AA339" s="198"/>
      <c r="AB339" s="198"/>
      <c r="AC339" s="198"/>
      <c r="AD339" s="198"/>
      <c r="AE339" s="198" t="s">
        <v>97</v>
      </c>
      <c r="AF339" s="198">
        <v>0</v>
      </c>
      <c r="AG339" s="198"/>
      <c r="AH339" s="198"/>
      <c r="AI339" s="198"/>
      <c r="AJ339" s="198"/>
      <c r="AK339" s="198"/>
      <c r="AL339" s="198"/>
      <c r="AM339" s="198"/>
      <c r="AN339" s="198"/>
      <c r="AO339" s="198"/>
      <c r="AP339" s="198"/>
      <c r="AQ339" s="198"/>
      <c r="AR339" s="198"/>
      <c r="AS339" s="198"/>
      <c r="AT339" s="198"/>
      <c r="AU339" s="198"/>
      <c r="AV339" s="198"/>
      <c r="AW339" s="198"/>
      <c r="AX339" s="198"/>
      <c r="AY339" s="198"/>
      <c r="AZ339" s="198"/>
      <c r="BA339" s="198"/>
      <c r="BB339" s="198"/>
      <c r="BC339" s="198"/>
      <c r="BD339" s="198"/>
      <c r="BE339" s="198"/>
      <c r="BF339" s="198"/>
      <c r="BG339" s="198"/>
      <c r="BH339" s="198"/>
    </row>
    <row r="340" spans="1:60" outlineLevel="1" x14ac:dyDescent="0.2">
      <c r="A340" s="208"/>
      <c r="B340" s="207"/>
      <c r="C340" s="219" t="s">
        <v>995</v>
      </c>
      <c r="D340" s="597"/>
      <c r="E340" s="218"/>
      <c r="F340" s="206"/>
      <c r="G340" s="206"/>
      <c r="H340" s="206"/>
      <c r="I340" s="206"/>
      <c r="J340" s="206"/>
      <c r="K340" s="206"/>
      <c r="L340" s="206"/>
      <c r="M340" s="206"/>
      <c r="N340" s="204"/>
      <c r="O340" s="204"/>
      <c r="P340" s="204"/>
      <c r="Q340" s="204"/>
      <c r="R340" s="204"/>
      <c r="S340" s="204"/>
      <c r="T340" s="205"/>
      <c r="U340" s="204"/>
      <c r="V340" s="198"/>
      <c r="W340" s="198"/>
      <c r="X340" s="198"/>
      <c r="Y340" s="198"/>
      <c r="Z340" s="198"/>
      <c r="AA340" s="198"/>
      <c r="AB340" s="198"/>
      <c r="AC340" s="198"/>
      <c r="AD340" s="198"/>
      <c r="AE340" s="198" t="s">
        <v>97</v>
      </c>
      <c r="AF340" s="198">
        <v>0</v>
      </c>
      <c r="AG340" s="198"/>
      <c r="AH340" s="198"/>
      <c r="AI340" s="198"/>
      <c r="AJ340" s="198"/>
      <c r="AK340" s="198"/>
      <c r="AL340" s="198"/>
      <c r="AM340" s="198"/>
      <c r="AN340" s="198"/>
      <c r="AO340" s="198"/>
      <c r="AP340" s="198"/>
      <c r="AQ340" s="198"/>
      <c r="AR340" s="198"/>
      <c r="AS340" s="198"/>
      <c r="AT340" s="198"/>
      <c r="AU340" s="198"/>
      <c r="AV340" s="198"/>
      <c r="AW340" s="198"/>
      <c r="AX340" s="198"/>
      <c r="AY340" s="198"/>
      <c r="AZ340" s="198"/>
      <c r="BA340" s="198"/>
      <c r="BB340" s="198"/>
      <c r="BC340" s="198"/>
      <c r="BD340" s="198"/>
      <c r="BE340" s="198"/>
      <c r="BF340" s="198"/>
      <c r="BG340" s="198"/>
      <c r="BH340" s="198"/>
    </row>
    <row r="341" spans="1:60" outlineLevel="1" x14ac:dyDescent="0.2">
      <c r="A341" s="208"/>
      <c r="B341" s="207"/>
      <c r="C341" s="219" t="s">
        <v>1038</v>
      </c>
      <c r="D341" s="597"/>
      <c r="E341" s="218">
        <v>399</v>
      </c>
      <c r="F341" s="206"/>
      <c r="G341" s="206"/>
      <c r="H341" s="206"/>
      <c r="I341" s="206"/>
      <c r="J341" s="206"/>
      <c r="K341" s="206"/>
      <c r="L341" s="206"/>
      <c r="M341" s="206"/>
      <c r="N341" s="204"/>
      <c r="O341" s="204"/>
      <c r="P341" s="204"/>
      <c r="Q341" s="204"/>
      <c r="R341" s="204"/>
      <c r="S341" s="204"/>
      <c r="T341" s="205"/>
      <c r="U341" s="204"/>
      <c r="V341" s="198"/>
      <c r="W341" s="198"/>
      <c r="X341" s="198"/>
      <c r="Y341" s="198"/>
      <c r="Z341" s="198"/>
      <c r="AA341" s="198"/>
      <c r="AB341" s="198"/>
      <c r="AC341" s="198"/>
      <c r="AD341" s="198"/>
      <c r="AE341" s="198" t="s">
        <v>97</v>
      </c>
      <c r="AF341" s="198">
        <v>0</v>
      </c>
      <c r="AG341" s="198"/>
      <c r="AH341" s="198"/>
      <c r="AI341" s="198"/>
      <c r="AJ341" s="198"/>
      <c r="AK341" s="198"/>
      <c r="AL341" s="198"/>
      <c r="AM341" s="198"/>
      <c r="AN341" s="198"/>
      <c r="AO341" s="198"/>
      <c r="AP341" s="198"/>
      <c r="AQ341" s="198"/>
      <c r="AR341" s="198"/>
      <c r="AS341" s="198"/>
      <c r="AT341" s="198"/>
      <c r="AU341" s="198"/>
      <c r="AV341" s="198"/>
      <c r="AW341" s="198"/>
      <c r="AX341" s="198"/>
      <c r="AY341" s="198"/>
      <c r="AZ341" s="198"/>
      <c r="BA341" s="198"/>
      <c r="BB341" s="198"/>
      <c r="BC341" s="198"/>
      <c r="BD341" s="198"/>
      <c r="BE341" s="198"/>
      <c r="BF341" s="198"/>
      <c r="BG341" s="198"/>
      <c r="BH341" s="198"/>
    </row>
    <row r="342" spans="1:60" outlineLevel="1" x14ac:dyDescent="0.2">
      <c r="A342" s="208"/>
      <c r="B342" s="207"/>
      <c r="C342" s="219" t="s">
        <v>993</v>
      </c>
      <c r="D342" s="597"/>
      <c r="E342" s="218"/>
      <c r="F342" s="206"/>
      <c r="G342" s="206"/>
      <c r="H342" s="206"/>
      <c r="I342" s="206"/>
      <c r="J342" s="206"/>
      <c r="K342" s="206"/>
      <c r="L342" s="206"/>
      <c r="M342" s="206"/>
      <c r="N342" s="204"/>
      <c r="O342" s="204"/>
      <c r="P342" s="204"/>
      <c r="Q342" s="204"/>
      <c r="R342" s="204"/>
      <c r="S342" s="204"/>
      <c r="T342" s="205"/>
      <c r="U342" s="204"/>
      <c r="V342" s="198"/>
      <c r="W342" s="198"/>
      <c r="X342" s="198"/>
      <c r="Y342" s="198"/>
      <c r="Z342" s="198"/>
      <c r="AA342" s="198"/>
      <c r="AB342" s="198"/>
      <c r="AC342" s="198"/>
      <c r="AD342" s="198"/>
      <c r="AE342" s="198" t="s">
        <v>97</v>
      </c>
      <c r="AF342" s="198">
        <v>0</v>
      </c>
      <c r="AG342" s="198"/>
      <c r="AH342" s="198"/>
      <c r="AI342" s="198"/>
      <c r="AJ342" s="198"/>
      <c r="AK342" s="198"/>
      <c r="AL342" s="198"/>
      <c r="AM342" s="198"/>
      <c r="AN342" s="198"/>
      <c r="AO342" s="198"/>
      <c r="AP342" s="198"/>
      <c r="AQ342" s="198"/>
      <c r="AR342" s="198"/>
      <c r="AS342" s="198"/>
      <c r="AT342" s="198"/>
      <c r="AU342" s="198"/>
      <c r="AV342" s="198"/>
      <c r="AW342" s="198"/>
      <c r="AX342" s="198"/>
      <c r="AY342" s="198"/>
      <c r="AZ342" s="198"/>
      <c r="BA342" s="198"/>
      <c r="BB342" s="198"/>
      <c r="BC342" s="198"/>
      <c r="BD342" s="198"/>
      <c r="BE342" s="198"/>
      <c r="BF342" s="198"/>
      <c r="BG342" s="198"/>
      <c r="BH342" s="198"/>
    </row>
    <row r="343" spans="1:60" outlineLevel="1" x14ac:dyDescent="0.2">
      <c r="A343" s="208"/>
      <c r="B343" s="207"/>
      <c r="C343" s="219" t="s">
        <v>1037</v>
      </c>
      <c r="D343" s="597"/>
      <c r="E343" s="218">
        <v>199.5</v>
      </c>
      <c r="F343" s="206"/>
      <c r="G343" s="206"/>
      <c r="H343" s="206"/>
      <c r="I343" s="206"/>
      <c r="J343" s="206"/>
      <c r="K343" s="206"/>
      <c r="L343" s="206"/>
      <c r="M343" s="206"/>
      <c r="N343" s="204"/>
      <c r="O343" s="204"/>
      <c r="P343" s="204"/>
      <c r="Q343" s="204"/>
      <c r="R343" s="204"/>
      <c r="S343" s="204"/>
      <c r="T343" s="205"/>
      <c r="U343" s="204"/>
      <c r="V343" s="198"/>
      <c r="W343" s="198"/>
      <c r="X343" s="198"/>
      <c r="Y343" s="198"/>
      <c r="Z343" s="198"/>
      <c r="AA343" s="198"/>
      <c r="AB343" s="198"/>
      <c r="AC343" s="198"/>
      <c r="AD343" s="198"/>
      <c r="AE343" s="198" t="s">
        <v>97</v>
      </c>
      <c r="AF343" s="198">
        <v>0</v>
      </c>
      <c r="AG343" s="198"/>
      <c r="AH343" s="198"/>
      <c r="AI343" s="198"/>
      <c r="AJ343" s="198"/>
      <c r="AK343" s="198"/>
      <c r="AL343" s="198"/>
      <c r="AM343" s="198"/>
      <c r="AN343" s="198"/>
      <c r="AO343" s="198"/>
      <c r="AP343" s="198"/>
      <c r="AQ343" s="198"/>
      <c r="AR343" s="198"/>
      <c r="AS343" s="198"/>
      <c r="AT343" s="198"/>
      <c r="AU343" s="198"/>
      <c r="AV343" s="198"/>
      <c r="AW343" s="198"/>
      <c r="AX343" s="198"/>
      <c r="AY343" s="198"/>
      <c r="AZ343" s="198"/>
      <c r="BA343" s="198"/>
      <c r="BB343" s="198"/>
      <c r="BC343" s="198"/>
      <c r="BD343" s="198"/>
      <c r="BE343" s="198"/>
      <c r="BF343" s="198"/>
      <c r="BG343" s="198"/>
      <c r="BH343" s="198"/>
    </row>
    <row r="344" spans="1:60" outlineLevel="1" x14ac:dyDescent="0.2">
      <c r="A344" s="208">
        <v>124</v>
      </c>
      <c r="B344" s="207" t="s">
        <v>1036</v>
      </c>
      <c r="C344" s="210" t="s">
        <v>1035</v>
      </c>
      <c r="D344" s="204" t="s">
        <v>101</v>
      </c>
      <c r="E344" s="209">
        <v>341</v>
      </c>
      <c r="F344" s="254"/>
      <c r="G344" s="206">
        <f>ROUND(E344*F344,2)</f>
        <v>0</v>
      </c>
      <c r="H344" s="254"/>
      <c r="I344" s="206">
        <f>ROUND(E344*H344,2)</f>
        <v>0</v>
      </c>
      <c r="J344" s="254"/>
      <c r="K344" s="206">
        <f>ROUND(E344*J344,2)</f>
        <v>0</v>
      </c>
      <c r="L344" s="206">
        <v>21</v>
      </c>
      <c r="M344" s="206">
        <f>G344*(1+L344/100)</f>
        <v>0</v>
      </c>
      <c r="N344" s="204">
        <v>9.8999999999999999E-4</v>
      </c>
      <c r="O344" s="204">
        <f>ROUND(E344*N344,5)</f>
        <v>0.33759</v>
      </c>
      <c r="P344" s="204">
        <v>0</v>
      </c>
      <c r="Q344" s="204">
        <f>ROUND(E344*P344,5)</f>
        <v>0</v>
      </c>
      <c r="R344" s="204"/>
      <c r="S344" s="204"/>
      <c r="T344" s="205">
        <v>0.36099999999999999</v>
      </c>
      <c r="U344" s="204">
        <f>ROUND(E344*T344,2)</f>
        <v>123.1</v>
      </c>
      <c r="V344" s="198"/>
      <c r="W344" s="198"/>
      <c r="X344" s="198"/>
      <c r="Y344" s="198"/>
      <c r="Z344" s="198"/>
      <c r="AA344" s="198"/>
      <c r="AB344" s="198"/>
      <c r="AC344" s="198"/>
      <c r="AD344" s="198"/>
      <c r="AE344" s="198" t="s">
        <v>91</v>
      </c>
      <c r="AF344" s="198"/>
      <c r="AG344" s="198"/>
      <c r="AH344" s="198"/>
      <c r="AI344" s="198"/>
      <c r="AJ344" s="198"/>
      <c r="AK344" s="198"/>
      <c r="AL344" s="198"/>
      <c r="AM344" s="198"/>
      <c r="AN344" s="198"/>
      <c r="AO344" s="198"/>
      <c r="AP344" s="198"/>
      <c r="AQ344" s="198"/>
      <c r="AR344" s="198"/>
      <c r="AS344" s="198"/>
      <c r="AT344" s="198"/>
      <c r="AU344" s="198"/>
      <c r="AV344" s="198"/>
      <c r="AW344" s="198"/>
      <c r="AX344" s="198"/>
      <c r="AY344" s="198"/>
      <c r="AZ344" s="198"/>
      <c r="BA344" s="198"/>
      <c r="BB344" s="198"/>
      <c r="BC344" s="198"/>
      <c r="BD344" s="198"/>
      <c r="BE344" s="198"/>
      <c r="BF344" s="198"/>
      <c r="BG344" s="198"/>
      <c r="BH344" s="198"/>
    </row>
    <row r="345" spans="1:60" outlineLevel="1" x14ac:dyDescent="0.2">
      <c r="A345" s="208"/>
      <c r="B345" s="207"/>
      <c r="C345" s="219" t="s">
        <v>991</v>
      </c>
      <c r="D345" s="597"/>
      <c r="E345" s="218"/>
      <c r="F345" s="206"/>
      <c r="G345" s="206"/>
      <c r="H345" s="206"/>
      <c r="I345" s="206"/>
      <c r="J345" s="206"/>
      <c r="K345" s="206"/>
      <c r="L345" s="206"/>
      <c r="M345" s="206"/>
      <c r="N345" s="204"/>
      <c r="O345" s="204"/>
      <c r="P345" s="204"/>
      <c r="Q345" s="204"/>
      <c r="R345" s="204"/>
      <c r="S345" s="204"/>
      <c r="T345" s="205"/>
      <c r="U345" s="204"/>
      <c r="V345" s="198"/>
      <c r="W345" s="198"/>
      <c r="X345" s="198"/>
      <c r="Y345" s="198"/>
      <c r="Z345" s="198"/>
      <c r="AA345" s="198"/>
      <c r="AB345" s="198"/>
      <c r="AC345" s="198"/>
      <c r="AD345" s="198"/>
      <c r="AE345" s="198" t="s">
        <v>97</v>
      </c>
      <c r="AF345" s="198">
        <v>0</v>
      </c>
      <c r="AG345" s="198"/>
      <c r="AH345" s="198"/>
      <c r="AI345" s="198"/>
      <c r="AJ345" s="198"/>
      <c r="AK345" s="198"/>
      <c r="AL345" s="198"/>
      <c r="AM345" s="198"/>
      <c r="AN345" s="198"/>
      <c r="AO345" s="198"/>
      <c r="AP345" s="198"/>
      <c r="AQ345" s="198"/>
      <c r="AR345" s="198"/>
      <c r="AS345" s="198"/>
      <c r="AT345" s="198"/>
      <c r="AU345" s="198"/>
      <c r="AV345" s="198"/>
      <c r="AW345" s="198"/>
      <c r="AX345" s="198"/>
      <c r="AY345" s="198"/>
      <c r="AZ345" s="198"/>
      <c r="BA345" s="198"/>
      <c r="BB345" s="198"/>
      <c r="BC345" s="198"/>
      <c r="BD345" s="198"/>
      <c r="BE345" s="198"/>
      <c r="BF345" s="198"/>
      <c r="BG345" s="198"/>
      <c r="BH345" s="198"/>
    </row>
    <row r="346" spans="1:60" outlineLevel="1" x14ac:dyDescent="0.2">
      <c r="A346" s="208"/>
      <c r="B346" s="207"/>
      <c r="C346" s="219" t="s">
        <v>1034</v>
      </c>
      <c r="D346" s="597"/>
      <c r="E346" s="218">
        <v>299</v>
      </c>
      <c r="F346" s="206"/>
      <c r="G346" s="206"/>
      <c r="H346" s="206"/>
      <c r="I346" s="206"/>
      <c r="J346" s="206"/>
      <c r="K346" s="206"/>
      <c r="L346" s="206"/>
      <c r="M346" s="206"/>
      <c r="N346" s="204"/>
      <c r="O346" s="204"/>
      <c r="P346" s="204"/>
      <c r="Q346" s="204"/>
      <c r="R346" s="204"/>
      <c r="S346" s="204"/>
      <c r="T346" s="205"/>
      <c r="U346" s="204"/>
      <c r="V346" s="198"/>
      <c r="W346" s="198"/>
      <c r="X346" s="198"/>
      <c r="Y346" s="198"/>
      <c r="Z346" s="198"/>
      <c r="AA346" s="198"/>
      <c r="AB346" s="198"/>
      <c r="AC346" s="198"/>
      <c r="AD346" s="198"/>
      <c r="AE346" s="198" t="s">
        <v>97</v>
      </c>
      <c r="AF346" s="198">
        <v>0</v>
      </c>
      <c r="AG346" s="198"/>
      <c r="AH346" s="198"/>
      <c r="AI346" s="198"/>
      <c r="AJ346" s="198"/>
      <c r="AK346" s="198"/>
      <c r="AL346" s="198"/>
      <c r="AM346" s="198"/>
      <c r="AN346" s="198"/>
      <c r="AO346" s="198"/>
      <c r="AP346" s="198"/>
      <c r="AQ346" s="198"/>
      <c r="AR346" s="198"/>
      <c r="AS346" s="198"/>
      <c r="AT346" s="198"/>
      <c r="AU346" s="198"/>
      <c r="AV346" s="198"/>
      <c r="AW346" s="198"/>
      <c r="AX346" s="198"/>
      <c r="AY346" s="198"/>
      <c r="AZ346" s="198"/>
      <c r="BA346" s="198"/>
      <c r="BB346" s="198"/>
      <c r="BC346" s="198"/>
      <c r="BD346" s="198"/>
      <c r="BE346" s="198"/>
      <c r="BF346" s="198"/>
      <c r="BG346" s="198"/>
      <c r="BH346" s="198"/>
    </row>
    <row r="347" spans="1:60" outlineLevel="1" x14ac:dyDescent="0.2">
      <c r="A347" s="208"/>
      <c r="B347" s="207"/>
      <c r="C347" s="219" t="s">
        <v>989</v>
      </c>
      <c r="D347" s="597"/>
      <c r="E347" s="218"/>
      <c r="F347" s="206"/>
      <c r="G347" s="206"/>
      <c r="H347" s="206"/>
      <c r="I347" s="206"/>
      <c r="J347" s="206"/>
      <c r="K347" s="206"/>
      <c r="L347" s="206"/>
      <c r="M347" s="206"/>
      <c r="N347" s="204"/>
      <c r="O347" s="204"/>
      <c r="P347" s="204"/>
      <c r="Q347" s="204"/>
      <c r="R347" s="204"/>
      <c r="S347" s="204"/>
      <c r="T347" s="205"/>
      <c r="U347" s="204"/>
      <c r="V347" s="198"/>
      <c r="W347" s="198"/>
      <c r="X347" s="198"/>
      <c r="Y347" s="198"/>
      <c r="Z347" s="198"/>
      <c r="AA347" s="198"/>
      <c r="AB347" s="198"/>
      <c r="AC347" s="198"/>
      <c r="AD347" s="198"/>
      <c r="AE347" s="198" t="s">
        <v>97</v>
      </c>
      <c r="AF347" s="198">
        <v>0</v>
      </c>
      <c r="AG347" s="198"/>
      <c r="AH347" s="198"/>
      <c r="AI347" s="198"/>
      <c r="AJ347" s="198"/>
      <c r="AK347" s="198"/>
      <c r="AL347" s="198"/>
      <c r="AM347" s="198"/>
      <c r="AN347" s="198"/>
      <c r="AO347" s="198"/>
      <c r="AP347" s="198"/>
      <c r="AQ347" s="198"/>
      <c r="AR347" s="198"/>
      <c r="AS347" s="198"/>
      <c r="AT347" s="198"/>
      <c r="AU347" s="198"/>
      <c r="AV347" s="198"/>
      <c r="AW347" s="198"/>
      <c r="AX347" s="198"/>
      <c r="AY347" s="198"/>
      <c r="AZ347" s="198"/>
      <c r="BA347" s="198"/>
      <c r="BB347" s="198"/>
      <c r="BC347" s="198"/>
      <c r="BD347" s="198"/>
      <c r="BE347" s="198"/>
      <c r="BF347" s="198"/>
      <c r="BG347" s="198"/>
      <c r="BH347" s="198"/>
    </row>
    <row r="348" spans="1:60" outlineLevel="1" x14ac:dyDescent="0.2">
      <c r="A348" s="208"/>
      <c r="B348" s="207"/>
      <c r="C348" s="219" t="s">
        <v>1033</v>
      </c>
      <c r="D348" s="597"/>
      <c r="E348" s="218">
        <v>42</v>
      </c>
      <c r="F348" s="206"/>
      <c r="G348" s="206"/>
      <c r="H348" s="206"/>
      <c r="I348" s="206"/>
      <c r="J348" s="206"/>
      <c r="K348" s="206"/>
      <c r="L348" s="206"/>
      <c r="M348" s="206"/>
      <c r="N348" s="204"/>
      <c r="O348" s="204"/>
      <c r="P348" s="204"/>
      <c r="Q348" s="204"/>
      <c r="R348" s="204"/>
      <c r="S348" s="204"/>
      <c r="T348" s="205"/>
      <c r="U348" s="204"/>
      <c r="V348" s="198"/>
      <c r="W348" s="198"/>
      <c r="X348" s="198"/>
      <c r="Y348" s="198"/>
      <c r="Z348" s="198"/>
      <c r="AA348" s="198"/>
      <c r="AB348" s="198"/>
      <c r="AC348" s="198"/>
      <c r="AD348" s="198"/>
      <c r="AE348" s="198" t="s">
        <v>97</v>
      </c>
      <c r="AF348" s="198">
        <v>0</v>
      </c>
      <c r="AG348" s="198"/>
      <c r="AH348" s="198"/>
      <c r="AI348" s="198"/>
      <c r="AJ348" s="198"/>
      <c r="AK348" s="198"/>
      <c r="AL348" s="198"/>
      <c r="AM348" s="198"/>
      <c r="AN348" s="198"/>
      <c r="AO348" s="198"/>
      <c r="AP348" s="198"/>
      <c r="AQ348" s="198"/>
      <c r="AR348" s="198"/>
      <c r="AS348" s="198"/>
      <c r="AT348" s="198"/>
      <c r="AU348" s="198"/>
      <c r="AV348" s="198"/>
      <c r="AW348" s="198"/>
      <c r="AX348" s="198"/>
      <c r="AY348" s="198"/>
      <c r="AZ348" s="198"/>
      <c r="BA348" s="198"/>
      <c r="BB348" s="198"/>
      <c r="BC348" s="198"/>
      <c r="BD348" s="198"/>
      <c r="BE348" s="198"/>
      <c r="BF348" s="198"/>
      <c r="BG348" s="198"/>
      <c r="BH348" s="198"/>
    </row>
    <row r="349" spans="1:60" outlineLevel="1" x14ac:dyDescent="0.2">
      <c r="A349" s="208">
        <v>125</v>
      </c>
      <c r="B349" s="207" t="s">
        <v>1032</v>
      </c>
      <c r="C349" s="210" t="s">
        <v>1031</v>
      </c>
      <c r="D349" s="204" t="s">
        <v>98</v>
      </c>
      <c r="E349" s="209">
        <v>447.28</v>
      </c>
      <c r="F349" s="254"/>
      <c r="G349" s="206">
        <f>ROUND(E349*F349,2)</f>
        <v>0</v>
      </c>
      <c r="H349" s="254"/>
      <c r="I349" s="206">
        <f>ROUND(E349*H349,2)</f>
        <v>0</v>
      </c>
      <c r="J349" s="254"/>
      <c r="K349" s="206">
        <f>ROUND(E349*J349,2)</f>
        <v>0</v>
      </c>
      <c r="L349" s="206">
        <v>21</v>
      </c>
      <c r="M349" s="206">
        <f>G349*(1+L349/100)</f>
        <v>0</v>
      </c>
      <c r="N349" s="204">
        <v>0</v>
      </c>
      <c r="O349" s="204">
        <f>ROUND(E349*N349,5)</f>
        <v>0</v>
      </c>
      <c r="P349" s="204">
        <v>0</v>
      </c>
      <c r="Q349" s="204">
        <f>ROUND(E349*P349,5)</f>
        <v>0</v>
      </c>
      <c r="R349" s="204"/>
      <c r="S349" s="204"/>
      <c r="T349" s="205">
        <v>5.5E-2</v>
      </c>
      <c r="U349" s="204">
        <f>ROUND(E349*T349,2)</f>
        <v>24.6</v>
      </c>
      <c r="V349" s="198"/>
      <c r="W349" s="198"/>
      <c r="X349" s="198"/>
      <c r="Y349" s="198"/>
      <c r="Z349" s="198"/>
      <c r="AA349" s="198"/>
      <c r="AB349" s="198"/>
      <c r="AC349" s="198"/>
      <c r="AD349" s="198"/>
      <c r="AE349" s="198" t="s">
        <v>91</v>
      </c>
      <c r="AF349" s="198"/>
      <c r="AG349" s="198"/>
      <c r="AH349" s="198"/>
      <c r="AI349" s="198"/>
      <c r="AJ349" s="198"/>
      <c r="AK349" s="198"/>
      <c r="AL349" s="198"/>
      <c r="AM349" s="198"/>
      <c r="AN349" s="198"/>
      <c r="AO349" s="198"/>
      <c r="AP349" s="198"/>
      <c r="AQ349" s="198"/>
      <c r="AR349" s="198"/>
      <c r="AS349" s="198"/>
      <c r="AT349" s="198"/>
      <c r="AU349" s="198"/>
      <c r="AV349" s="198"/>
      <c r="AW349" s="198"/>
      <c r="AX349" s="198"/>
      <c r="AY349" s="198"/>
      <c r="AZ349" s="198"/>
      <c r="BA349" s="198"/>
      <c r="BB349" s="198"/>
      <c r="BC349" s="198"/>
      <c r="BD349" s="198"/>
      <c r="BE349" s="198"/>
      <c r="BF349" s="198"/>
      <c r="BG349" s="198"/>
      <c r="BH349" s="198"/>
    </row>
    <row r="350" spans="1:60" outlineLevel="1" x14ac:dyDescent="0.2">
      <c r="A350" s="208"/>
      <c r="B350" s="207"/>
      <c r="C350" s="219" t="s">
        <v>1000</v>
      </c>
      <c r="D350" s="597"/>
      <c r="E350" s="218"/>
      <c r="F350" s="206"/>
      <c r="G350" s="206"/>
      <c r="H350" s="206"/>
      <c r="I350" s="206"/>
      <c r="J350" s="206"/>
      <c r="K350" s="206"/>
      <c r="L350" s="206"/>
      <c r="M350" s="206"/>
      <c r="N350" s="204"/>
      <c r="O350" s="204"/>
      <c r="P350" s="204"/>
      <c r="Q350" s="204"/>
      <c r="R350" s="204"/>
      <c r="S350" s="204"/>
      <c r="T350" s="205"/>
      <c r="U350" s="204"/>
      <c r="V350" s="198"/>
      <c r="W350" s="198"/>
      <c r="X350" s="198"/>
      <c r="Y350" s="198"/>
      <c r="Z350" s="198"/>
      <c r="AA350" s="198"/>
      <c r="AB350" s="198"/>
      <c r="AC350" s="198"/>
      <c r="AD350" s="198"/>
      <c r="AE350" s="198" t="s">
        <v>97</v>
      </c>
      <c r="AF350" s="198">
        <v>0</v>
      </c>
      <c r="AG350" s="198"/>
      <c r="AH350" s="198"/>
      <c r="AI350" s="198"/>
      <c r="AJ350" s="198"/>
      <c r="AK350" s="198"/>
      <c r="AL350" s="198"/>
      <c r="AM350" s="198"/>
      <c r="AN350" s="198"/>
      <c r="AO350" s="198"/>
      <c r="AP350" s="198"/>
      <c r="AQ350" s="198"/>
      <c r="AR350" s="198"/>
      <c r="AS350" s="198"/>
      <c r="AT350" s="198"/>
      <c r="AU350" s="198"/>
      <c r="AV350" s="198"/>
      <c r="AW350" s="198"/>
      <c r="AX350" s="198"/>
      <c r="AY350" s="198"/>
      <c r="AZ350" s="198"/>
      <c r="BA350" s="198"/>
      <c r="BB350" s="198"/>
      <c r="BC350" s="198"/>
      <c r="BD350" s="198"/>
      <c r="BE350" s="198"/>
      <c r="BF350" s="198"/>
      <c r="BG350" s="198"/>
      <c r="BH350" s="198"/>
    </row>
    <row r="351" spans="1:60" outlineLevel="1" x14ac:dyDescent="0.2">
      <c r="A351" s="208"/>
      <c r="B351" s="207"/>
      <c r="C351" s="219" t="s">
        <v>1030</v>
      </c>
      <c r="D351" s="597"/>
      <c r="E351" s="218">
        <v>187.09</v>
      </c>
      <c r="F351" s="206"/>
      <c r="G351" s="206"/>
      <c r="H351" s="206"/>
      <c r="I351" s="206"/>
      <c r="J351" s="206"/>
      <c r="K351" s="206"/>
      <c r="L351" s="206"/>
      <c r="M351" s="206"/>
      <c r="N351" s="204"/>
      <c r="O351" s="204"/>
      <c r="P351" s="204"/>
      <c r="Q351" s="204"/>
      <c r="R351" s="204"/>
      <c r="S351" s="204"/>
      <c r="T351" s="205"/>
      <c r="U351" s="204"/>
      <c r="V351" s="198"/>
      <c r="W351" s="198"/>
      <c r="X351" s="198"/>
      <c r="Y351" s="198"/>
      <c r="Z351" s="198"/>
      <c r="AA351" s="198"/>
      <c r="AB351" s="198"/>
      <c r="AC351" s="198"/>
      <c r="AD351" s="198"/>
      <c r="AE351" s="198" t="s">
        <v>97</v>
      </c>
      <c r="AF351" s="198">
        <v>0</v>
      </c>
      <c r="AG351" s="198"/>
      <c r="AH351" s="198"/>
      <c r="AI351" s="198"/>
      <c r="AJ351" s="198"/>
      <c r="AK351" s="198"/>
      <c r="AL351" s="198"/>
      <c r="AM351" s="198"/>
      <c r="AN351" s="198"/>
      <c r="AO351" s="198"/>
      <c r="AP351" s="198"/>
      <c r="AQ351" s="198"/>
      <c r="AR351" s="198"/>
      <c r="AS351" s="198"/>
      <c r="AT351" s="198"/>
      <c r="AU351" s="198"/>
      <c r="AV351" s="198"/>
      <c r="AW351" s="198"/>
      <c r="AX351" s="198"/>
      <c r="AY351" s="198"/>
      <c r="AZ351" s="198"/>
      <c r="BA351" s="198"/>
      <c r="BB351" s="198"/>
      <c r="BC351" s="198"/>
      <c r="BD351" s="198"/>
      <c r="BE351" s="198"/>
      <c r="BF351" s="198"/>
      <c r="BG351" s="198"/>
      <c r="BH351" s="198"/>
    </row>
    <row r="352" spans="1:60" outlineLevel="1" x14ac:dyDescent="0.2">
      <c r="A352" s="208"/>
      <c r="B352" s="207"/>
      <c r="C352" s="219" t="s">
        <v>1002</v>
      </c>
      <c r="D352" s="597"/>
      <c r="E352" s="218"/>
      <c r="F352" s="206"/>
      <c r="G352" s="206"/>
      <c r="H352" s="206"/>
      <c r="I352" s="206"/>
      <c r="J352" s="206"/>
      <c r="K352" s="206"/>
      <c r="L352" s="206"/>
      <c r="M352" s="206"/>
      <c r="N352" s="204"/>
      <c r="O352" s="204"/>
      <c r="P352" s="204"/>
      <c r="Q352" s="204"/>
      <c r="R352" s="204"/>
      <c r="S352" s="204"/>
      <c r="T352" s="205"/>
      <c r="U352" s="204"/>
      <c r="V352" s="198"/>
      <c r="W352" s="198"/>
      <c r="X352" s="198"/>
      <c r="Y352" s="198"/>
      <c r="Z352" s="198"/>
      <c r="AA352" s="198"/>
      <c r="AB352" s="198"/>
      <c r="AC352" s="198"/>
      <c r="AD352" s="198"/>
      <c r="AE352" s="198" t="s">
        <v>97</v>
      </c>
      <c r="AF352" s="198">
        <v>0</v>
      </c>
      <c r="AG352" s="198"/>
      <c r="AH352" s="198"/>
      <c r="AI352" s="198"/>
      <c r="AJ352" s="198"/>
      <c r="AK352" s="198"/>
      <c r="AL352" s="198"/>
      <c r="AM352" s="198"/>
      <c r="AN352" s="198"/>
      <c r="AO352" s="198"/>
      <c r="AP352" s="198"/>
      <c r="AQ352" s="198"/>
      <c r="AR352" s="198"/>
      <c r="AS352" s="198"/>
      <c r="AT352" s="198"/>
      <c r="AU352" s="198"/>
      <c r="AV352" s="198"/>
      <c r="AW352" s="198"/>
      <c r="AX352" s="198"/>
      <c r="AY352" s="198"/>
      <c r="AZ352" s="198"/>
      <c r="BA352" s="198"/>
      <c r="BB352" s="198"/>
      <c r="BC352" s="198"/>
      <c r="BD352" s="198"/>
      <c r="BE352" s="198"/>
      <c r="BF352" s="198"/>
      <c r="BG352" s="198"/>
      <c r="BH352" s="198"/>
    </row>
    <row r="353" spans="1:60" outlineLevel="1" x14ac:dyDescent="0.2">
      <c r="A353" s="208"/>
      <c r="B353" s="207"/>
      <c r="C353" s="219" t="s">
        <v>1029</v>
      </c>
      <c r="D353" s="597"/>
      <c r="E353" s="218">
        <v>260.19</v>
      </c>
      <c r="F353" s="206"/>
      <c r="G353" s="206"/>
      <c r="H353" s="206"/>
      <c r="I353" s="206"/>
      <c r="J353" s="206"/>
      <c r="K353" s="206"/>
      <c r="L353" s="206"/>
      <c r="M353" s="206"/>
      <c r="N353" s="204"/>
      <c r="O353" s="204"/>
      <c r="P353" s="204"/>
      <c r="Q353" s="204"/>
      <c r="R353" s="204"/>
      <c r="S353" s="204"/>
      <c r="T353" s="205"/>
      <c r="U353" s="204"/>
      <c r="V353" s="198"/>
      <c r="W353" s="198"/>
      <c r="X353" s="198"/>
      <c r="Y353" s="198"/>
      <c r="Z353" s="198"/>
      <c r="AA353" s="198"/>
      <c r="AB353" s="198"/>
      <c r="AC353" s="198"/>
      <c r="AD353" s="198"/>
      <c r="AE353" s="198" t="s">
        <v>97</v>
      </c>
      <c r="AF353" s="198">
        <v>0</v>
      </c>
      <c r="AG353" s="198"/>
      <c r="AH353" s="198"/>
      <c r="AI353" s="198"/>
      <c r="AJ353" s="198"/>
      <c r="AK353" s="198"/>
      <c r="AL353" s="198"/>
      <c r="AM353" s="198"/>
      <c r="AN353" s="198"/>
      <c r="AO353" s="198"/>
      <c r="AP353" s="198"/>
      <c r="AQ353" s="198"/>
      <c r="AR353" s="198"/>
      <c r="AS353" s="198"/>
      <c r="AT353" s="198"/>
      <c r="AU353" s="198"/>
      <c r="AV353" s="198"/>
      <c r="AW353" s="198"/>
      <c r="AX353" s="198"/>
      <c r="AY353" s="198"/>
      <c r="AZ353" s="198"/>
      <c r="BA353" s="198"/>
      <c r="BB353" s="198"/>
      <c r="BC353" s="198"/>
      <c r="BD353" s="198"/>
      <c r="BE353" s="198"/>
      <c r="BF353" s="198"/>
      <c r="BG353" s="198"/>
      <c r="BH353" s="198"/>
    </row>
    <row r="354" spans="1:60" ht="22.5" outlineLevel="1" x14ac:dyDescent="0.2">
      <c r="A354" s="208">
        <v>126</v>
      </c>
      <c r="B354" s="207" t="s">
        <v>1028</v>
      </c>
      <c r="C354" s="210" t="s">
        <v>1027</v>
      </c>
      <c r="D354" s="204" t="s">
        <v>98</v>
      </c>
      <c r="E354" s="209">
        <v>260.19</v>
      </c>
      <c r="F354" s="254"/>
      <c r="G354" s="206">
        <f>ROUND(E354*F354,2)</f>
        <v>0</v>
      </c>
      <c r="H354" s="254"/>
      <c r="I354" s="206">
        <f>ROUND(E354*H354,2)</f>
        <v>0</v>
      </c>
      <c r="J354" s="254"/>
      <c r="K354" s="206">
        <f>ROUND(E354*J354,2)</f>
        <v>0</v>
      </c>
      <c r="L354" s="206">
        <v>21</v>
      </c>
      <c r="M354" s="206">
        <f>G354*(1+L354/100)</f>
        <v>0</v>
      </c>
      <c r="N354" s="204">
        <v>0</v>
      </c>
      <c r="O354" s="204">
        <f>ROUND(E354*N354,5)</f>
        <v>0</v>
      </c>
      <c r="P354" s="204">
        <v>0</v>
      </c>
      <c r="Q354" s="204">
        <f>ROUND(E354*P354,5)</f>
        <v>0</v>
      </c>
      <c r="R354" s="204"/>
      <c r="S354" s="204"/>
      <c r="T354" s="205">
        <v>0.27</v>
      </c>
      <c r="U354" s="204">
        <f>ROUND(E354*T354,2)</f>
        <v>70.25</v>
      </c>
      <c r="V354" s="198"/>
      <c r="W354" s="198"/>
      <c r="X354" s="198"/>
      <c r="Y354" s="198"/>
      <c r="Z354" s="198"/>
      <c r="AA354" s="198"/>
      <c r="AB354" s="198"/>
      <c r="AC354" s="198"/>
      <c r="AD354" s="198"/>
      <c r="AE354" s="198" t="s">
        <v>91</v>
      </c>
      <c r="AF354" s="198"/>
      <c r="AG354" s="198"/>
      <c r="AH354" s="198"/>
      <c r="AI354" s="198"/>
      <c r="AJ354" s="198"/>
      <c r="AK354" s="198"/>
      <c r="AL354" s="198"/>
      <c r="AM354" s="198"/>
      <c r="AN354" s="198"/>
      <c r="AO354" s="198"/>
      <c r="AP354" s="198"/>
      <c r="AQ354" s="198"/>
      <c r="AR354" s="198"/>
      <c r="AS354" s="198"/>
      <c r="AT354" s="198"/>
      <c r="AU354" s="198"/>
      <c r="AV354" s="198"/>
      <c r="AW354" s="198"/>
      <c r="AX354" s="198"/>
      <c r="AY354" s="198"/>
      <c r="AZ354" s="198"/>
      <c r="BA354" s="198"/>
      <c r="BB354" s="198"/>
      <c r="BC354" s="198"/>
      <c r="BD354" s="198"/>
      <c r="BE354" s="198"/>
      <c r="BF354" s="198"/>
      <c r="BG354" s="198"/>
      <c r="BH354" s="198"/>
    </row>
    <row r="355" spans="1:60" outlineLevel="1" x14ac:dyDescent="0.2">
      <c r="A355" s="208"/>
      <c r="B355" s="207"/>
      <c r="C355" s="219" t="s">
        <v>949</v>
      </c>
      <c r="D355" s="597"/>
      <c r="E355" s="218"/>
      <c r="F355" s="206"/>
      <c r="G355" s="206"/>
      <c r="H355" s="206"/>
      <c r="I355" s="206"/>
      <c r="J355" s="206"/>
      <c r="K355" s="206"/>
      <c r="L355" s="206"/>
      <c r="M355" s="206"/>
      <c r="N355" s="204"/>
      <c r="O355" s="204"/>
      <c r="P355" s="204"/>
      <c r="Q355" s="204"/>
      <c r="R355" s="204"/>
      <c r="S355" s="204"/>
      <c r="T355" s="205"/>
      <c r="U355" s="204"/>
      <c r="V355" s="198"/>
      <c r="W355" s="198"/>
      <c r="X355" s="198"/>
      <c r="Y355" s="198"/>
      <c r="Z355" s="198"/>
      <c r="AA355" s="198"/>
      <c r="AB355" s="198"/>
      <c r="AC355" s="198"/>
      <c r="AD355" s="198"/>
      <c r="AE355" s="198" t="s">
        <v>97</v>
      </c>
      <c r="AF355" s="198">
        <v>0</v>
      </c>
      <c r="AG355" s="198"/>
      <c r="AH355" s="198"/>
      <c r="AI355" s="198"/>
      <c r="AJ355" s="198"/>
      <c r="AK355" s="198"/>
      <c r="AL355" s="198"/>
      <c r="AM355" s="198"/>
      <c r="AN355" s="198"/>
      <c r="AO355" s="198"/>
      <c r="AP355" s="198"/>
      <c r="AQ355" s="198"/>
      <c r="AR355" s="198"/>
      <c r="AS355" s="198"/>
      <c r="AT355" s="198"/>
      <c r="AU355" s="198"/>
      <c r="AV355" s="198"/>
      <c r="AW355" s="198"/>
      <c r="AX355" s="198"/>
      <c r="AY355" s="198"/>
      <c r="AZ355" s="198"/>
      <c r="BA355" s="198"/>
      <c r="BB355" s="198"/>
      <c r="BC355" s="198"/>
      <c r="BD355" s="198"/>
      <c r="BE355" s="198"/>
      <c r="BF355" s="198"/>
      <c r="BG355" s="198"/>
      <c r="BH355" s="198"/>
    </row>
    <row r="356" spans="1:60" outlineLevel="1" x14ac:dyDescent="0.2">
      <c r="A356" s="208"/>
      <c r="B356" s="207"/>
      <c r="C356" s="219" t="s">
        <v>1026</v>
      </c>
      <c r="D356" s="597"/>
      <c r="E356" s="218">
        <v>260.19</v>
      </c>
      <c r="F356" s="206"/>
      <c r="G356" s="206"/>
      <c r="H356" s="206"/>
      <c r="I356" s="206"/>
      <c r="J356" s="206"/>
      <c r="K356" s="206"/>
      <c r="L356" s="206"/>
      <c r="M356" s="206"/>
      <c r="N356" s="204"/>
      <c r="O356" s="204"/>
      <c r="P356" s="204"/>
      <c r="Q356" s="204"/>
      <c r="R356" s="204"/>
      <c r="S356" s="204"/>
      <c r="T356" s="205"/>
      <c r="U356" s="204"/>
      <c r="V356" s="198"/>
      <c r="W356" s="198"/>
      <c r="X356" s="198"/>
      <c r="Y356" s="198"/>
      <c r="Z356" s="198"/>
      <c r="AA356" s="198"/>
      <c r="AB356" s="198"/>
      <c r="AC356" s="198"/>
      <c r="AD356" s="198"/>
      <c r="AE356" s="198" t="s">
        <v>97</v>
      </c>
      <c r="AF356" s="198">
        <v>0</v>
      </c>
      <c r="AG356" s="198"/>
      <c r="AH356" s="198"/>
      <c r="AI356" s="198"/>
      <c r="AJ356" s="198"/>
      <c r="AK356" s="198"/>
      <c r="AL356" s="198"/>
      <c r="AM356" s="198"/>
      <c r="AN356" s="198"/>
      <c r="AO356" s="198"/>
      <c r="AP356" s="198"/>
      <c r="AQ356" s="198"/>
      <c r="AR356" s="198"/>
      <c r="AS356" s="198"/>
      <c r="AT356" s="198"/>
      <c r="AU356" s="198"/>
      <c r="AV356" s="198"/>
      <c r="AW356" s="198"/>
      <c r="AX356" s="198"/>
      <c r="AY356" s="198"/>
      <c r="AZ356" s="198"/>
      <c r="BA356" s="198"/>
      <c r="BB356" s="198"/>
      <c r="BC356" s="198"/>
      <c r="BD356" s="198"/>
      <c r="BE356" s="198"/>
      <c r="BF356" s="198"/>
      <c r="BG356" s="198"/>
      <c r="BH356" s="198"/>
    </row>
    <row r="357" spans="1:60" outlineLevel="1" x14ac:dyDescent="0.2">
      <c r="A357" s="208">
        <v>127</v>
      </c>
      <c r="B357" s="207" t="s">
        <v>1025</v>
      </c>
      <c r="C357" s="210" t="s">
        <v>1024</v>
      </c>
      <c r="D357" s="204" t="s">
        <v>98</v>
      </c>
      <c r="E357" s="209">
        <v>73.099999999999994</v>
      </c>
      <c r="F357" s="254"/>
      <c r="G357" s="206">
        <f>ROUND(E357*F357,2)</f>
        <v>0</v>
      </c>
      <c r="H357" s="254"/>
      <c r="I357" s="206">
        <f>ROUND(E357*H357,2)</f>
        <v>0</v>
      </c>
      <c r="J357" s="254"/>
      <c r="K357" s="206">
        <f>ROUND(E357*J357,2)</f>
        <v>0</v>
      </c>
      <c r="L357" s="206">
        <v>21</v>
      </c>
      <c r="M357" s="206">
        <f>G357*(1+L357/100)</f>
        <v>0</v>
      </c>
      <c r="N357" s="204">
        <v>0</v>
      </c>
      <c r="O357" s="204">
        <f>ROUND(E357*N357,5)</f>
        <v>0</v>
      </c>
      <c r="P357" s="204">
        <v>0</v>
      </c>
      <c r="Q357" s="204">
        <f>ROUND(E357*P357,5)</f>
        <v>0</v>
      </c>
      <c r="R357" s="204"/>
      <c r="S357" s="204"/>
      <c r="T357" s="205">
        <v>0.29199999999999998</v>
      </c>
      <c r="U357" s="204">
        <f>ROUND(E357*T357,2)</f>
        <v>21.35</v>
      </c>
      <c r="V357" s="198"/>
      <c r="W357" s="198"/>
      <c r="X357" s="198"/>
      <c r="Y357" s="198"/>
      <c r="Z357" s="198"/>
      <c r="AA357" s="198"/>
      <c r="AB357" s="198"/>
      <c r="AC357" s="198"/>
      <c r="AD357" s="198"/>
      <c r="AE357" s="198" t="s">
        <v>91</v>
      </c>
      <c r="AF357" s="198"/>
      <c r="AG357" s="198"/>
      <c r="AH357" s="198"/>
      <c r="AI357" s="198"/>
      <c r="AJ357" s="198"/>
      <c r="AK357" s="198"/>
      <c r="AL357" s="198"/>
      <c r="AM357" s="198"/>
      <c r="AN357" s="198"/>
      <c r="AO357" s="198"/>
      <c r="AP357" s="198"/>
      <c r="AQ357" s="198"/>
      <c r="AR357" s="198"/>
      <c r="AS357" s="198"/>
      <c r="AT357" s="198"/>
      <c r="AU357" s="198"/>
      <c r="AV357" s="198"/>
      <c r="AW357" s="198"/>
      <c r="AX357" s="198"/>
      <c r="AY357" s="198"/>
      <c r="AZ357" s="198"/>
      <c r="BA357" s="198"/>
      <c r="BB357" s="198"/>
      <c r="BC357" s="198"/>
      <c r="BD357" s="198"/>
      <c r="BE357" s="198"/>
      <c r="BF357" s="198"/>
      <c r="BG357" s="198"/>
      <c r="BH357" s="198"/>
    </row>
    <row r="358" spans="1:60" outlineLevel="1" x14ac:dyDescent="0.2">
      <c r="A358" s="208"/>
      <c r="B358" s="207"/>
      <c r="C358" s="219" t="s">
        <v>1023</v>
      </c>
      <c r="D358" s="597"/>
      <c r="E358" s="218"/>
      <c r="F358" s="206"/>
      <c r="G358" s="206"/>
      <c r="H358" s="206"/>
      <c r="I358" s="206"/>
      <c r="J358" s="206"/>
      <c r="K358" s="206"/>
      <c r="L358" s="206"/>
      <c r="M358" s="206"/>
      <c r="N358" s="204"/>
      <c r="O358" s="204"/>
      <c r="P358" s="204"/>
      <c r="Q358" s="204"/>
      <c r="R358" s="204"/>
      <c r="S358" s="204"/>
      <c r="T358" s="205"/>
      <c r="U358" s="204"/>
      <c r="V358" s="198"/>
      <c r="W358" s="198"/>
      <c r="X358" s="198"/>
      <c r="Y358" s="198"/>
      <c r="Z358" s="198"/>
      <c r="AA358" s="198"/>
      <c r="AB358" s="198"/>
      <c r="AC358" s="198"/>
      <c r="AD358" s="198"/>
      <c r="AE358" s="198" t="s">
        <v>97</v>
      </c>
      <c r="AF358" s="198">
        <v>0</v>
      </c>
      <c r="AG358" s="198"/>
      <c r="AH358" s="198"/>
      <c r="AI358" s="198"/>
      <c r="AJ358" s="198"/>
      <c r="AK358" s="198"/>
      <c r="AL358" s="198"/>
      <c r="AM358" s="198"/>
      <c r="AN358" s="198"/>
      <c r="AO358" s="198"/>
      <c r="AP358" s="198"/>
      <c r="AQ358" s="198"/>
      <c r="AR358" s="198"/>
      <c r="AS358" s="198"/>
      <c r="AT358" s="198"/>
      <c r="AU358" s="198"/>
      <c r="AV358" s="198"/>
      <c r="AW358" s="198"/>
      <c r="AX358" s="198"/>
      <c r="AY358" s="198"/>
      <c r="AZ358" s="198"/>
      <c r="BA358" s="198"/>
      <c r="BB358" s="198"/>
      <c r="BC358" s="198"/>
      <c r="BD358" s="198"/>
      <c r="BE358" s="198"/>
      <c r="BF358" s="198"/>
      <c r="BG358" s="198"/>
      <c r="BH358" s="198"/>
    </row>
    <row r="359" spans="1:60" outlineLevel="1" x14ac:dyDescent="0.2">
      <c r="A359" s="208"/>
      <c r="B359" s="207"/>
      <c r="C359" s="219" t="s">
        <v>1022</v>
      </c>
      <c r="D359" s="597"/>
      <c r="E359" s="218">
        <v>73.099999999999994</v>
      </c>
      <c r="F359" s="206"/>
      <c r="G359" s="206"/>
      <c r="H359" s="206"/>
      <c r="I359" s="206"/>
      <c r="J359" s="206"/>
      <c r="K359" s="206"/>
      <c r="L359" s="206"/>
      <c r="M359" s="206"/>
      <c r="N359" s="204"/>
      <c r="O359" s="204"/>
      <c r="P359" s="204"/>
      <c r="Q359" s="204"/>
      <c r="R359" s="204"/>
      <c r="S359" s="204"/>
      <c r="T359" s="205"/>
      <c r="U359" s="204"/>
      <c r="V359" s="198"/>
      <c r="W359" s="198"/>
      <c r="X359" s="198"/>
      <c r="Y359" s="198"/>
      <c r="Z359" s="198"/>
      <c r="AA359" s="198"/>
      <c r="AB359" s="198"/>
      <c r="AC359" s="198"/>
      <c r="AD359" s="198"/>
      <c r="AE359" s="198" t="s">
        <v>97</v>
      </c>
      <c r="AF359" s="198">
        <v>0</v>
      </c>
      <c r="AG359" s="198"/>
      <c r="AH359" s="198"/>
      <c r="AI359" s="198"/>
      <c r="AJ359" s="198"/>
      <c r="AK359" s="198"/>
      <c r="AL359" s="198"/>
      <c r="AM359" s="198"/>
      <c r="AN359" s="198"/>
      <c r="AO359" s="198"/>
      <c r="AP359" s="198"/>
      <c r="AQ359" s="198"/>
      <c r="AR359" s="198"/>
      <c r="AS359" s="198"/>
      <c r="AT359" s="198"/>
      <c r="AU359" s="198"/>
      <c r="AV359" s="198"/>
      <c r="AW359" s="198"/>
      <c r="AX359" s="198"/>
      <c r="AY359" s="198"/>
      <c r="AZ359" s="198"/>
      <c r="BA359" s="198"/>
      <c r="BB359" s="198"/>
      <c r="BC359" s="198"/>
      <c r="BD359" s="198"/>
      <c r="BE359" s="198"/>
      <c r="BF359" s="198"/>
      <c r="BG359" s="198"/>
      <c r="BH359" s="198"/>
    </row>
    <row r="360" spans="1:60" outlineLevel="1" x14ac:dyDescent="0.2">
      <c r="A360" s="208">
        <v>128</v>
      </c>
      <c r="B360" s="207" t="s">
        <v>1021</v>
      </c>
      <c r="C360" s="210" t="s">
        <v>1020</v>
      </c>
      <c r="D360" s="204" t="s">
        <v>102</v>
      </c>
      <c r="E360" s="209">
        <v>26.589572</v>
      </c>
      <c r="F360" s="254"/>
      <c r="G360" s="206">
        <f>ROUND(E360*F360,2)</f>
        <v>0</v>
      </c>
      <c r="H360" s="254"/>
      <c r="I360" s="206">
        <f>ROUND(E360*H360,2)</f>
        <v>0</v>
      </c>
      <c r="J360" s="254"/>
      <c r="K360" s="206">
        <f>ROUND(E360*J360,2)</f>
        <v>0</v>
      </c>
      <c r="L360" s="206">
        <v>21</v>
      </c>
      <c r="M360" s="206">
        <f>G360*(1+L360/100)</f>
        <v>0</v>
      </c>
      <c r="N360" s="204">
        <v>2.3570000000000001E-2</v>
      </c>
      <c r="O360" s="204">
        <f>ROUND(E360*N360,5)</f>
        <v>0.62672000000000005</v>
      </c>
      <c r="P360" s="204">
        <v>0</v>
      </c>
      <c r="Q360" s="204">
        <f>ROUND(E360*P360,5)</f>
        <v>0</v>
      </c>
      <c r="R360" s="204"/>
      <c r="S360" s="204"/>
      <c r="T360" s="205">
        <v>0</v>
      </c>
      <c r="U360" s="204">
        <f>ROUND(E360*T360,2)</f>
        <v>0</v>
      </c>
      <c r="V360" s="198"/>
      <c r="W360" s="198"/>
      <c r="X360" s="198"/>
      <c r="Y360" s="198"/>
      <c r="Z360" s="198"/>
      <c r="AA360" s="198"/>
      <c r="AB360" s="198"/>
      <c r="AC360" s="198"/>
      <c r="AD360" s="198"/>
      <c r="AE360" s="198" t="s">
        <v>91</v>
      </c>
      <c r="AF360" s="198"/>
      <c r="AG360" s="198"/>
      <c r="AH360" s="198"/>
      <c r="AI360" s="198"/>
      <c r="AJ360" s="198"/>
      <c r="AK360" s="198"/>
      <c r="AL360" s="198"/>
      <c r="AM360" s="198"/>
      <c r="AN360" s="198"/>
      <c r="AO360" s="198"/>
      <c r="AP360" s="198"/>
      <c r="AQ360" s="198"/>
      <c r="AR360" s="198"/>
      <c r="AS360" s="198"/>
      <c r="AT360" s="198"/>
      <c r="AU360" s="198"/>
      <c r="AV360" s="198"/>
      <c r="AW360" s="198"/>
      <c r="AX360" s="198"/>
      <c r="AY360" s="198"/>
      <c r="AZ360" s="198"/>
      <c r="BA360" s="198"/>
      <c r="BB360" s="198"/>
      <c r="BC360" s="198"/>
      <c r="BD360" s="198"/>
      <c r="BE360" s="198"/>
      <c r="BF360" s="198"/>
      <c r="BG360" s="198"/>
      <c r="BH360" s="198"/>
    </row>
    <row r="361" spans="1:60" outlineLevel="1" x14ac:dyDescent="0.2">
      <c r="A361" s="208"/>
      <c r="B361" s="207"/>
      <c r="C361" s="219" t="s">
        <v>1019</v>
      </c>
      <c r="D361" s="597"/>
      <c r="E361" s="218">
        <v>26.589572</v>
      </c>
      <c r="F361" s="206"/>
      <c r="G361" s="206"/>
      <c r="H361" s="206"/>
      <c r="I361" s="206"/>
      <c r="J361" s="206"/>
      <c r="K361" s="206"/>
      <c r="L361" s="206"/>
      <c r="M361" s="206"/>
      <c r="N361" s="204"/>
      <c r="O361" s="204"/>
      <c r="P361" s="204"/>
      <c r="Q361" s="204"/>
      <c r="R361" s="204"/>
      <c r="S361" s="204"/>
      <c r="T361" s="205"/>
      <c r="U361" s="204"/>
      <c r="V361" s="198"/>
      <c r="W361" s="198"/>
      <c r="X361" s="198"/>
      <c r="Y361" s="198"/>
      <c r="Z361" s="198"/>
      <c r="AA361" s="198"/>
      <c r="AB361" s="198"/>
      <c r="AC361" s="198"/>
      <c r="AD361" s="198"/>
      <c r="AE361" s="198" t="s">
        <v>97</v>
      </c>
      <c r="AF361" s="198">
        <v>0</v>
      </c>
      <c r="AG361" s="198"/>
      <c r="AH361" s="198"/>
      <c r="AI361" s="198"/>
      <c r="AJ361" s="198"/>
      <c r="AK361" s="198"/>
      <c r="AL361" s="198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198"/>
      <c r="AW361" s="198"/>
      <c r="AX361" s="198"/>
      <c r="AY361" s="198"/>
      <c r="AZ361" s="198"/>
      <c r="BA361" s="198"/>
      <c r="BB361" s="198"/>
      <c r="BC361" s="198"/>
      <c r="BD361" s="198"/>
      <c r="BE361" s="198"/>
      <c r="BF361" s="198"/>
      <c r="BG361" s="198"/>
      <c r="BH361" s="198"/>
    </row>
    <row r="362" spans="1:60" outlineLevel="1" x14ac:dyDescent="0.2">
      <c r="A362" s="208">
        <v>129</v>
      </c>
      <c r="B362" s="207" t="s">
        <v>1018</v>
      </c>
      <c r="C362" s="210" t="s">
        <v>1017</v>
      </c>
      <c r="D362" s="204" t="s">
        <v>102</v>
      </c>
      <c r="E362" s="209">
        <v>7.4934719999999997</v>
      </c>
      <c r="F362" s="254"/>
      <c r="G362" s="206">
        <f>ROUND(E362*F362,2)</f>
        <v>0</v>
      </c>
      <c r="H362" s="254"/>
      <c r="I362" s="206">
        <f>ROUND(E362*H362,2)</f>
        <v>0</v>
      </c>
      <c r="J362" s="254"/>
      <c r="K362" s="206">
        <f>ROUND(E362*J362,2)</f>
        <v>0</v>
      </c>
      <c r="L362" s="206">
        <v>21</v>
      </c>
      <c r="M362" s="206">
        <f>G362*(1+L362/100)</f>
        <v>0</v>
      </c>
      <c r="N362" s="204">
        <v>0.55000000000000004</v>
      </c>
      <c r="O362" s="204">
        <f>ROUND(E362*N362,5)</f>
        <v>4.12141</v>
      </c>
      <c r="P362" s="204">
        <v>0</v>
      </c>
      <c r="Q362" s="204">
        <f>ROUND(E362*P362,5)</f>
        <v>0</v>
      </c>
      <c r="R362" s="204"/>
      <c r="S362" s="204"/>
      <c r="T362" s="205">
        <v>0</v>
      </c>
      <c r="U362" s="204">
        <f>ROUND(E362*T362,2)</f>
        <v>0</v>
      </c>
      <c r="V362" s="198"/>
      <c r="W362" s="198"/>
      <c r="X362" s="198"/>
      <c r="Y362" s="198"/>
      <c r="Z362" s="198"/>
      <c r="AA362" s="198"/>
      <c r="AB362" s="198"/>
      <c r="AC362" s="198"/>
      <c r="AD362" s="198"/>
      <c r="AE362" s="198" t="s">
        <v>95</v>
      </c>
      <c r="AF362" s="198"/>
      <c r="AG362" s="198"/>
      <c r="AH362" s="198"/>
      <c r="AI362" s="198"/>
      <c r="AJ362" s="198"/>
      <c r="AK362" s="198"/>
      <c r="AL362" s="198"/>
      <c r="AM362" s="198"/>
      <c r="AN362" s="198"/>
      <c r="AO362" s="198"/>
      <c r="AP362" s="198"/>
      <c r="AQ362" s="198"/>
      <c r="AR362" s="198"/>
      <c r="AS362" s="198"/>
      <c r="AT362" s="198"/>
      <c r="AU362" s="198"/>
      <c r="AV362" s="198"/>
      <c r="AW362" s="198"/>
      <c r="AX362" s="198"/>
      <c r="AY362" s="198"/>
      <c r="AZ362" s="198"/>
      <c r="BA362" s="198"/>
      <c r="BB362" s="198"/>
      <c r="BC362" s="198"/>
      <c r="BD362" s="198"/>
      <c r="BE362" s="198"/>
      <c r="BF362" s="198"/>
      <c r="BG362" s="198"/>
      <c r="BH362" s="198"/>
    </row>
    <row r="363" spans="1:60" outlineLevel="1" x14ac:dyDescent="0.2">
      <c r="A363" s="208"/>
      <c r="B363" s="207"/>
      <c r="C363" s="219" t="s">
        <v>1004</v>
      </c>
      <c r="D363" s="597"/>
      <c r="E363" s="218"/>
      <c r="F363" s="206"/>
      <c r="G363" s="206"/>
      <c r="H363" s="206"/>
      <c r="I363" s="206"/>
      <c r="J363" s="206"/>
      <c r="K363" s="206"/>
      <c r="L363" s="206"/>
      <c r="M363" s="206"/>
      <c r="N363" s="204"/>
      <c r="O363" s="204"/>
      <c r="P363" s="204"/>
      <c r="Q363" s="204"/>
      <c r="R363" s="204"/>
      <c r="S363" s="204"/>
      <c r="T363" s="205"/>
      <c r="U363" s="204"/>
      <c r="V363" s="198"/>
      <c r="W363" s="198"/>
      <c r="X363" s="198"/>
      <c r="Y363" s="198"/>
      <c r="Z363" s="198"/>
      <c r="AA363" s="198"/>
      <c r="AB363" s="198"/>
      <c r="AC363" s="198"/>
      <c r="AD363" s="198"/>
      <c r="AE363" s="198" t="s">
        <v>97</v>
      </c>
      <c r="AF363" s="198">
        <v>0</v>
      </c>
      <c r="AG363" s="198"/>
      <c r="AH363" s="198"/>
      <c r="AI363" s="198"/>
      <c r="AJ363" s="198"/>
      <c r="AK363" s="198"/>
      <c r="AL363" s="198"/>
      <c r="AM363" s="198"/>
      <c r="AN363" s="198"/>
      <c r="AO363" s="198"/>
      <c r="AP363" s="198"/>
      <c r="AQ363" s="198"/>
      <c r="AR363" s="198"/>
      <c r="AS363" s="198"/>
      <c r="AT363" s="198"/>
      <c r="AU363" s="198"/>
      <c r="AV363" s="198"/>
      <c r="AW363" s="198"/>
      <c r="AX363" s="198"/>
      <c r="AY363" s="198"/>
      <c r="AZ363" s="198"/>
      <c r="BA363" s="198"/>
      <c r="BB363" s="198"/>
      <c r="BC363" s="198"/>
      <c r="BD363" s="198"/>
      <c r="BE363" s="198"/>
      <c r="BF363" s="198"/>
      <c r="BG363" s="198"/>
      <c r="BH363" s="198"/>
    </row>
    <row r="364" spans="1:60" outlineLevel="1" x14ac:dyDescent="0.2">
      <c r="A364" s="208"/>
      <c r="B364" s="207"/>
      <c r="C364" s="219" t="s">
        <v>1016</v>
      </c>
      <c r="D364" s="597"/>
      <c r="E364" s="218">
        <v>7.4934719999999997</v>
      </c>
      <c r="F364" s="206"/>
      <c r="G364" s="206"/>
      <c r="H364" s="206"/>
      <c r="I364" s="206"/>
      <c r="J364" s="206"/>
      <c r="K364" s="206"/>
      <c r="L364" s="206"/>
      <c r="M364" s="206"/>
      <c r="N364" s="204"/>
      <c r="O364" s="204"/>
      <c r="P364" s="204"/>
      <c r="Q364" s="204"/>
      <c r="R364" s="204"/>
      <c r="S364" s="204"/>
      <c r="T364" s="205"/>
      <c r="U364" s="204"/>
      <c r="V364" s="198"/>
      <c r="W364" s="198"/>
      <c r="X364" s="198"/>
      <c r="Y364" s="198"/>
      <c r="Z364" s="198"/>
      <c r="AA364" s="198"/>
      <c r="AB364" s="198"/>
      <c r="AC364" s="198"/>
      <c r="AD364" s="198"/>
      <c r="AE364" s="198" t="s">
        <v>97</v>
      </c>
      <c r="AF364" s="198">
        <v>0</v>
      </c>
      <c r="AG364" s="198"/>
      <c r="AH364" s="198"/>
      <c r="AI364" s="198"/>
      <c r="AJ364" s="198"/>
      <c r="AK364" s="198"/>
      <c r="AL364" s="198"/>
      <c r="AM364" s="198"/>
      <c r="AN364" s="198"/>
      <c r="AO364" s="198"/>
      <c r="AP364" s="198"/>
      <c r="AQ364" s="198"/>
      <c r="AR364" s="198"/>
      <c r="AS364" s="198"/>
      <c r="AT364" s="198"/>
      <c r="AU364" s="198"/>
      <c r="AV364" s="198"/>
      <c r="AW364" s="198"/>
      <c r="AX364" s="198"/>
      <c r="AY364" s="198"/>
      <c r="AZ364" s="198"/>
      <c r="BA364" s="198"/>
      <c r="BB364" s="198"/>
      <c r="BC364" s="198"/>
      <c r="BD364" s="198"/>
      <c r="BE364" s="198"/>
      <c r="BF364" s="198"/>
      <c r="BG364" s="198"/>
      <c r="BH364" s="198"/>
    </row>
    <row r="365" spans="1:60" outlineLevel="1" x14ac:dyDescent="0.2">
      <c r="A365" s="208">
        <v>130</v>
      </c>
      <c r="B365" s="207" t="s">
        <v>1015</v>
      </c>
      <c r="C365" s="210" t="s">
        <v>1014</v>
      </c>
      <c r="D365" s="204" t="s">
        <v>102</v>
      </c>
      <c r="E365" s="209">
        <v>16.220880000000001</v>
      </c>
      <c r="F365" s="254"/>
      <c r="G365" s="206">
        <f>ROUND(E365*F365,2)</f>
        <v>0</v>
      </c>
      <c r="H365" s="254"/>
      <c r="I365" s="206">
        <f>ROUND(E365*H365,2)</f>
        <v>0</v>
      </c>
      <c r="J365" s="254"/>
      <c r="K365" s="206">
        <f>ROUND(E365*J365,2)</f>
        <v>0</v>
      </c>
      <c r="L365" s="206">
        <v>21</v>
      </c>
      <c r="M365" s="206">
        <f>G365*(1+L365/100)</f>
        <v>0</v>
      </c>
      <c r="N365" s="204">
        <v>0.55000000000000004</v>
      </c>
      <c r="O365" s="204">
        <f>ROUND(E365*N365,5)</f>
        <v>8.9214800000000007</v>
      </c>
      <c r="P365" s="204">
        <v>0</v>
      </c>
      <c r="Q365" s="204">
        <f>ROUND(E365*P365,5)</f>
        <v>0</v>
      </c>
      <c r="R365" s="204"/>
      <c r="S365" s="204"/>
      <c r="T365" s="205">
        <v>0</v>
      </c>
      <c r="U365" s="204">
        <f>ROUND(E365*T365,2)</f>
        <v>0</v>
      </c>
      <c r="V365" s="198"/>
      <c r="W365" s="198"/>
      <c r="X365" s="198"/>
      <c r="Y365" s="198"/>
      <c r="Z365" s="198"/>
      <c r="AA365" s="198"/>
      <c r="AB365" s="198"/>
      <c r="AC365" s="198"/>
      <c r="AD365" s="198"/>
      <c r="AE365" s="198" t="s">
        <v>95</v>
      </c>
      <c r="AF365" s="198"/>
      <c r="AG365" s="198"/>
      <c r="AH365" s="198"/>
      <c r="AI365" s="198"/>
      <c r="AJ365" s="198"/>
      <c r="AK365" s="198"/>
      <c r="AL365" s="198"/>
      <c r="AM365" s="198"/>
      <c r="AN365" s="198"/>
      <c r="AO365" s="198"/>
      <c r="AP365" s="198"/>
      <c r="AQ365" s="198"/>
      <c r="AR365" s="198"/>
      <c r="AS365" s="198"/>
      <c r="AT365" s="198"/>
      <c r="AU365" s="198"/>
      <c r="AV365" s="198"/>
      <c r="AW365" s="198"/>
      <c r="AX365" s="198"/>
      <c r="AY365" s="198"/>
      <c r="AZ365" s="198"/>
      <c r="BA365" s="198"/>
      <c r="BB365" s="198"/>
      <c r="BC365" s="198"/>
      <c r="BD365" s="198"/>
      <c r="BE365" s="198"/>
      <c r="BF365" s="198"/>
      <c r="BG365" s="198"/>
      <c r="BH365" s="198"/>
    </row>
    <row r="366" spans="1:60" outlineLevel="1" x14ac:dyDescent="0.2">
      <c r="A366" s="208"/>
      <c r="B366" s="207"/>
      <c r="C366" s="219" t="s">
        <v>997</v>
      </c>
      <c r="D366" s="597"/>
      <c r="E366" s="218"/>
      <c r="F366" s="206"/>
      <c r="G366" s="206"/>
      <c r="H366" s="206"/>
      <c r="I366" s="206"/>
      <c r="J366" s="206"/>
      <c r="K366" s="206"/>
      <c r="L366" s="206"/>
      <c r="M366" s="206"/>
      <c r="N366" s="204"/>
      <c r="O366" s="204"/>
      <c r="P366" s="204"/>
      <c r="Q366" s="204"/>
      <c r="R366" s="204"/>
      <c r="S366" s="204"/>
      <c r="T366" s="205"/>
      <c r="U366" s="204"/>
      <c r="V366" s="198"/>
      <c r="W366" s="198"/>
      <c r="X366" s="198"/>
      <c r="Y366" s="198"/>
      <c r="Z366" s="198"/>
      <c r="AA366" s="198"/>
      <c r="AB366" s="198"/>
      <c r="AC366" s="198"/>
      <c r="AD366" s="198"/>
      <c r="AE366" s="198" t="s">
        <v>97</v>
      </c>
      <c r="AF366" s="198">
        <v>0</v>
      </c>
      <c r="AG366" s="198"/>
      <c r="AH366" s="198"/>
      <c r="AI366" s="198"/>
      <c r="AJ366" s="198"/>
      <c r="AK366" s="198"/>
      <c r="AL366" s="198"/>
      <c r="AM366" s="198"/>
      <c r="AN366" s="198"/>
      <c r="AO366" s="198"/>
      <c r="AP366" s="198"/>
      <c r="AQ366" s="198"/>
      <c r="AR366" s="198"/>
      <c r="AS366" s="198"/>
      <c r="AT366" s="198"/>
      <c r="AU366" s="198"/>
      <c r="AV366" s="198"/>
      <c r="AW366" s="198"/>
      <c r="AX366" s="198"/>
      <c r="AY366" s="198"/>
      <c r="AZ366" s="198"/>
      <c r="BA366" s="198"/>
      <c r="BB366" s="198"/>
      <c r="BC366" s="198"/>
      <c r="BD366" s="198"/>
      <c r="BE366" s="198"/>
      <c r="BF366" s="198"/>
      <c r="BG366" s="198"/>
      <c r="BH366" s="198"/>
    </row>
    <row r="367" spans="1:60" outlineLevel="1" x14ac:dyDescent="0.2">
      <c r="A367" s="208"/>
      <c r="B367" s="207"/>
      <c r="C367" s="219" t="s">
        <v>1013</v>
      </c>
      <c r="D367" s="597"/>
      <c r="E367" s="218">
        <v>1.4515199999999999</v>
      </c>
      <c r="F367" s="206"/>
      <c r="G367" s="206"/>
      <c r="H367" s="206"/>
      <c r="I367" s="206"/>
      <c r="J367" s="206"/>
      <c r="K367" s="206"/>
      <c r="L367" s="206"/>
      <c r="M367" s="206"/>
      <c r="N367" s="204"/>
      <c r="O367" s="204"/>
      <c r="P367" s="204"/>
      <c r="Q367" s="204"/>
      <c r="R367" s="204"/>
      <c r="S367" s="204"/>
      <c r="T367" s="205"/>
      <c r="U367" s="204"/>
      <c r="V367" s="198"/>
      <c r="W367" s="198"/>
      <c r="X367" s="198"/>
      <c r="Y367" s="198"/>
      <c r="Z367" s="198"/>
      <c r="AA367" s="198"/>
      <c r="AB367" s="198"/>
      <c r="AC367" s="198"/>
      <c r="AD367" s="198"/>
      <c r="AE367" s="198" t="s">
        <v>97</v>
      </c>
      <c r="AF367" s="198">
        <v>0</v>
      </c>
      <c r="AG367" s="198"/>
      <c r="AH367" s="198"/>
      <c r="AI367" s="198"/>
      <c r="AJ367" s="198"/>
      <c r="AK367" s="198"/>
      <c r="AL367" s="198"/>
      <c r="AM367" s="198"/>
      <c r="AN367" s="198"/>
      <c r="AO367" s="198"/>
      <c r="AP367" s="198"/>
      <c r="AQ367" s="198"/>
      <c r="AR367" s="198"/>
      <c r="AS367" s="198"/>
      <c r="AT367" s="198"/>
      <c r="AU367" s="198"/>
      <c r="AV367" s="198"/>
      <c r="AW367" s="198"/>
      <c r="AX367" s="198"/>
      <c r="AY367" s="198"/>
      <c r="AZ367" s="198"/>
      <c r="BA367" s="198"/>
      <c r="BB367" s="198"/>
      <c r="BC367" s="198"/>
      <c r="BD367" s="198"/>
      <c r="BE367" s="198"/>
      <c r="BF367" s="198"/>
      <c r="BG367" s="198"/>
      <c r="BH367" s="198"/>
    </row>
    <row r="368" spans="1:60" outlineLevel="1" x14ac:dyDescent="0.2">
      <c r="A368" s="208"/>
      <c r="B368" s="207"/>
      <c r="C368" s="219" t="s">
        <v>995</v>
      </c>
      <c r="D368" s="597"/>
      <c r="E368" s="218"/>
      <c r="F368" s="206"/>
      <c r="G368" s="206"/>
      <c r="H368" s="206"/>
      <c r="I368" s="206"/>
      <c r="J368" s="206"/>
      <c r="K368" s="206"/>
      <c r="L368" s="206"/>
      <c r="M368" s="206"/>
      <c r="N368" s="204"/>
      <c r="O368" s="204"/>
      <c r="P368" s="204"/>
      <c r="Q368" s="204"/>
      <c r="R368" s="204"/>
      <c r="S368" s="204"/>
      <c r="T368" s="205"/>
      <c r="U368" s="204"/>
      <c r="V368" s="198"/>
      <c r="W368" s="198"/>
      <c r="X368" s="198"/>
      <c r="Y368" s="198"/>
      <c r="Z368" s="198"/>
      <c r="AA368" s="198"/>
      <c r="AB368" s="198"/>
      <c r="AC368" s="198"/>
      <c r="AD368" s="198"/>
      <c r="AE368" s="198" t="s">
        <v>97</v>
      </c>
      <c r="AF368" s="198">
        <v>0</v>
      </c>
      <c r="AG368" s="198"/>
      <c r="AH368" s="198"/>
      <c r="AI368" s="198"/>
      <c r="AJ368" s="198"/>
      <c r="AK368" s="198"/>
      <c r="AL368" s="198"/>
      <c r="AM368" s="198"/>
      <c r="AN368" s="198"/>
      <c r="AO368" s="198"/>
      <c r="AP368" s="198"/>
      <c r="AQ368" s="198"/>
      <c r="AR368" s="198"/>
      <c r="AS368" s="198"/>
      <c r="AT368" s="198"/>
      <c r="AU368" s="198"/>
      <c r="AV368" s="198"/>
      <c r="AW368" s="198"/>
      <c r="AX368" s="198"/>
      <c r="AY368" s="198"/>
      <c r="AZ368" s="198"/>
      <c r="BA368" s="198"/>
      <c r="BB368" s="198"/>
      <c r="BC368" s="198"/>
      <c r="BD368" s="198"/>
      <c r="BE368" s="198"/>
      <c r="BF368" s="198"/>
      <c r="BG368" s="198"/>
      <c r="BH368" s="198"/>
    </row>
    <row r="369" spans="1:60" outlineLevel="1" x14ac:dyDescent="0.2">
      <c r="A369" s="208"/>
      <c r="B369" s="207"/>
      <c r="C369" s="219" t="s">
        <v>1012</v>
      </c>
      <c r="D369" s="597"/>
      <c r="E369" s="218">
        <v>4.7880000000000003</v>
      </c>
      <c r="F369" s="206"/>
      <c r="G369" s="206"/>
      <c r="H369" s="206"/>
      <c r="I369" s="206"/>
      <c r="J369" s="206"/>
      <c r="K369" s="206"/>
      <c r="L369" s="206"/>
      <c r="M369" s="206"/>
      <c r="N369" s="204"/>
      <c r="O369" s="204"/>
      <c r="P369" s="204"/>
      <c r="Q369" s="204"/>
      <c r="R369" s="204"/>
      <c r="S369" s="204"/>
      <c r="T369" s="205"/>
      <c r="U369" s="204"/>
      <c r="V369" s="198"/>
      <c r="W369" s="198"/>
      <c r="X369" s="198"/>
      <c r="Y369" s="198"/>
      <c r="Z369" s="198"/>
      <c r="AA369" s="198"/>
      <c r="AB369" s="198"/>
      <c r="AC369" s="198"/>
      <c r="AD369" s="198"/>
      <c r="AE369" s="198" t="s">
        <v>97</v>
      </c>
      <c r="AF369" s="198">
        <v>0</v>
      </c>
      <c r="AG369" s="198"/>
      <c r="AH369" s="198"/>
      <c r="AI369" s="198"/>
      <c r="AJ369" s="198"/>
      <c r="AK369" s="198"/>
      <c r="AL369" s="198"/>
      <c r="AM369" s="198"/>
      <c r="AN369" s="198"/>
      <c r="AO369" s="198"/>
      <c r="AP369" s="198"/>
      <c r="AQ369" s="198"/>
      <c r="AR369" s="198"/>
      <c r="AS369" s="198"/>
      <c r="AT369" s="198"/>
      <c r="AU369" s="198"/>
      <c r="AV369" s="198"/>
      <c r="AW369" s="198"/>
      <c r="AX369" s="198"/>
      <c r="AY369" s="198"/>
      <c r="AZ369" s="198"/>
      <c r="BA369" s="198"/>
      <c r="BB369" s="198"/>
      <c r="BC369" s="198"/>
      <c r="BD369" s="198"/>
      <c r="BE369" s="198"/>
      <c r="BF369" s="198"/>
      <c r="BG369" s="198"/>
      <c r="BH369" s="198"/>
    </row>
    <row r="370" spans="1:60" outlineLevel="1" x14ac:dyDescent="0.2">
      <c r="A370" s="208"/>
      <c r="B370" s="207"/>
      <c r="C370" s="219" t="s">
        <v>993</v>
      </c>
      <c r="D370" s="597"/>
      <c r="E370" s="218"/>
      <c r="F370" s="206"/>
      <c r="G370" s="206"/>
      <c r="H370" s="206"/>
      <c r="I370" s="206"/>
      <c r="J370" s="206"/>
      <c r="K370" s="206"/>
      <c r="L370" s="206"/>
      <c r="M370" s="206"/>
      <c r="N370" s="204"/>
      <c r="O370" s="204"/>
      <c r="P370" s="204"/>
      <c r="Q370" s="204"/>
      <c r="R370" s="204"/>
      <c r="S370" s="204"/>
      <c r="T370" s="205"/>
      <c r="U370" s="204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 t="s">
        <v>97</v>
      </c>
      <c r="AF370" s="198">
        <v>0</v>
      </c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8"/>
      <c r="AT370" s="198"/>
      <c r="AU370" s="198"/>
      <c r="AV370" s="198"/>
      <c r="AW370" s="198"/>
      <c r="AX370" s="198"/>
      <c r="AY370" s="198"/>
      <c r="AZ370" s="198"/>
      <c r="BA370" s="198"/>
      <c r="BB370" s="198"/>
      <c r="BC370" s="198"/>
      <c r="BD370" s="198"/>
      <c r="BE370" s="198"/>
      <c r="BF370" s="198"/>
      <c r="BG370" s="198"/>
      <c r="BH370" s="198"/>
    </row>
    <row r="371" spans="1:60" outlineLevel="1" x14ac:dyDescent="0.2">
      <c r="A371" s="208"/>
      <c r="B371" s="207"/>
      <c r="C371" s="219" t="s">
        <v>1011</v>
      </c>
      <c r="D371" s="597"/>
      <c r="E371" s="218">
        <v>2.3940000000000001</v>
      </c>
      <c r="F371" s="206"/>
      <c r="G371" s="206"/>
      <c r="H371" s="206"/>
      <c r="I371" s="206"/>
      <c r="J371" s="206"/>
      <c r="K371" s="206"/>
      <c r="L371" s="206"/>
      <c r="M371" s="206"/>
      <c r="N371" s="204"/>
      <c r="O371" s="204"/>
      <c r="P371" s="204"/>
      <c r="Q371" s="204"/>
      <c r="R371" s="204"/>
      <c r="S371" s="204"/>
      <c r="T371" s="205"/>
      <c r="U371" s="204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 t="s">
        <v>97</v>
      </c>
      <c r="AF371" s="198">
        <v>0</v>
      </c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8"/>
      <c r="AT371" s="198"/>
      <c r="AU371" s="198"/>
      <c r="AV371" s="198"/>
      <c r="AW371" s="198"/>
      <c r="AX371" s="198"/>
      <c r="AY371" s="198"/>
      <c r="AZ371" s="198"/>
      <c r="BA371" s="198"/>
      <c r="BB371" s="198"/>
      <c r="BC371" s="198"/>
      <c r="BD371" s="198"/>
      <c r="BE371" s="198"/>
      <c r="BF371" s="198"/>
      <c r="BG371" s="198"/>
      <c r="BH371" s="198"/>
    </row>
    <row r="372" spans="1:60" outlineLevel="1" x14ac:dyDescent="0.2">
      <c r="A372" s="208"/>
      <c r="B372" s="207"/>
      <c r="C372" s="219" t="s">
        <v>991</v>
      </c>
      <c r="D372" s="597"/>
      <c r="E372" s="218"/>
      <c r="F372" s="206"/>
      <c r="G372" s="206"/>
      <c r="H372" s="206"/>
      <c r="I372" s="206"/>
      <c r="J372" s="206"/>
      <c r="K372" s="206"/>
      <c r="L372" s="206"/>
      <c r="M372" s="206"/>
      <c r="N372" s="204"/>
      <c r="O372" s="204"/>
      <c r="P372" s="204"/>
      <c r="Q372" s="204"/>
      <c r="R372" s="204"/>
      <c r="S372" s="204"/>
      <c r="T372" s="205"/>
      <c r="U372" s="204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 t="s">
        <v>97</v>
      </c>
      <c r="AF372" s="198">
        <v>0</v>
      </c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198"/>
      <c r="AT372" s="198"/>
      <c r="AU372" s="198"/>
      <c r="AV372" s="198"/>
      <c r="AW372" s="198"/>
      <c r="AX372" s="198"/>
      <c r="AY372" s="198"/>
      <c r="AZ372" s="198"/>
      <c r="BA372" s="198"/>
      <c r="BB372" s="198"/>
      <c r="BC372" s="198"/>
      <c r="BD372" s="198"/>
      <c r="BE372" s="198"/>
      <c r="BF372" s="198"/>
      <c r="BG372" s="198"/>
      <c r="BH372" s="198"/>
    </row>
    <row r="373" spans="1:60" outlineLevel="1" x14ac:dyDescent="0.2">
      <c r="A373" s="208"/>
      <c r="B373" s="207"/>
      <c r="C373" s="219" t="s">
        <v>1010</v>
      </c>
      <c r="D373" s="597"/>
      <c r="E373" s="218">
        <v>6.4584000000000001</v>
      </c>
      <c r="F373" s="206"/>
      <c r="G373" s="206"/>
      <c r="H373" s="206"/>
      <c r="I373" s="206"/>
      <c r="J373" s="206"/>
      <c r="K373" s="206"/>
      <c r="L373" s="206"/>
      <c r="M373" s="206"/>
      <c r="N373" s="204"/>
      <c r="O373" s="204"/>
      <c r="P373" s="204"/>
      <c r="Q373" s="204"/>
      <c r="R373" s="204"/>
      <c r="S373" s="204"/>
      <c r="T373" s="205"/>
      <c r="U373" s="204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 t="s">
        <v>97</v>
      </c>
      <c r="AF373" s="198">
        <v>0</v>
      </c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198"/>
      <c r="AT373" s="198"/>
      <c r="AU373" s="198"/>
      <c r="AV373" s="198"/>
      <c r="AW373" s="198"/>
      <c r="AX373" s="198"/>
      <c r="AY373" s="198"/>
      <c r="AZ373" s="198"/>
      <c r="BA373" s="198"/>
      <c r="BB373" s="198"/>
      <c r="BC373" s="198"/>
      <c r="BD373" s="198"/>
      <c r="BE373" s="198"/>
      <c r="BF373" s="198"/>
      <c r="BG373" s="198"/>
      <c r="BH373" s="198"/>
    </row>
    <row r="374" spans="1:60" outlineLevel="1" x14ac:dyDescent="0.2">
      <c r="A374" s="208"/>
      <c r="B374" s="207"/>
      <c r="C374" s="219" t="s">
        <v>989</v>
      </c>
      <c r="D374" s="597"/>
      <c r="E374" s="218"/>
      <c r="F374" s="206"/>
      <c r="G374" s="206"/>
      <c r="H374" s="206"/>
      <c r="I374" s="206"/>
      <c r="J374" s="206"/>
      <c r="K374" s="206"/>
      <c r="L374" s="206"/>
      <c r="M374" s="206"/>
      <c r="N374" s="204"/>
      <c r="O374" s="204"/>
      <c r="P374" s="204"/>
      <c r="Q374" s="204"/>
      <c r="R374" s="204"/>
      <c r="S374" s="204"/>
      <c r="T374" s="205"/>
      <c r="U374" s="204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 t="s">
        <v>97</v>
      </c>
      <c r="AF374" s="198">
        <v>0</v>
      </c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198"/>
      <c r="AT374" s="198"/>
      <c r="AU374" s="198"/>
      <c r="AV374" s="198"/>
      <c r="AW374" s="198"/>
      <c r="AX374" s="198"/>
      <c r="AY374" s="198"/>
      <c r="AZ374" s="198"/>
      <c r="BA374" s="198"/>
      <c r="BB374" s="198"/>
      <c r="BC374" s="198"/>
      <c r="BD374" s="198"/>
      <c r="BE374" s="198"/>
      <c r="BF374" s="198"/>
      <c r="BG374" s="198"/>
      <c r="BH374" s="198"/>
    </row>
    <row r="375" spans="1:60" outlineLevel="1" x14ac:dyDescent="0.2">
      <c r="A375" s="208"/>
      <c r="B375" s="207"/>
      <c r="C375" s="219" t="s">
        <v>1009</v>
      </c>
      <c r="D375" s="597"/>
      <c r="E375" s="218">
        <v>1.12896</v>
      </c>
      <c r="F375" s="206"/>
      <c r="G375" s="206"/>
      <c r="H375" s="206"/>
      <c r="I375" s="206"/>
      <c r="J375" s="206"/>
      <c r="K375" s="206"/>
      <c r="L375" s="206"/>
      <c r="M375" s="206"/>
      <c r="N375" s="204"/>
      <c r="O375" s="204"/>
      <c r="P375" s="204"/>
      <c r="Q375" s="204"/>
      <c r="R375" s="204"/>
      <c r="S375" s="204"/>
      <c r="T375" s="205"/>
      <c r="U375" s="204"/>
      <c r="V375" s="198"/>
      <c r="W375" s="198"/>
      <c r="X375" s="198"/>
      <c r="Y375" s="198"/>
      <c r="Z375" s="198"/>
      <c r="AA375" s="198"/>
      <c r="AB375" s="198"/>
      <c r="AC375" s="198"/>
      <c r="AD375" s="198"/>
      <c r="AE375" s="198" t="s">
        <v>97</v>
      </c>
      <c r="AF375" s="198">
        <v>0</v>
      </c>
      <c r="AG375" s="198"/>
      <c r="AH375" s="198"/>
      <c r="AI375" s="198"/>
      <c r="AJ375" s="198"/>
      <c r="AK375" s="198"/>
      <c r="AL375" s="198"/>
      <c r="AM375" s="198"/>
      <c r="AN375" s="198"/>
      <c r="AO375" s="198"/>
      <c r="AP375" s="198"/>
      <c r="AQ375" s="198"/>
      <c r="AR375" s="198"/>
      <c r="AS375" s="198"/>
      <c r="AT375" s="198"/>
      <c r="AU375" s="198"/>
      <c r="AV375" s="198"/>
      <c r="AW375" s="198"/>
      <c r="AX375" s="198"/>
      <c r="AY375" s="198"/>
      <c r="AZ375" s="198"/>
      <c r="BA375" s="198"/>
      <c r="BB375" s="198"/>
      <c r="BC375" s="198"/>
      <c r="BD375" s="198"/>
      <c r="BE375" s="198"/>
      <c r="BF375" s="198"/>
      <c r="BG375" s="198"/>
      <c r="BH375" s="198"/>
    </row>
    <row r="376" spans="1:60" outlineLevel="1" x14ac:dyDescent="0.2">
      <c r="A376" s="208">
        <v>131</v>
      </c>
      <c r="B376" s="207" t="s">
        <v>863</v>
      </c>
      <c r="C376" s="210" t="s">
        <v>862</v>
      </c>
      <c r="D376" s="204" t="s">
        <v>102</v>
      </c>
      <c r="E376" s="209">
        <v>0.74934719999999999</v>
      </c>
      <c r="F376" s="254"/>
      <c r="G376" s="206">
        <f>ROUND(E376*F376,2)</f>
        <v>0</v>
      </c>
      <c r="H376" s="254"/>
      <c r="I376" s="206">
        <f>ROUND(E376*H376,2)</f>
        <v>0</v>
      </c>
      <c r="J376" s="254"/>
      <c r="K376" s="206">
        <f>ROUND(E376*J376,2)</f>
        <v>0</v>
      </c>
      <c r="L376" s="206">
        <v>21</v>
      </c>
      <c r="M376" s="206">
        <f>G376*(1+L376/100)</f>
        <v>0</v>
      </c>
      <c r="N376" s="204">
        <v>0.55000000000000004</v>
      </c>
      <c r="O376" s="204">
        <f>ROUND(E376*N376,5)</f>
        <v>0.41214000000000001</v>
      </c>
      <c r="P376" s="204">
        <v>0</v>
      </c>
      <c r="Q376" s="204">
        <f>ROUND(E376*P376,5)</f>
        <v>0</v>
      </c>
      <c r="R376" s="204"/>
      <c r="S376" s="204"/>
      <c r="T376" s="205">
        <v>0</v>
      </c>
      <c r="U376" s="204">
        <f>ROUND(E376*T376,2)</f>
        <v>0</v>
      </c>
      <c r="V376" s="198"/>
      <c r="W376" s="198"/>
      <c r="X376" s="198"/>
      <c r="Y376" s="198"/>
      <c r="Z376" s="198"/>
      <c r="AA376" s="198"/>
      <c r="AB376" s="198"/>
      <c r="AC376" s="198"/>
      <c r="AD376" s="198"/>
      <c r="AE376" s="198" t="s">
        <v>95</v>
      </c>
      <c r="AF376" s="198"/>
      <c r="AG376" s="198"/>
      <c r="AH376" s="198"/>
      <c r="AI376" s="198"/>
      <c r="AJ376" s="198"/>
      <c r="AK376" s="198"/>
      <c r="AL376" s="198"/>
      <c r="AM376" s="198"/>
      <c r="AN376" s="198"/>
      <c r="AO376" s="198"/>
      <c r="AP376" s="198"/>
      <c r="AQ376" s="198"/>
      <c r="AR376" s="198"/>
      <c r="AS376" s="198"/>
      <c r="AT376" s="198"/>
      <c r="AU376" s="198"/>
      <c r="AV376" s="198"/>
      <c r="AW376" s="198"/>
      <c r="AX376" s="198"/>
      <c r="AY376" s="198"/>
      <c r="AZ376" s="198"/>
      <c r="BA376" s="198"/>
      <c r="BB376" s="198"/>
      <c r="BC376" s="198"/>
      <c r="BD376" s="198"/>
      <c r="BE376" s="198"/>
      <c r="BF376" s="198"/>
      <c r="BG376" s="198"/>
      <c r="BH376" s="198"/>
    </row>
    <row r="377" spans="1:60" outlineLevel="1" x14ac:dyDescent="0.2">
      <c r="A377" s="208"/>
      <c r="B377" s="207"/>
      <c r="C377" s="219" t="s">
        <v>1002</v>
      </c>
      <c r="D377" s="597"/>
      <c r="E377" s="218"/>
      <c r="F377" s="206"/>
      <c r="G377" s="206"/>
      <c r="H377" s="206"/>
      <c r="I377" s="206"/>
      <c r="J377" s="206"/>
      <c r="K377" s="206"/>
      <c r="L377" s="206"/>
      <c r="M377" s="206"/>
      <c r="N377" s="204"/>
      <c r="O377" s="204"/>
      <c r="P377" s="204"/>
      <c r="Q377" s="204"/>
      <c r="R377" s="204"/>
      <c r="S377" s="204"/>
      <c r="T377" s="205"/>
      <c r="U377" s="204"/>
      <c r="V377" s="198"/>
      <c r="W377" s="198"/>
      <c r="X377" s="198"/>
      <c r="Y377" s="198"/>
      <c r="Z377" s="198"/>
      <c r="AA377" s="198"/>
      <c r="AB377" s="198"/>
      <c r="AC377" s="198"/>
      <c r="AD377" s="198"/>
      <c r="AE377" s="198" t="s">
        <v>97</v>
      </c>
      <c r="AF377" s="198">
        <v>0</v>
      </c>
      <c r="AG377" s="198"/>
      <c r="AH377" s="198"/>
      <c r="AI377" s="198"/>
      <c r="AJ377" s="198"/>
      <c r="AK377" s="198"/>
      <c r="AL377" s="198"/>
      <c r="AM377" s="198"/>
      <c r="AN377" s="198"/>
      <c r="AO377" s="198"/>
      <c r="AP377" s="198"/>
      <c r="AQ377" s="198"/>
      <c r="AR377" s="198"/>
      <c r="AS377" s="198"/>
      <c r="AT377" s="198"/>
      <c r="AU377" s="198"/>
      <c r="AV377" s="198"/>
      <c r="AW377" s="198"/>
      <c r="AX377" s="198"/>
      <c r="AY377" s="198"/>
      <c r="AZ377" s="198"/>
      <c r="BA377" s="198"/>
      <c r="BB377" s="198"/>
      <c r="BC377" s="198"/>
      <c r="BD377" s="198"/>
      <c r="BE377" s="198"/>
      <c r="BF377" s="198"/>
      <c r="BG377" s="198"/>
      <c r="BH377" s="198"/>
    </row>
    <row r="378" spans="1:60" outlineLevel="1" x14ac:dyDescent="0.2">
      <c r="A378" s="208"/>
      <c r="B378" s="207"/>
      <c r="C378" s="219" t="s">
        <v>1008</v>
      </c>
      <c r="D378" s="597"/>
      <c r="E378" s="218">
        <v>0.74934719999999999</v>
      </c>
      <c r="F378" s="206"/>
      <c r="G378" s="206"/>
      <c r="H378" s="206"/>
      <c r="I378" s="206"/>
      <c r="J378" s="206"/>
      <c r="K378" s="206"/>
      <c r="L378" s="206"/>
      <c r="M378" s="206"/>
      <c r="N378" s="204"/>
      <c r="O378" s="204"/>
      <c r="P378" s="204"/>
      <c r="Q378" s="204"/>
      <c r="R378" s="204"/>
      <c r="S378" s="204"/>
      <c r="T378" s="205"/>
      <c r="U378" s="204"/>
      <c r="V378" s="198"/>
      <c r="W378" s="198"/>
      <c r="X378" s="198"/>
      <c r="Y378" s="198"/>
      <c r="Z378" s="198"/>
      <c r="AA378" s="198"/>
      <c r="AB378" s="198"/>
      <c r="AC378" s="198"/>
      <c r="AD378" s="198"/>
      <c r="AE378" s="198" t="s">
        <v>97</v>
      </c>
      <c r="AF378" s="198">
        <v>0</v>
      </c>
      <c r="AG378" s="198"/>
      <c r="AH378" s="198"/>
      <c r="AI378" s="198"/>
      <c r="AJ378" s="198"/>
      <c r="AK378" s="198"/>
      <c r="AL378" s="198"/>
      <c r="AM378" s="198"/>
      <c r="AN378" s="198"/>
      <c r="AO378" s="198"/>
      <c r="AP378" s="198"/>
      <c r="AQ378" s="198"/>
      <c r="AR378" s="198"/>
      <c r="AS378" s="198"/>
      <c r="AT378" s="198"/>
      <c r="AU378" s="198"/>
      <c r="AV378" s="198"/>
      <c r="AW378" s="198"/>
      <c r="AX378" s="198"/>
      <c r="AY378" s="198"/>
      <c r="AZ378" s="198"/>
      <c r="BA378" s="198"/>
      <c r="BB378" s="198"/>
      <c r="BC378" s="198"/>
      <c r="BD378" s="198"/>
      <c r="BE378" s="198"/>
      <c r="BF378" s="198"/>
      <c r="BG378" s="198"/>
      <c r="BH378" s="198"/>
    </row>
    <row r="379" spans="1:60" outlineLevel="1" x14ac:dyDescent="0.2">
      <c r="A379" s="208">
        <v>132</v>
      </c>
      <c r="B379" s="207" t="s">
        <v>851</v>
      </c>
      <c r="C379" s="210" t="s">
        <v>850</v>
      </c>
      <c r="D379" s="204" t="s">
        <v>98</v>
      </c>
      <c r="E379" s="209">
        <v>111.88800000000001</v>
      </c>
      <c r="F379" s="254"/>
      <c r="G379" s="206">
        <f>ROUND(E379*F379,2)</f>
        <v>0</v>
      </c>
      <c r="H379" s="254"/>
      <c r="I379" s="206">
        <f>ROUND(E379*H379,2)</f>
        <v>0</v>
      </c>
      <c r="J379" s="254"/>
      <c r="K379" s="206">
        <f>ROUND(E379*J379,2)</f>
        <v>0</v>
      </c>
      <c r="L379" s="206">
        <v>21</v>
      </c>
      <c r="M379" s="206">
        <f>G379*(1+L379/100)</f>
        <v>0</v>
      </c>
      <c r="N379" s="204">
        <v>9.7999999999999997E-3</v>
      </c>
      <c r="O379" s="204">
        <f>ROUND(E379*N379,5)</f>
        <v>1.0965</v>
      </c>
      <c r="P379" s="204">
        <v>0</v>
      </c>
      <c r="Q379" s="204">
        <f>ROUND(E379*P379,5)</f>
        <v>0</v>
      </c>
      <c r="R379" s="204"/>
      <c r="S379" s="204"/>
      <c r="T379" s="205">
        <v>0</v>
      </c>
      <c r="U379" s="204">
        <f>ROUND(E379*T379,2)</f>
        <v>0</v>
      </c>
      <c r="V379" s="198"/>
      <c r="W379" s="198"/>
      <c r="X379" s="198"/>
      <c r="Y379" s="198"/>
      <c r="Z379" s="198"/>
      <c r="AA379" s="198"/>
      <c r="AB379" s="198"/>
      <c r="AC379" s="198"/>
      <c r="AD379" s="198"/>
      <c r="AE379" s="198" t="s">
        <v>95</v>
      </c>
      <c r="AF379" s="198"/>
      <c r="AG379" s="198"/>
      <c r="AH379" s="198"/>
      <c r="AI379" s="198"/>
      <c r="AJ379" s="198"/>
      <c r="AK379" s="198"/>
      <c r="AL379" s="198"/>
      <c r="AM379" s="198"/>
      <c r="AN379" s="198"/>
      <c r="AO379" s="198"/>
      <c r="AP379" s="198"/>
      <c r="AQ379" s="198"/>
      <c r="AR379" s="198"/>
      <c r="AS379" s="198"/>
      <c r="AT379" s="198"/>
      <c r="AU379" s="198"/>
      <c r="AV379" s="198"/>
      <c r="AW379" s="198"/>
      <c r="AX379" s="198"/>
      <c r="AY379" s="198"/>
      <c r="AZ379" s="198"/>
      <c r="BA379" s="198"/>
      <c r="BB379" s="198"/>
      <c r="BC379" s="198"/>
      <c r="BD379" s="198"/>
      <c r="BE379" s="198"/>
      <c r="BF379" s="198"/>
      <c r="BG379" s="198"/>
      <c r="BH379" s="198"/>
    </row>
    <row r="380" spans="1:60" outlineLevel="1" x14ac:dyDescent="0.2">
      <c r="A380" s="208"/>
      <c r="B380" s="207"/>
      <c r="C380" s="219" t="s">
        <v>1000</v>
      </c>
      <c r="D380" s="597"/>
      <c r="E380" s="218"/>
      <c r="F380" s="206"/>
      <c r="G380" s="206"/>
      <c r="H380" s="206"/>
      <c r="I380" s="206"/>
      <c r="J380" s="206"/>
      <c r="K380" s="206"/>
      <c r="L380" s="206"/>
      <c r="M380" s="206"/>
      <c r="N380" s="204"/>
      <c r="O380" s="204"/>
      <c r="P380" s="204"/>
      <c r="Q380" s="204"/>
      <c r="R380" s="204"/>
      <c r="S380" s="204"/>
      <c r="T380" s="205"/>
      <c r="U380" s="204"/>
      <c r="V380" s="198"/>
      <c r="W380" s="198"/>
      <c r="X380" s="198"/>
      <c r="Y380" s="198"/>
      <c r="Z380" s="198"/>
      <c r="AA380" s="198"/>
      <c r="AB380" s="198"/>
      <c r="AC380" s="198"/>
      <c r="AD380" s="198"/>
      <c r="AE380" s="198" t="s">
        <v>97</v>
      </c>
      <c r="AF380" s="198">
        <v>0</v>
      </c>
      <c r="AG380" s="198"/>
      <c r="AH380" s="198"/>
      <c r="AI380" s="198"/>
      <c r="AJ380" s="198"/>
      <c r="AK380" s="198"/>
      <c r="AL380" s="198"/>
      <c r="AM380" s="198"/>
      <c r="AN380" s="198"/>
      <c r="AO380" s="198"/>
      <c r="AP380" s="198"/>
      <c r="AQ380" s="198"/>
      <c r="AR380" s="198"/>
      <c r="AS380" s="198"/>
      <c r="AT380" s="198"/>
      <c r="AU380" s="198"/>
      <c r="AV380" s="198"/>
      <c r="AW380" s="198"/>
      <c r="AX380" s="198"/>
      <c r="AY380" s="198"/>
      <c r="AZ380" s="198"/>
      <c r="BA380" s="198"/>
      <c r="BB380" s="198"/>
      <c r="BC380" s="198"/>
      <c r="BD380" s="198"/>
      <c r="BE380" s="198"/>
      <c r="BF380" s="198"/>
      <c r="BG380" s="198"/>
      <c r="BH380" s="198"/>
    </row>
    <row r="381" spans="1:60" outlineLevel="1" x14ac:dyDescent="0.2">
      <c r="A381" s="208"/>
      <c r="B381" s="207"/>
      <c r="C381" s="219" t="s">
        <v>1007</v>
      </c>
      <c r="D381" s="597"/>
      <c r="E381" s="218">
        <v>24.167999999999999</v>
      </c>
      <c r="F381" s="206"/>
      <c r="G381" s="206"/>
      <c r="H381" s="206"/>
      <c r="I381" s="206"/>
      <c r="J381" s="206"/>
      <c r="K381" s="206"/>
      <c r="L381" s="206"/>
      <c r="M381" s="206"/>
      <c r="N381" s="204"/>
      <c r="O381" s="204"/>
      <c r="P381" s="204"/>
      <c r="Q381" s="204"/>
      <c r="R381" s="204"/>
      <c r="S381" s="204"/>
      <c r="T381" s="205"/>
      <c r="U381" s="204"/>
      <c r="V381" s="198"/>
      <c r="W381" s="198"/>
      <c r="X381" s="198"/>
      <c r="Y381" s="198"/>
      <c r="Z381" s="198"/>
      <c r="AA381" s="198"/>
      <c r="AB381" s="198"/>
      <c r="AC381" s="198"/>
      <c r="AD381" s="198"/>
      <c r="AE381" s="198" t="s">
        <v>97</v>
      </c>
      <c r="AF381" s="198">
        <v>0</v>
      </c>
      <c r="AG381" s="198"/>
      <c r="AH381" s="198"/>
      <c r="AI381" s="198"/>
      <c r="AJ381" s="198"/>
      <c r="AK381" s="198"/>
      <c r="AL381" s="198"/>
      <c r="AM381" s="198"/>
      <c r="AN381" s="198"/>
      <c r="AO381" s="198"/>
      <c r="AP381" s="198"/>
      <c r="AQ381" s="198"/>
      <c r="AR381" s="198"/>
      <c r="AS381" s="198"/>
      <c r="AT381" s="198"/>
      <c r="AU381" s="198"/>
      <c r="AV381" s="198"/>
      <c r="AW381" s="198"/>
      <c r="AX381" s="198"/>
      <c r="AY381" s="198"/>
      <c r="AZ381" s="198"/>
      <c r="BA381" s="198"/>
      <c r="BB381" s="198"/>
      <c r="BC381" s="198"/>
      <c r="BD381" s="198"/>
      <c r="BE381" s="198"/>
      <c r="BF381" s="198"/>
      <c r="BG381" s="198"/>
      <c r="BH381" s="198"/>
    </row>
    <row r="382" spans="1:60" outlineLevel="1" x14ac:dyDescent="0.2">
      <c r="A382" s="208"/>
      <c r="B382" s="207"/>
      <c r="C382" s="219" t="s">
        <v>816</v>
      </c>
      <c r="D382" s="597"/>
      <c r="E382" s="218"/>
      <c r="F382" s="206"/>
      <c r="G382" s="206"/>
      <c r="H382" s="206"/>
      <c r="I382" s="206"/>
      <c r="J382" s="206"/>
      <c r="K382" s="206"/>
      <c r="L382" s="206"/>
      <c r="M382" s="206"/>
      <c r="N382" s="204"/>
      <c r="O382" s="204"/>
      <c r="P382" s="204"/>
      <c r="Q382" s="204"/>
      <c r="R382" s="204"/>
      <c r="S382" s="204"/>
      <c r="T382" s="205"/>
      <c r="U382" s="204"/>
      <c r="V382" s="198"/>
      <c r="W382" s="198"/>
      <c r="X382" s="198"/>
      <c r="Y382" s="198"/>
      <c r="Z382" s="198"/>
      <c r="AA382" s="198"/>
      <c r="AB382" s="198"/>
      <c r="AC382" s="198"/>
      <c r="AD382" s="198"/>
      <c r="AE382" s="198" t="s">
        <v>97</v>
      </c>
      <c r="AF382" s="198">
        <v>0</v>
      </c>
      <c r="AG382" s="198"/>
      <c r="AH382" s="198"/>
      <c r="AI382" s="198"/>
      <c r="AJ382" s="198"/>
      <c r="AK382" s="198"/>
      <c r="AL382" s="198"/>
      <c r="AM382" s="198"/>
      <c r="AN382" s="198"/>
      <c r="AO382" s="198"/>
      <c r="AP382" s="198"/>
      <c r="AQ382" s="198"/>
      <c r="AR382" s="198"/>
      <c r="AS382" s="198"/>
      <c r="AT382" s="198"/>
      <c r="AU382" s="198"/>
      <c r="AV382" s="198"/>
      <c r="AW382" s="198"/>
      <c r="AX382" s="198"/>
      <c r="AY382" s="198"/>
      <c r="AZ382" s="198"/>
      <c r="BA382" s="198"/>
      <c r="BB382" s="198"/>
      <c r="BC382" s="198"/>
      <c r="BD382" s="198"/>
      <c r="BE382" s="198"/>
      <c r="BF382" s="198"/>
      <c r="BG382" s="198"/>
      <c r="BH382" s="198"/>
    </row>
    <row r="383" spans="1:60" outlineLevel="1" x14ac:dyDescent="0.2">
      <c r="A383" s="208"/>
      <c r="B383" s="207"/>
      <c r="C383" s="219" t="s">
        <v>815</v>
      </c>
      <c r="D383" s="597"/>
      <c r="E383" s="218">
        <v>87.72</v>
      </c>
      <c r="F383" s="206"/>
      <c r="G383" s="206"/>
      <c r="H383" s="206"/>
      <c r="I383" s="206"/>
      <c r="J383" s="206"/>
      <c r="K383" s="206"/>
      <c r="L383" s="206"/>
      <c r="M383" s="206"/>
      <c r="N383" s="204"/>
      <c r="O383" s="204"/>
      <c r="P383" s="204"/>
      <c r="Q383" s="204"/>
      <c r="R383" s="204"/>
      <c r="S383" s="204"/>
      <c r="T383" s="205"/>
      <c r="U383" s="204"/>
      <c r="V383" s="198"/>
      <c r="W383" s="198"/>
      <c r="X383" s="198"/>
      <c r="Y383" s="198"/>
      <c r="Z383" s="198"/>
      <c r="AA383" s="198"/>
      <c r="AB383" s="198"/>
      <c r="AC383" s="198"/>
      <c r="AD383" s="198"/>
      <c r="AE383" s="198" t="s">
        <v>97</v>
      </c>
      <c r="AF383" s="198">
        <v>0</v>
      </c>
      <c r="AG383" s="198"/>
      <c r="AH383" s="198"/>
      <c r="AI383" s="198"/>
      <c r="AJ383" s="198"/>
      <c r="AK383" s="198"/>
      <c r="AL383" s="198"/>
      <c r="AM383" s="198"/>
      <c r="AN383" s="198"/>
      <c r="AO383" s="198"/>
      <c r="AP383" s="198"/>
      <c r="AQ383" s="198"/>
      <c r="AR383" s="198"/>
      <c r="AS383" s="198"/>
      <c r="AT383" s="198"/>
      <c r="AU383" s="198"/>
      <c r="AV383" s="198"/>
      <c r="AW383" s="198"/>
      <c r="AX383" s="198"/>
      <c r="AY383" s="198"/>
      <c r="AZ383" s="198"/>
      <c r="BA383" s="198"/>
      <c r="BB383" s="198"/>
      <c r="BC383" s="198"/>
      <c r="BD383" s="198"/>
      <c r="BE383" s="198"/>
      <c r="BF383" s="198"/>
      <c r="BG383" s="198"/>
      <c r="BH383" s="198"/>
    </row>
    <row r="384" spans="1:60" outlineLevel="1" x14ac:dyDescent="0.2">
      <c r="A384" s="208">
        <v>133</v>
      </c>
      <c r="B384" s="207" t="s">
        <v>1006</v>
      </c>
      <c r="C384" s="210" t="s">
        <v>1005</v>
      </c>
      <c r="D384" s="204" t="s">
        <v>98</v>
      </c>
      <c r="E384" s="209">
        <v>1567.7256</v>
      </c>
      <c r="F384" s="254"/>
      <c r="G384" s="206">
        <f>ROUND(E384*F384,2)</f>
        <v>0</v>
      </c>
      <c r="H384" s="254"/>
      <c r="I384" s="206">
        <f>ROUND(E384*H384,2)</f>
        <v>0</v>
      </c>
      <c r="J384" s="254"/>
      <c r="K384" s="206">
        <f>ROUND(E384*J384,2)</f>
        <v>0</v>
      </c>
      <c r="L384" s="206">
        <v>21</v>
      </c>
      <c r="M384" s="206">
        <f>G384*(1+L384/100)</f>
        <v>0</v>
      </c>
      <c r="N384" s="204">
        <v>6.0000000000000002E-5</v>
      </c>
      <c r="O384" s="204">
        <f>ROUND(E384*N384,5)</f>
        <v>9.4060000000000005E-2</v>
      </c>
      <c r="P384" s="204">
        <v>0</v>
      </c>
      <c r="Q384" s="204">
        <f>ROUND(E384*P384,5)</f>
        <v>0</v>
      </c>
      <c r="R384" s="204"/>
      <c r="S384" s="204"/>
      <c r="T384" s="205">
        <v>0</v>
      </c>
      <c r="U384" s="204">
        <f>ROUND(E384*T384,2)</f>
        <v>0</v>
      </c>
      <c r="V384" s="198"/>
      <c r="W384" s="198"/>
      <c r="X384" s="198"/>
      <c r="Y384" s="198"/>
      <c r="Z384" s="198"/>
      <c r="AA384" s="198"/>
      <c r="AB384" s="198"/>
      <c r="AC384" s="198"/>
      <c r="AD384" s="198"/>
      <c r="AE384" s="198" t="s">
        <v>91</v>
      </c>
      <c r="AF384" s="198"/>
      <c r="AG384" s="198"/>
      <c r="AH384" s="198"/>
      <c r="AI384" s="198"/>
      <c r="AJ384" s="198"/>
      <c r="AK384" s="198"/>
      <c r="AL384" s="198"/>
      <c r="AM384" s="198"/>
      <c r="AN384" s="198"/>
      <c r="AO384" s="198"/>
      <c r="AP384" s="198"/>
      <c r="AQ384" s="198"/>
      <c r="AR384" s="198"/>
      <c r="AS384" s="198"/>
      <c r="AT384" s="198"/>
      <c r="AU384" s="198"/>
      <c r="AV384" s="198"/>
      <c r="AW384" s="198"/>
      <c r="AX384" s="198"/>
      <c r="AY384" s="198"/>
      <c r="AZ384" s="198"/>
      <c r="BA384" s="198"/>
      <c r="BB384" s="198"/>
      <c r="BC384" s="198"/>
      <c r="BD384" s="198"/>
      <c r="BE384" s="198"/>
      <c r="BF384" s="198"/>
      <c r="BG384" s="198"/>
      <c r="BH384" s="198"/>
    </row>
    <row r="385" spans="1:60" outlineLevel="1" x14ac:dyDescent="0.2">
      <c r="A385" s="208"/>
      <c r="B385" s="207"/>
      <c r="C385" s="219" t="s">
        <v>1004</v>
      </c>
      <c r="D385" s="597"/>
      <c r="E385" s="218"/>
      <c r="F385" s="206"/>
      <c r="G385" s="206"/>
      <c r="H385" s="206"/>
      <c r="I385" s="206"/>
      <c r="J385" s="206"/>
      <c r="K385" s="206"/>
      <c r="L385" s="206"/>
      <c r="M385" s="206"/>
      <c r="N385" s="204"/>
      <c r="O385" s="204"/>
      <c r="P385" s="204"/>
      <c r="Q385" s="204"/>
      <c r="R385" s="204"/>
      <c r="S385" s="204"/>
      <c r="T385" s="205"/>
      <c r="U385" s="204"/>
      <c r="V385" s="198"/>
      <c r="W385" s="198"/>
      <c r="X385" s="198"/>
      <c r="Y385" s="198"/>
      <c r="Z385" s="198"/>
      <c r="AA385" s="198"/>
      <c r="AB385" s="198"/>
      <c r="AC385" s="198"/>
      <c r="AD385" s="198"/>
      <c r="AE385" s="198" t="s">
        <v>97</v>
      </c>
      <c r="AF385" s="198">
        <v>0</v>
      </c>
      <c r="AG385" s="198"/>
      <c r="AH385" s="198"/>
      <c r="AI385" s="198"/>
      <c r="AJ385" s="198"/>
      <c r="AK385" s="198"/>
      <c r="AL385" s="198"/>
      <c r="AM385" s="198"/>
      <c r="AN385" s="198"/>
      <c r="AO385" s="198"/>
      <c r="AP385" s="198"/>
      <c r="AQ385" s="198"/>
      <c r="AR385" s="198"/>
      <c r="AS385" s="198"/>
      <c r="AT385" s="198"/>
      <c r="AU385" s="198"/>
      <c r="AV385" s="198"/>
      <c r="AW385" s="198"/>
      <c r="AX385" s="198"/>
      <c r="AY385" s="198"/>
      <c r="AZ385" s="198"/>
      <c r="BA385" s="198"/>
      <c r="BB385" s="198"/>
      <c r="BC385" s="198"/>
      <c r="BD385" s="198"/>
      <c r="BE385" s="198"/>
      <c r="BF385" s="198"/>
      <c r="BG385" s="198"/>
      <c r="BH385" s="198"/>
    </row>
    <row r="386" spans="1:60" outlineLevel="1" x14ac:dyDescent="0.2">
      <c r="A386" s="208"/>
      <c r="B386" s="207"/>
      <c r="C386" s="219" t="s">
        <v>1003</v>
      </c>
      <c r="D386" s="597"/>
      <c r="E386" s="218">
        <v>624.45600000000002</v>
      </c>
      <c r="F386" s="206"/>
      <c r="G386" s="206"/>
      <c r="H386" s="206"/>
      <c r="I386" s="206"/>
      <c r="J386" s="206"/>
      <c r="K386" s="206"/>
      <c r="L386" s="206"/>
      <c r="M386" s="206"/>
      <c r="N386" s="204"/>
      <c r="O386" s="204"/>
      <c r="P386" s="204"/>
      <c r="Q386" s="204"/>
      <c r="R386" s="204"/>
      <c r="S386" s="204"/>
      <c r="T386" s="205"/>
      <c r="U386" s="204"/>
      <c r="V386" s="198"/>
      <c r="W386" s="198"/>
      <c r="X386" s="198"/>
      <c r="Y386" s="198"/>
      <c r="Z386" s="198"/>
      <c r="AA386" s="198"/>
      <c r="AB386" s="198"/>
      <c r="AC386" s="198"/>
      <c r="AD386" s="198"/>
      <c r="AE386" s="198" t="s">
        <v>97</v>
      </c>
      <c r="AF386" s="198">
        <v>0</v>
      </c>
      <c r="AG386" s="198"/>
      <c r="AH386" s="198"/>
      <c r="AI386" s="198"/>
      <c r="AJ386" s="198"/>
      <c r="AK386" s="198"/>
      <c r="AL386" s="198"/>
      <c r="AM386" s="198"/>
      <c r="AN386" s="198"/>
      <c r="AO386" s="198"/>
      <c r="AP386" s="198"/>
      <c r="AQ386" s="198"/>
      <c r="AR386" s="198"/>
      <c r="AS386" s="198"/>
      <c r="AT386" s="198"/>
      <c r="AU386" s="198"/>
      <c r="AV386" s="198"/>
      <c r="AW386" s="198"/>
      <c r="AX386" s="198"/>
      <c r="AY386" s="198"/>
      <c r="AZ386" s="198"/>
      <c r="BA386" s="198"/>
      <c r="BB386" s="198"/>
      <c r="BC386" s="198"/>
      <c r="BD386" s="198"/>
      <c r="BE386" s="198"/>
      <c r="BF386" s="198"/>
      <c r="BG386" s="198"/>
      <c r="BH386" s="198"/>
    </row>
    <row r="387" spans="1:60" outlineLevel="1" x14ac:dyDescent="0.2">
      <c r="A387" s="208"/>
      <c r="B387" s="207"/>
      <c r="C387" s="219" t="s">
        <v>1002</v>
      </c>
      <c r="D387" s="597"/>
      <c r="E387" s="218"/>
      <c r="F387" s="206"/>
      <c r="G387" s="206"/>
      <c r="H387" s="206"/>
      <c r="I387" s="206"/>
      <c r="J387" s="206"/>
      <c r="K387" s="206"/>
      <c r="L387" s="206"/>
      <c r="M387" s="206"/>
      <c r="N387" s="204"/>
      <c r="O387" s="204"/>
      <c r="P387" s="204"/>
      <c r="Q387" s="204"/>
      <c r="R387" s="204"/>
      <c r="S387" s="204"/>
      <c r="T387" s="205"/>
      <c r="U387" s="204"/>
      <c r="V387" s="198"/>
      <c r="W387" s="198"/>
      <c r="X387" s="198"/>
      <c r="Y387" s="198"/>
      <c r="Z387" s="198"/>
      <c r="AA387" s="198"/>
      <c r="AB387" s="198"/>
      <c r="AC387" s="198"/>
      <c r="AD387" s="198"/>
      <c r="AE387" s="198" t="s">
        <v>97</v>
      </c>
      <c r="AF387" s="198">
        <v>0</v>
      </c>
      <c r="AG387" s="198"/>
      <c r="AH387" s="198"/>
      <c r="AI387" s="198"/>
      <c r="AJ387" s="198"/>
      <c r="AK387" s="198"/>
      <c r="AL387" s="198"/>
      <c r="AM387" s="198"/>
      <c r="AN387" s="198"/>
      <c r="AO387" s="198"/>
      <c r="AP387" s="198"/>
      <c r="AQ387" s="198"/>
      <c r="AR387" s="198"/>
      <c r="AS387" s="198"/>
      <c r="AT387" s="198"/>
      <c r="AU387" s="198"/>
      <c r="AV387" s="198"/>
      <c r="AW387" s="198"/>
      <c r="AX387" s="198"/>
      <c r="AY387" s="198"/>
      <c r="AZ387" s="198"/>
      <c r="BA387" s="198"/>
      <c r="BB387" s="198"/>
      <c r="BC387" s="198"/>
      <c r="BD387" s="198"/>
      <c r="BE387" s="198"/>
      <c r="BF387" s="198"/>
      <c r="BG387" s="198"/>
      <c r="BH387" s="198"/>
    </row>
    <row r="388" spans="1:60" outlineLevel="1" x14ac:dyDescent="0.2">
      <c r="A388" s="208"/>
      <c r="B388" s="207"/>
      <c r="C388" s="219" t="s">
        <v>1001</v>
      </c>
      <c r="D388" s="597"/>
      <c r="E388" s="218">
        <v>62.445599999999999</v>
      </c>
      <c r="F388" s="206"/>
      <c r="G388" s="206"/>
      <c r="H388" s="206"/>
      <c r="I388" s="206"/>
      <c r="J388" s="206"/>
      <c r="K388" s="206"/>
      <c r="L388" s="206"/>
      <c r="M388" s="206"/>
      <c r="N388" s="204"/>
      <c r="O388" s="204"/>
      <c r="P388" s="204"/>
      <c r="Q388" s="204"/>
      <c r="R388" s="204"/>
      <c r="S388" s="204"/>
      <c r="T388" s="205"/>
      <c r="U388" s="204"/>
      <c r="V388" s="198"/>
      <c r="W388" s="198"/>
      <c r="X388" s="198"/>
      <c r="Y388" s="198"/>
      <c r="Z388" s="198"/>
      <c r="AA388" s="198"/>
      <c r="AB388" s="198"/>
      <c r="AC388" s="198"/>
      <c r="AD388" s="198"/>
      <c r="AE388" s="198" t="s">
        <v>97</v>
      </c>
      <c r="AF388" s="198">
        <v>0</v>
      </c>
      <c r="AG388" s="198"/>
      <c r="AH388" s="198"/>
      <c r="AI388" s="198"/>
      <c r="AJ388" s="198"/>
      <c r="AK388" s="198"/>
      <c r="AL388" s="198"/>
      <c r="AM388" s="198"/>
      <c r="AN388" s="198"/>
      <c r="AO388" s="198"/>
      <c r="AP388" s="198"/>
      <c r="AQ388" s="198"/>
      <c r="AR388" s="198"/>
      <c r="AS388" s="198"/>
      <c r="AT388" s="198"/>
      <c r="AU388" s="198"/>
      <c r="AV388" s="198"/>
      <c r="AW388" s="198"/>
      <c r="AX388" s="198"/>
      <c r="AY388" s="198"/>
      <c r="AZ388" s="198"/>
      <c r="BA388" s="198"/>
      <c r="BB388" s="198"/>
      <c r="BC388" s="198"/>
      <c r="BD388" s="198"/>
      <c r="BE388" s="198"/>
      <c r="BF388" s="198"/>
      <c r="BG388" s="198"/>
      <c r="BH388" s="198"/>
    </row>
    <row r="389" spans="1:60" outlineLevel="1" x14ac:dyDescent="0.2">
      <c r="A389" s="208"/>
      <c r="B389" s="207"/>
      <c r="C389" s="219" t="s">
        <v>1000</v>
      </c>
      <c r="D389" s="597"/>
      <c r="E389" s="218"/>
      <c r="F389" s="206"/>
      <c r="G389" s="206"/>
      <c r="H389" s="206"/>
      <c r="I389" s="206"/>
      <c r="J389" s="206"/>
      <c r="K389" s="206"/>
      <c r="L389" s="206"/>
      <c r="M389" s="206"/>
      <c r="N389" s="204"/>
      <c r="O389" s="204"/>
      <c r="P389" s="204"/>
      <c r="Q389" s="204"/>
      <c r="R389" s="204"/>
      <c r="S389" s="204"/>
      <c r="T389" s="205"/>
      <c r="U389" s="204"/>
      <c r="V389" s="198"/>
      <c r="W389" s="198"/>
      <c r="X389" s="198"/>
      <c r="Y389" s="198"/>
      <c r="Z389" s="198"/>
      <c r="AA389" s="198"/>
      <c r="AB389" s="198"/>
      <c r="AC389" s="198"/>
      <c r="AD389" s="198"/>
      <c r="AE389" s="198" t="s">
        <v>97</v>
      </c>
      <c r="AF389" s="198">
        <v>0</v>
      </c>
      <c r="AG389" s="198"/>
      <c r="AH389" s="198"/>
      <c r="AI389" s="198"/>
      <c r="AJ389" s="198"/>
      <c r="AK389" s="198"/>
      <c r="AL389" s="198"/>
      <c r="AM389" s="198"/>
      <c r="AN389" s="198"/>
      <c r="AO389" s="198"/>
      <c r="AP389" s="198"/>
      <c r="AQ389" s="198"/>
      <c r="AR389" s="198"/>
      <c r="AS389" s="198"/>
      <c r="AT389" s="198"/>
      <c r="AU389" s="198"/>
      <c r="AV389" s="198"/>
      <c r="AW389" s="198"/>
      <c r="AX389" s="198"/>
      <c r="AY389" s="198"/>
      <c r="AZ389" s="198"/>
      <c r="BA389" s="198"/>
      <c r="BB389" s="198"/>
      <c r="BC389" s="198"/>
      <c r="BD389" s="198"/>
      <c r="BE389" s="198"/>
      <c r="BF389" s="198"/>
      <c r="BG389" s="198"/>
      <c r="BH389" s="198"/>
    </row>
    <row r="390" spans="1:60" outlineLevel="1" x14ac:dyDescent="0.2">
      <c r="A390" s="208"/>
      <c r="B390" s="207"/>
      <c r="C390" s="219" t="s">
        <v>999</v>
      </c>
      <c r="D390" s="597"/>
      <c r="E390" s="218">
        <v>48.335999999999999</v>
      </c>
      <c r="F390" s="206"/>
      <c r="G390" s="206"/>
      <c r="H390" s="206"/>
      <c r="I390" s="206"/>
      <c r="J390" s="206"/>
      <c r="K390" s="206"/>
      <c r="L390" s="206"/>
      <c r="M390" s="206"/>
      <c r="N390" s="204"/>
      <c r="O390" s="204"/>
      <c r="P390" s="204"/>
      <c r="Q390" s="204"/>
      <c r="R390" s="204"/>
      <c r="S390" s="204"/>
      <c r="T390" s="205"/>
      <c r="U390" s="204"/>
      <c r="V390" s="198"/>
      <c r="W390" s="198"/>
      <c r="X390" s="198"/>
      <c r="Y390" s="198"/>
      <c r="Z390" s="198"/>
      <c r="AA390" s="198"/>
      <c r="AB390" s="198"/>
      <c r="AC390" s="198"/>
      <c r="AD390" s="198"/>
      <c r="AE390" s="198" t="s">
        <v>97</v>
      </c>
      <c r="AF390" s="198">
        <v>0</v>
      </c>
      <c r="AG390" s="198"/>
      <c r="AH390" s="198"/>
      <c r="AI390" s="198"/>
      <c r="AJ390" s="198"/>
      <c r="AK390" s="198"/>
      <c r="AL390" s="198"/>
      <c r="AM390" s="198"/>
      <c r="AN390" s="198"/>
      <c r="AO390" s="198"/>
      <c r="AP390" s="198"/>
      <c r="AQ390" s="198"/>
      <c r="AR390" s="198"/>
      <c r="AS390" s="198"/>
      <c r="AT390" s="198"/>
      <c r="AU390" s="198"/>
      <c r="AV390" s="198"/>
      <c r="AW390" s="198"/>
      <c r="AX390" s="198"/>
      <c r="AY390" s="198"/>
      <c r="AZ390" s="198"/>
      <c r="BA390" s="198"/>
      <c r="BB390" s="198"/>
      <c r="BC390" s="198"/>
      <c r="BD390" s="198"/>
      <c r="BE390" s="198"/>
      <c r="BF390" s="198"/>
      <c r="BG390" s="198"/>
      <c r="BH390" s="198"/>
    </row>
    <row r="391" spans="1:60" outlineLevel="1" x14ac:dyDescent="0.2">
      <c r="A391" s="208"/>
      <c r="B391" s="207"/>
      <c r="C391" s="219" t="s">
        <v>816</v>
      </c>
      <c r="D391" s="597"/>
      <c r="E391" s="218"/>
      <c r="F391" s="206"/>
      <c r="G391" s="206"/>
      <c r="H391" s="206"/>
      <c r="I391" s="206"/>
      <c r="J391" s="206"/>
      <c r="K391" s="206"/>
      <c r="L391" s="206"/>
      <c r="M391" s="206"/>
      <c r="N391" s="204"/>
      <c r="O391" s="204"/>
      <c r="P391" s="204"/>
      <c r="Q391" s="204"/>
      <c r="R391" s="204"/>
      <c r="S391" s="204"/>
      <c r="T391" s="205"/>
      <c r="U391" s="204"/>
      <c r="V391" s="198"/>
      <c r="W391" s="198"/>
      <c r="X391" s="198"/>
      <c r="Y391" s="198"/>
      <c r="Z391" s="198"/>
      <c r="AA391" s="198"/>
      <c r="AB391" s="198"/>
      <c r="AC391" s="198"/>
      <c r="AD391" s="198"/>
      <c r="AE391" s="198" t="s">
        <v>97</v>
      </c>
      <c r="AF391" s="198">
        <v>0</v>
      </c>
      <c r="AG391" s="198"/>
      <c r="AH391" s="198"/>
      <c r="AI391" s="198"/>
      <c r="AJ391" s="198"/>
      <c r="AK391" s="198"/>
      <c r="AL391" s="198"/>
      <c r="AM391" s="198"/>
      <c r="AN391" s="198"/>
      <c r="AO391" s="198"/>
      <c r="AP391" s="198"/>
      <c r="AQ391" s="198"/>
      <c r="AR391" s="198"/>
      <c r="AS391" s="198"/>
      <c r="AT391" s="198"/>
      <c r="AU391" s="198"/>
      <c r="AV391" s="198"/>
      <c r="AW391" s="198"/>
      <c r="AX391" s="198"/>
      <c r="AY391" s="198"/>
      <c r="AZ391" s="198"/>
      <c r="BA391" s="198"/>
      <c r="BB391" s="198"/>
      <c r="BC391" s="198"/>
      <c r="BD391" s="198"/>
      <c r="BE391" s="198"/>
      <c r="BF391" s="198"/>
      <c r="BG391" s="198"/>
      <c r="BH391" s="198"/>
    </row>
    <row r="392" spans="1:60" outlineLevel="1" x14ac:dyDescent="0.2">
      <c r="A392" s="208"/>
      <c r="B392" s="207"/>
      <c r="C392" s="219" t="s">
        <v>998</v>
      </c>
      <c r="D392" s="597"/>
      <c r="E392" s="218">
        <v>175.44</v>
      </c>
      <c r="F392" s="206"/>
      <c r="G392" s="206"/>
      <c r="H392" s="206"/>
      <c r="I392" s="206"/>
      <c r="J392" s="206"/>
      <c r="K392" s="206"/>
      <c r="L392" s="206"/>
      <c r="M392" s="206"/>
      <c r="N392" s="204"/>
      <c r="O392" s="204"/>
      <c r="P392" s="204"/>
      <c r="Q392" s="204"/>
      <c r="R392" s="204"/>
      <c r="S392" s="204"/>
      <c r="T392" s="205"/>
      <c r="U392" s="204"/>
      <c r="V392" s="198"/>
      <c r="W392" s="198"/>
      <c r="X392" s="198"/>
      <c r="Y392" s="198"/>
      <c r="Z392" s="198"/>
      <c r="AA392" s="198"/>
      <c r="AB392" s="198"/>
      <c r="AC392" s="198"/>
      <c r="AD392" s="198"/>
      <c r="AE392" s="198" t="s">
        <v>97</v>
      </c>
      <c r="AF392" s="198">
        <v>0</v>
      </c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98"/>
      <c r="AT392" s="198"/>
      <c r="AU392" s="198"/>
      <c r="AV392" s="198"/>
      <c r="AW392" s="198"/>
      <c r="AX392" s="198"/>
      <c r="AY392" s="198"/>
      <c r="AZ392" s="198"/>
      <c r="BA392" s="198"/>
      <c r="BB392" s="198"/>
      <c r="BC392" s="198"/>
      <c r="BD392" s="198"/>
      <c r="BE392" s="198"/>
      <c r="BF392" s="198"/>
      <c r="BG392" s="198"/>
      <c r="BH392" s="198"/>
    </row>
    <row r="393" spans="1:60" outlineLevel="1" x14ac:dyDescent="0.2">
      <c r="A393" s="208"/>
      <c r="B393" s="207"/>
      <c r="C393" s="219" t="s">
        <v>997</v>
      </c>
      <c r="D393" s="597"/>
      <c r="E393" s="218"/>
      <c r="F393" s="206"/>
      <c r="G393" s="206"/>
      <c r="H393" s="206"/>
      <c r="I393" s="206"/>
      <c r="J393" s="206"/>
      <c r="K393" s="206"/>
      <c r="L393" s="206"/>
      <c r="M393" s="206"/>
      <c r="N393" s="204"/>
      <c r="O393" s="204"/>
      <c r="P393" s="204"/>
      <c r="Q393" s="204"/>
      <c r="R393" s="204"/>
      <c r="S393" s="204"/>
      <c r="T393" s="205"/>
      <c r="U393" s="204"/>
      <c r="V393" s="198"/>
      <c r="W393" s="198"/>
      <c r="X393" s="198"/>
      <c r="Y393" s="198"/>
      <c r="Z393" s="198"/>
      <c r="AA393" s="198"/>
      <c r="AB393" s="198"/>
      <c r="AC393" s="198"/>
      <c r="AD393" s="198"/>
      <c r="AE393" s="198" t="s">
        <v>97</v>
      </c>
      <c r="AF393" s="198">
        <v>0</v>
      </c>
      <c r="AG393" s="198"/>
      <c r="AH393" s="198"/>
      <c r="AI393" s="198"/>
      <c r="AJ393" s="198"/>
      <c r="AK393" s="198"/>
      <c r="AL393" s="198"/>
      <c r="AM393" s="198"/>
      <c r="AN393" s="198"/>
      <c r="AO393" s="198"/>
      <c r="AP393" s="198"/>
      <c r="AQ393" s="198"/>
      <c r="AR393" s="198"/>
      <c r="AS393" s="198"/>
      <c r="AT393" s="198"/>
      <c r="AU393" s="198"/>
      <c r="AV393" s="198"/>
      <c r="AW393" s="198"/>
      <c r="AX393" s="198"/>
      <c r="AY393" s="198"/>
      <c r="AZ393" s="198"/>
      <c r="BA393" s="198"/>
      <c r="BB393" s="198"/>
      <c r="BC393" s="198"/>
      <c r="BD393" s="198"/>
      <c r="BE393" s="198"/>
      <c r="BF393" s="198"/>
      <c r="BG393" s="198"/>
      <c r="BH393" s="198"/>
    </row>
    <row r="394" spans="1:60" outlineLevel="1" x14ac:dyDescent="0.2">
      <c r="A394" s="208"/>
      <c r="B394" s="207"/>
      <c r="C394" s="219" t="s">
        <v>996</v>
      </c>
      <c r="D394" s="597"/>
      <c r="E394" s="218">
        <v>90.72</v>
      </c>
      <c r="F394" s="206"/>
      <c r="G394" s="206"/>
      <c r="H394" s="206"/>
      <c r="I394" s="206"/>
      <c r="J394" s="206"/>
      <c r="K394" s="206"/>
      <c r="L394" s="206"/>
      <c r="M394" s="206"/>
      <c r="N394" s="204"/>
      <c r="O394" s="204"/>
      <c r="P394" s="204"/>
      <c r="Q394" s="204"/>
      <c r="R394" s="204"/>
      <c r="S394" s="204"/>
      <c r="T394" s="205"/>
      <c r="U394" s="204"/>
      <c r="V394" s="198"/>
      <c r="W394" s="198"/>
      <c r="X394" s="198"/>
      <c r="Y394" s="198"/>
      <c r="Z394" s="198"/>
      <c r="AA394" s="198"/>
      <c r="AB394" s="198"/>
      <c r="AC394" s="198"/>
      <c r="AD394" s="198"/>
      <c r="AE394" s="198" t="s">
        <v>97</v>
      </c>
      <c r="AF394" s="198">
        <v>0</v>
      </c>
      <c r="AG394" s="198"/>
      <c r="AH394" s="198"/>
      <c r="AI394" s="198"/>
      <c r="AJ394" s="198"/>
      <c r="AK394" s="198"/>
      <c r="AL394" s="198"/>
      <c r="AM394" s="198"/>
      <c r="AN394" s="198"/>
      <c r="AO394" s="198"/>
      <c r="AP394" s="198"/>
      <c r="AQ394" s="198"/>
      <c r="AR394" s="198"/>
      <c r="AS394" s="198"/>
      <c r="AT394" s="198"/>
      <c r="AU394" s="198"/>
      <c r="AV394" s="198"/>
      <c r="AW394" s="198"/>
      <c r="AX394" s="198"/>
      <c r="AY394" s="198"/>
      <c r="AZ394" s="198"/>
      <c r="BA394" s="198"/>
      <c r="BB394" s="198"/>
      <c r="BC394" s="198"/>
      <c r="BD394" s="198"/>
      <c r="BE394" s="198"/>
      <c r="BF394" s="198"/>
      <c r="BG394" s="198"/>
      <c r="BH394" s="198"/>
    </row>
    <row r="395" spans="1:60" outlineLevel="1" x14ac:dyDescent="0.2">
      <c r="A395" s="208"/>
      <c r="B395" s="207"/>
      <c r="C395" s="219" t="s">
        <v>995</v>
      </c>
      <c r="D395" s="597"/>
      <c r="E395" s="218"/>
      <c r="F395" s="206"/>
      <c r="G395" s="206"/>
      <c r="H395" s="206"/>
      <c r="I395" s="206"/>
      <c r="J395" s="206"/>
      <c r="K395" s="206"/>
      <c r="L395" s="206"/>
      <c r="M395" s="206"/>
      <c r="N395" s="204"/>
      <c r="O395" s="204"/>
      <c r="P395" s="204"/>
      <c r="Q395" s="204"/>
      <c r="R395" s="204"/>
      <c r="S395" s="204"/>
      <c r="T395" s="205"/>
      <c r="U395" s="204"/>
      <c r="V395" s="198"/>
      <c r="W395" s="198"/>
      <c r="X395" s="198"/>
      <c r="Y395" s="198"/>
      <c r="Z395" s="198"/>
      <c r="AA395" s="198"/>
      <c r="AB395" s="198"/>
      <c r="AC395" s="198"/>
      <c r="AD395" s="198"/>
      <c r="AE395" s="198" t="s">
        <v>97</v>
      </c>
      <c r="AF395" s="198">
        <v>0</v>
      </c>
      <c r="AG395" s="198"/>
      <c r="AH395" s="198"/>
      <c r="AI395" s="198"/>
      <c r="AJ395" s="198"/>
      <c r="AK395" s="198"/>
      <c r="AL395" s="198"/>
      <c r="AM395" s="198"/>
      <c r="AN395" s="198"/>
      <c r="AO395" s="198"/>
      <c r="AP395" s="198"/>
      <c r="AQ395" s="198"/>
      <c r="AR395" s="198"/>
      <c r="AS395" s="198"/>
      <c r="AT395" s="198"/>
      <c r="AU395" s="198"/>
      <c r="AV395" s="198"/>
      <c r="AW395" s="198"/>
      <c r="AX395" s="198"/>
      <c r="AY395" s="198"/>
      <c r="AZ395" s="198"/>
      <c r="BA395" s="198"/>
      <c r="BB395" s="198"/>
      <c r="BC395" s="198"/>
      <c r="BD395" s="198"/>
      <c r="BE395" s="198"/>
      <c r="BF395" s="198"/>
      <c r="BG395" s="198"/>
      <c r="BH395" s="198"/>
    </row>
    <row r="396" spans="1:60" outlineLevel="1" x14ac:dyDescent="0.2">
      <c r="A396" s="208"/>
      <c r="B396" s="207"/>
      <c r="C396" s="219" t="s">
        <v>994</v>
      </c>
      <c r="D396" s="597"/>
      <c r="E396" s="218">
        <v>239.4</v>
      </c>
      <c r="F396" s="206"/>
      <c r="G396" s="206"/>
      <c r="H396" s="206"/>
      <c r="I396" s="206"/>
      <c r="J396" s="206"/>
      <c r="K396" s="206"/>
      <c r="L396" s="206"/>
      <c r="M396" s="206"/>
      <c r="N396" s="204"/>
      <c r="O396" s="204"/>
      <c r="P396" s="204"/>
      <c r="Q396" s="204"/>
      <c r="R396" s="204"/>
      <c r="S396" s="204"/>
      <c r="T396" s="205"/>
      <c r="U396" s="204"/>
      <c r="V396" s="198"/>
      <c r="W396" s="198"/>
      <c r="X396" s="198"/>
      <c r="Y396" s="198"/>
      <c r="Z396" s="198"/>
      <c r="AA396" s="198"/>
      <c r="AB396" s="198"/>
      <c r="AC396" s="198"/>
      <c r="AD396" s="198"/>
      <c r="AE396" s="198" t="s">
        <v>97</v>
      </c>
      <c r="AF396" s="198">
        <v>0</v>
      </c>
      <c r="AG396" s="198"/>
      <c r="AH396" s="198"/>
      <c r="AI396" s="198"/>
      <c r="AJ396" s="198"/>
      <c r="AK396" s="198"/>
      <c r="AL396" s="198"/>
      <c r="AM396" s="198"/>
      <c r="AN396" s="198"/>
      <c r="AO396" s="198"/>
      <c r="AP396" s="198"/>
      <c r="AQ396" s="198"/>
      <c r="AR396" s="198"/>
      <c r="AS396" s="198"/>
      <c r="AT396" s="198"/>
      <c r="AU396" s="198"/>
      <c r="AV396" s="198"/>
      <c r="AW396" s="198"/>
      <c r="AX396" s="198"/>
      <c r="AY396" s="198"/>
      <c r="AZ396" s="198"/>
      <c r="BA396" s="198"/>
      <c r="BB396" s="198"/>
      <c r="BC396" s="198"/>
      <c r="BD396" s="198"/>
      <c r="BE396" s="198"/>
      <c r="BF396" s="198"/>
      <c r="BG396" s="198"/>
      <c r="BH396" s="198"/>
    </row>
    <row r="397" spans="1:60" outlineLevel="1" x14ac:dyDescent="0.2">
      <c r="A397" s="208"/>
      <c r="B397" s="207"/>
      <c r="C397" s="219" t="s">
        <v>993</v>
      </c>
      <c r="D397" s="597"/>
      <c r="E397" s="218"/>
      <c r="F397" s="206"/>
      <c r="G397" s="206"/>
      <c r="H397" s="206"/>
      <c r="I397" s="206"/>
      <c r="J397" s="206"/>
      <c r="K397" s="206"/>
      <c r="L397" s="206"/>
      <c r="M397" s="206"/>
      <c r="N397" s="204"/>
      <c r="O397" s="204"/>
      <c r="P397" s="204"/>
      <c r="Q397" s="204"/>
      <c r="R397" s="204"/>
      <c r="S397" s="204"/>
      <c r="T397" s="205"/>
      <c r="U397" s="204"/>
      <c r="V397" s="198"/>
      <c r="W397" s="198"/>
      <c r="X397" s="198"/>
      <c r="Y397" s="198"/>
      <c r="Z397" s="198"/>
      <c r="AA397" s="198"/>
      <c r="AB397" s="198"/>
      <c r="AC397" s="198"/>
      <c r="AD397" s="198"/>
      <c r="AE397" s="198" t="s">
        <v>97</v>
      </c>
      <c r="AF397" s="198">
        <v>0</v>
      </c>
      <c r="AG397" s="198"/>
      <c r="AH397" s="198"/>
      <c r="AI397" s="198"/>
      <c r="AJ397" s="198"/>
      <c r="AK397" s="198"/>
      <c r="AL397" s="198"/>
      <c r="AM397" s="198"/>
      <c r="AN397" s="198"/>
      <c r="AO397" s="198"/>
      <c r="AP397" s="198"/>
      <c r="AQ397" s="198"/>
      <c r="AR397" s="198"/>
      <c r="AS397" s="198"/>
      <c r="AT397" s="198"/>
      <c r="AU397" s="198"/>
      <c r="AV397" s="198"/>
      <c r="AW397" s="198"/>
      <c r="AX397" s="198"/>
      <c r="AY397" s="198"/>
      <c r="AZ397" s="198"/>
      <c r="BA397" s="198"/>
      <c r="BB397" s="198"/>
      <c r="BC397" s="198"/>
      <c r="BD397" s="198"/>
      <c r="BE397" s="198"/>
      <c r="BF397" s="198"/>
      <c r="BG397" s="198"/>
      <c r="BH397" s="198"/>
    </row>
    <row r="398" spans="1:60" outlineLevel="1" x14ac:dyDescent="0.2">
      <c r="A398" s="208"/>
      <c r="B398" s="207"/>
      <c r="C398" s="219" t="s">
        <v>992</v>
      </c>
      <c r="D398" s="597"/>
      <c r="E398" s="218">
        <v>95.76</v>
      </c>
      <c r="F398" s="206"/>
      <c r="G398" s="206"/>
      <c r="H398" s="206"/>
      <c r="I398" s="206"/>
      <c r="J398" s="206"/>
      <c r="K398" s="206"/>
      <c r="L398" s="206"/>
      <c r="M398" s="206"/>
      <c r="N398" s="204"/>
      <c r="O398" s="204"/>
      <c r="P398" s="204"/>
      <c r="Q398" s="204"/>
      <c r="R398" s="204"/>
      <c r="S398" s="204"/>
      <c r="T398" s="205"/>
      <c r="U398" s="204"/>
      <c r="V398" s="198"/>
      <c r="W398" s="198"/>
      <c r="X398" s="198"/>
      <c r="Y398" s="198"/>
      <c r="Z398" s="198"/>
      <c r="AA398" s="198"/>
      <c r="AB398" s="198"/>
      <c r="AC398" s="198"/>
      <c r="AD398" s="198"/>
      <c r="AE398" s="198" t="s">
        <v>97</v>
      </c>
      <c r="AF398" s="198">
        <v>0</v>
      </c>
      <c r="AG398" s="198"/>
      <c r="AH398" s="198"/>
      <c r="AI398" s="198"/>
      <c r="AJ398" s="198"/>
      <c r="AK398" s="198"/>
      <c r="AL398" s="198"/>
      <c r="AM398" s="198"/>
      <c r="AN398" s="198"/>
      <c r="AO398" s="198"/>
      <c r="AP398" s="198"/>
      <c r="AQ398" s="198"/>
      <c r="AR398" s="198"/>
      <c r="AS398" s="198"/>
      <c r="AT398" s="198"/>
      <c r="AU398" s="198"/>
      <c r="AV398" s="198"/>
      <c r="AW398" s="198"/>
      <c r="AX398" s="198"/>
      <c r="AY398" s="198"/>
      <c r="AZ398" s="198"/>
      <c r="BA398" s="198"/>
      <c r="BB398" s="198"/>
      <c r="BC398" s="198"/>
      <c r="BD398" s="198"/>
      <c r="BE398" s="198"/>
      <c r="BF398" s="198"/>
      <c r="BG398" s="198"/>
      <c r="BH398" s="198"/>
    </row>
    <row r="399" spans="1:60" outlineLevel="1" x14ac:dyDescent="0.2">
      <c r="A399" s="208"/>
      <c r="B399" s="207"/>
      <c r="C399" s="219" t="s">
        <v>991</v>
      </c>
      <c r="D399" s="597"/>
      <c r="E399" s="218"/>
      <c r="F399" s="206"/>
      <c r="G399" s="206"/>
      <c r="H399" s="206"/>
      <c r="I399" s="206"/>
      <c r="J399" s="206"/>
      <c r="K399" s="206"/>
      <c r="L399" s="206"/>
      <c r="M399" s="206"/>
      <c r="N399" s="204"/>
      <c r="O399" s="204"/>
      <c r="P399" s="204"/>
      <c r="Q399" s="204"/>
      <c r="R399" s="204"/>
      <c r="S399" s="204"/>
      <c r="T399" s="205"/>
      <c r="U399" s="204"/>
      <c r="V399" s="198"/>
      <c r="W399" s="198"/>
      <c r="X399" s="198"/>
      <c r="Y399" s="198"/>
      <c r="Z399" s="198"/>
      <c r="AA399" s="198"/>
      <c r="AB399" s="198"/>
      <c r="AC399" s="198"/>
      <c r="AD399" s="198"/>
      <c r="AE399" s="198" t="s">
        <v>97</v>
      </c>
      <c r="AF399" s="198">
        <v>0</v>
      </c>
      <c r="AG399" s="198"/>
      <c r="AH399" s="198"/>
      <c r="AI399" s="198"/>
      <c r="AJ399" s="198"/>
      <c r="AK399" s="198"/>
      <c r="AL399" s="198"/>
      <c r="AM399" s="198"/>
      <c r="AN399" s="198"/>
      <c r="AO399" s="198"/>
      <c r="AP399" s="198"/>
      <c r="AQ399" s="198"/>
      <c r="AR399" s="198"/>
      <c r="AS399" s="198"/>
      <c r="AT399" s="198"/>
      <c r="AU399" s="198"/>
      <c r="AV399" s="198"/>
      <c r="AW399" s="198"/>
      <c r="AX399" s="198"/>
      <c r="AY399" s="198"/>
      <c r="AZ399" s="198"/>
      <c r="BA399" s="198"/>
      <c r="BB399" s="198"/>
      <c r="BC399" s="198"/>
      <c r="BD399" s="198"/>
      <c r="BE399" s="198"/>
      <c r="BF399" s="198"/>
      <c r="BG399" s="198"/>
      <c r="BH399" s="198"/>
    </row>
    <row r="400" spans="1:60" outlineLevel="1" x14ac:dyDescent="0.2">
      <c r="A400" s="208"/>
      <c r="B400" s="207"/>
      <c r="C400" s="219" t="s">
        <v>990</v>
      </c>
      <c r="D400" s="597"/>
      <c r="E400" s="218">
        <v>200.928</v>
      </c>
      <c r="F400" s="206"/>
      <c r="G400" s="206"/>
      <c r="H400" s="206"/>
      <c r="I400" s="206"/>
      <c r="J400" s="206"/>
      <c r="K400" s="206"/>
      <c r="L400" s="206"/>
      <c r="M400" s="206"/>
      <c r="N400" s="204"/>
      <c r="O400" s="204"/>
      <c r="P400" s="204"/>
      <c r="Q400" s="204"/>
      <c r="R400" s="204"/>
      <c r="S400" s="204"/>
      <c r="T400" s="205"/>
      <c r="U400" s="204"/>
      <c r="V400" s="198"/>
      <c r="W400" s="198"/>
      <c r="X400" s="198"/>
      <c r="Y400" s="198"/>
      <c r="Z400" s="198"/>
      <c r="AA400" s="198"/>
      <c r="AB400" s="198"/>
      <c r="AC400" s="198"/>
      <c r="AD400" s="198"/>
      <c r="AE400" s="198" t="s">
        <v>97</v>
      </c>
      <c r="AF400" s="198">
        <v>0</v>
      </c>
      <c r="AG400" s="198"/>
      <c r="AH400" s="198"/>
      <c r="AI400" s="198"/>
      <c r="AJ400" s="198"/>
      <c r="AK400" s="198"/>
      <c r="AL400" s="198"/>
      <c r="AM400" s="198"/>
      <c r="AN400" s="198"/>
      <c r="AO400" s="198"/>
      <c r="AP400" s="198"/>
      <c r="AQ400" s="198"/>
      <c r="AR400" s="198"/>
      <c r="AS400" s="198"/>
      <c r="AT400" s="198"/>
      <c r="AU400" s="198"/>
      <c r="AV400" s="198"/>
      <c r="AW400" s="198"/>
      <c r="AX400" s="198"/>
      <c r="AY400" s="198"/>
      <c r="AZ400" s="198"/>
      <c r="BA400" s="198"/>
      <c r="BB400" s="198"/>
      <c r="BC400" s="198"/>
      <c r="BD400" s="198"/>
      <c r="BE400" s="198"/>
      <c r="BF400" s="198"/>
      <c r="BG400" s="198"/>
      <c r="BH400" s="198"/>
    </row>
    <row r="401" spans="1:60" outlineLevel="1" x14ac:dyDescent="0.2">
      <c r="A401" s="208"/>
      <c r="B401" s="207"/>
      <c r="C401" s="219" t="s">
        <v>989</v>
      </c>
      <c r="D401" s="597"/>
      <c r="E401" s="218"/>
      <c r="F401" s="206"/>
      <c r="G401" s="206"/>
      <c r="H401" s="206"/>
      <c r="I401" s="206"/>
      <c r="J401" s="206"/>
      <c r="K401" s="206"/>
      <c r="L401" s="206"/>
      <c r="M401" s="206"/>
      <c r="N401" s="204"/>
      <c r="O401" s="204"/>
      <c r="P401" s="204"/>
      <c r="Q401" s="204"/>
      <c r="R401" s="204"/>
      <c r="S401" s="204"/>
      <c r="T401" s="205"/>
      <c r="U401" s="204"/>
      <c r="V401" s="198"/>
      <c r="W401" s="198"/>
      <c r="X401" s="198"/>
      <c r="Y401" s="198"/>
      <c r="Z401" s="198"/>
      <c r="AA401" s="198"/>
      <c r="AB401" s="198"/>
      <c r="AC401" s="198"/>
      <c r="AD401" s="198"/>
      <c r="AE401" s="198" t="s">
        <v>97</v>
      </c>
      <c r="AF401" s="198">
        <v>0</v>
      </c>
      <c r="AG401" s="198"/>
      <c r="AH401" s="198"/>
      <c r="AI401" s="198"/>
      <c r="AJ401" s="198"/>
      <c r="AK401" s="198"/>
      <c r="AL401" s="198"/>
      <c r="AM401" s="198"/>
      <c r="AN401" s="198"/>
      <c r="AO401" s="198"/>
      <c r="AP401" s="198"/>
      <c r="AQ401" s="198"/>
      <c r="AR401" s="198"/>
      <c r="AS401" s="198"/>
      <c r="AT401" s="198"/>
      <c r="AU401" s="198"/>
      <c r="AV401" s="198"/>
      <c r="AW401" s="198"/>
      <c r="AX401" s="198"/>
      <c r="AY401" s="198"/>
      <c r="AZ401" s="198"/>
      <c r="BA401" s="198"/>
      <c r="BB401" s="198"/>
      <c r="BC401" s="198"/>
      <c r="BD401" s="198"/>
      <c r="BE401" s="198"/>
      <c r="BF401" s="198"/>
      <c r="BG401" s="198"/>
      <c r="BH401" s="198"/>
    </row>
    <row r="402" spans="1:60" outlineLevel="1" x14ac:dyDescent="0.2">
      <c r="A402" s="208"/>
      <c r="B402" s="207"/>
      <c r="C402" s="219" t="s">
        <v>988</v>
      </c>
      <c r="D402" s="597"/>
      <c r="E402" s="218">
        <v>30.24</v>
      </c>
      <c r="F402" s="206"/>
      <c r="G402" s="206"/>
      <c r="H402" s="206"/>
      <c r="I402" s="206"/>
      <c r="J402" s="206"/>
      <c r="K402" s="206"/>
      <c r="L402" s="206"/>
      <c r="M402" s="206"/>
      <c r="N402" s="204"/>
      <c r="O402" s="204"/>
      <c r="P402" s="204"/>
      <c r="Q402" s="204"/>
      <c r="R402" s="204"/>
      <c r="S402" s="204"/>
      <c r="T402" s="205"/>
      <c r="U402" s="204"/>
      <c r="V402" s="198"/>
      <c r="W402" s="198"/>
      <c r="X402" s="198"/>
      <c r="Y402" s="198"/>
      <c r="Z402" s="198"/>
      <c r="AA402" s="198"/>
      <c r="AB402" s="198"/>
      <c r="AC402" s="198"/>
      <c r="AD402" s="198"/>
      <c r="AE402" s="198" t="s">
        <v>97</v>
      </c>
      <c r="AF402" s="198">
        <v>0</v>
      </c>
      <c r="AG402" s="198"/>
      <c r="AH402" s="198"/>
      <c r="AI402" s="198"/>
      <c r="AJ402" s="198"/>
      <c r="AK402" s="198"/>
      <c r="AL402" s="198"/>
      <c r="AM402" s="198"/>
      <c r="AN402" s="198"/>
      <c r="AO402" s="198"/>
      <c r="AP402" s="198"/>
      <c r="AQ402" s="198"/>
      <c r="AR402" s="198"/>
      <c r="AS402" s="198"/>
      <c r="AT402" s="198"/>
      <c r="AU402" s="198"/>
      <c r="AV402" s="198"/>
      <c r="AW402" s="198"/>
      <c r="AX402" s="198"/>
      <c r="AY402" s="198"/>
      <c r="AZ402" s="198"/>
      <c r="BA402" s="198"/>
      <c r="BB402" s="198"/>
      <c r="BC402" s="198"/>
      <c r="BD402" s="198"/>
      <c r="BE402" s="198"/>
      <c r="BF402" s="198"/>
      <c r="BG402" s="198"/>
      <c r="BH402" s="198"/>
    </row>
    <row r="403" spans="1:60" ht="22.5" outlineLevel="1" x14ac:dyDescent="0.2">
      <c r="A403" s="208">
        <v>134</v>
      </c>
      <c r="B403" s="207" t="s">
        <v>987</v>
      </c>
      <c r="C403" s="210" t="s">
        <v>986</v>
      </c>
      <c r="D403" s="204" t="s">
        <v>100</v>
      </c>
      <c r="E403" s="209">
        <v>22.2</v>
      </c>
      <c r="F403" s="254"/>
      <c r="G403" s="206">
        <f>ROUND(E403*F403,2)</f>
        <v>0</v>
      </c>
      <c r="H403" s="254"/>
      <c r="I403" s="206">
        <f>ROUND(E403*H403,2)</f>
        <v>0</v>
      </c>
      <c r="J403" s="254"/>
      <c r="K403" s="206">
        <f>ROUND(E403*J403,2)</f>
        <v>0</v>
      </c>
      <c r="L403" s="206">
        <v>21</v>
      </c>
      <c r="M403" s="206">
        <f>G403*(1+L403/100)</f>
        <v>0</v>
      </c>
      <c r="N403" s="204">
        <v>0</v>
      </c>
      <c r="O403" s="204">
        <f>ROUND(E403*N403,5)</f>
        <v>0</v>
      </c>
      <c r="P403" s="204">
        <v>0</v>
      </c>
      <c r="Q403" s="204">
        <f>ROUND(E403*P403,5)</f>
        <v>0</v>
      </c>
      <c r="R403" s="204"/>
      <c r="S403" s="204"/>
      <c r="T403" s="205">
        <v>1.7509999999999999</v>
      </c>
      <c r="U403" s="204">
        <f>ROUND(E403*T403,2)</f>
        <v>38.869999999999997</v>
      </c>
      <c r="V403" s="198"/>
      <c r="W403" s="198"/>
      <c r="X403" s="198"/>
      <c r="Y403" s="198"/>
      <c r="Z403" s="198"/>
      <c r="AA403" s="198"/>
      <c r="AB403" s="198"/>
      <c r="AC403" s="198"/>
      <c r="AD403" s="198"/>
      <c r="AE403" s="198" t="s">
        <v>91</v>
      </c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198"/>
      <c r="AT403" s="198"/>
      <c r="AU403" s="198"/>
      <c r="AV403" s="198"/>
      <c r="AW403" s="198"/>
      <c r="AX403" s="198"/>
      <c r="AY403" s="198"/>
      <c r="AZ403" s="198"/>
      <c r="BA403" s="198"/>
      <c r="BB403" s="198"/>
      <c r="BC403" s="198"/>
      <c r="BD403" s="198"/>
      <c r="BE403" s="198"/>
      <c r="BF403" s="198"/>
      <c r="BG403" s="198"/>
      <c r="BH403" s="198"/>
    </row>
    <row r="404" spans="1:60" x14ac:dyDescent="0.2">
      <c r="A404" s="217" t="s">
        <v>21</v>
      </c>
      <c r="B404" s="216" t="s">
        <v>715</v>
      </c>
      <c r="C404" s="215" t="s">
        <v>714</v>
      </c>
      <c r="D404" s="211"/>
      <c r="E404" s="214"/>
      <c r="F404" s="213"/>
      <c r="G404" s="213">
        <f>SUMIF(AE405:AE429,"&lt;&gt;NOR",G405:G429)</f>
        <v>0</v>
      </c>
      <c r="H404" s="213"/>
      <c r="I404" s="213">
        <f>SUM(I405:I429)</f>
        <v>0</v>
      </c>
      <c r="J404" s="213"/>
      <c r="K404" s="213">
        <f>SUM(K405:K429)</f>
        <v>0</v>
      </c>
      <c r="L404" s="213"/>
      <c r="M404" s="213">
        <f>SUM(M405:M429)</f>
        <v>0</v>
      </c>
      <c r="N404" s="211"/>
      <c r="O404" s="211">
        <f>SUM(O405:O429)</f>
        <v>0.44195000000000001</v>
      </c>
      <c r="P404" s="211"/>
      <c r="Q404" s="211">
        <f>SUM(Q405:Q429)</f>
        <v>0</v>
      </c>
      <c r="R404" s="211"/>
      <c r="S404" s="211"/>
      <c r="T404" s="212"/>
      <c r="U404" s="211">
        <f>SUM(U405:U429)</f>
        <v>70.070000000000007</v>
      </c>
      <c r="AE404" t="s">
        <v>92</v>
      </c>
    </row>
    <row r="405" spans="1:60" ht="22.5" outlineLevel="1" x14ac:dyDescent="0.2">
      <c r="A405" s="208">
        <v>135</v>
      </c>
      <c r="B405" s="207" t="s">
        <v>985</v>
      </c>
      <c r="C405" s="210" t="s">
        <v>984</v>
      </c>
      <c r="D405" s="204" t="s">
        <v>96</v>
      </c>
      <c r="E405" s="209">
        <v>8</v>
      </c>
      <c r="F405" s="254"/>
      <c r="G405" s="206">
        <f>ROUND(E405*F405,2)</f>
        <v>0</v>
      </c>
      <c r="H405" s="254"/>
      <c r="I405" s="206">
        <f>ROUND(E405*H405,2)</f>
        <v>0</v>
      </c>
      <c r="J405" s="254"/>
      <c r="K405" s="206">
        <f>ROUND(E405*J405,2)</f>
        <v>0</v>
      </c>
      <c r="L405" s="206">
        <v>21</v>
      </c>
      <c r="M405" s="206">
        <f>G405*(1+L405/100)</f>
        <v>0</v>
      </c>
      <c r="N405" s="204">
        <v>4.0000000000000002E-4</v>
      </c>
      <c r="O405" s="204">
        <f>ROUND(E405*N405,5)</f>
        <v>3.2000000000000002E-3</v>
      </c>
      <c r="P405" s="204">
        <v>0</v>
      </c>
      <c r="Q405" s="204">
        <f>ROUND(E405*P405,5)</f>
        <v>0</v>
      </c>
      <c r="R405" s="204"/>
      <c r="S405" s="204"/>
      <c r="T405" s="205">
        <v>0.45</v>
      </c>
      <c r="U405" s="204">
        <f>ROUND(E405*T405,2)</f>
        <v>3.6</v>
      </c>
      <c r="V405" s="198"/>
      <c r="W405" s="198"/>
      <c r="X405" s="198"/>
      <c r="Y405" s="198"/>
      <c r="Z405" s="198"/>
      <c r="AA405" s="198"/>
      <c r="AB405" s="198"/>
      <c r="AC405" s="198"/>
      <c r="AD405" s="198"/>
      <c r="AE405" s="198" t="s">
        <v>91</v>
      </c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198"/>
      <c r="AT405" s="198"/>
      <c r="AU405" s="198"/>
      <c r="AV405" s="198"/>
      <c r="AW405" s="198"/>
      <c r="AX405" s="198"/>
      <c r="AY405" s="198"/>
      <c r="AZ405" s="198"/>
      <c r="BA405" s="198"/>
      <c r="BB405" s="198"/>
      <c r="BC405" s="198"/>
      <c r="BD405" s="198"/>
      <c r="BE405" s="198"/>
      <c r="BF405" s="198"/>
      <c r="BG405" s="198"/>
      <c r="BH405" s="198"/>
    </row>
    <row r="406" spans="1:60" outlineLevel="1" x14ac:dyDescent="0.2">
      <c r="A406" s="208"/>
      <c r="B406" s="207"/>
      <c r="C406" s="219" t="s">
        <v>977</v>
      </c>
      <c r="D406" s="597"/>
      <c r="E406" s="218"/>
      <c r="F406" s="206"/>
      <c r="G406" s="206"/>
      <c r="H406" s="206"/>
      <c r="I406" s="206"/>
      <c r="J406" s="206"/>
      <c r="K406" s="206"/>
      <c r="L406" s="206"/>
      <c r="M406" s="206"/>
      <c r="N406" s="204"/>
      <c r="O406" s="204"/>
      <c r="P406" s="204"/>
      <c r="Q406" s="204"/>
      <c r="R406" s="204"/>
      <c r="S406" s="204"/>
      <c r="T406" s="205"/>
      <c r="U406" s="204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 t="s">
        <v>97</v>
      </c>
      <c r="AF406" s="198">
        <v>0</v>
      </c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198"/>
      <c r="AW406" s="198"/>
      <c r="AX406" s="198"/>
      <c r="AY406" s="198"/>
      <c r="AZ406" s="198"/>
      <c r="BA406" s="198"/>
      <c r="BB406" s="198"/>
      <c r="BC406" s="198"/>
      <c r="BD406" s="198"/>
      <c r="BE406" s="198"/>
      <c r="BF406" s="198"/>
      <c r="BG406" s="198"/>
      <c r="BH406" s="198"/>
    </row>
    <row r="407" spans="1:60" outlineLevel="1" x14ac:dyDescent="0.2">
      <c r="A407" s="208"/>
      <c r="B407" s="207"/>
      <c r="C407" s="219" t="s">
        <v>983</v>
      </c>
      <c r="D407" s="597"/>
      <c r="E407" s="218">
        <v>8</v>
      </c>
      <c r="F407" s="206"/>
      <c r="G407" s="206"/>
      <c r="H407" s="206"/>
      <c r="I407" s="206"/>
      <c r="J407" s="206"/>
      <c r="K407" s="206"/>
      <c r="L407" s="206"/>
      <c r="M407" s="206"/>
      <c r="N407" s="204"/>
      <c r="O407" s="204"/>
      <c r="P407" s="204"/>
      <c r="Q407" s="204"/>
      <c r="R407" s="204"/>
      <c r="S407" s="204"/>
      <c r="T407" s="205"/>
      <c r="U407" s="204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 t="s">
        <v>97</v>
      </c>
      <c r="AF407" s="198">
        <v>0</v>
      </c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</row>
    <row r="408" spans="1:60" ht="22.5" outlineLevel="1" x14ac:dyDescent="0.2">
      <c r="A408" s="208">
        <v>136</v>
      </c>
      <c r="B408" s="207" t="s">
        <v>982</v>
      </c>
      <c r="C408" s="210" t="s">
        <v>981</v>
      </c>
      <c r="D408" s="204" t="s">
        <v>101</v>
      </c>
      <c r="E408" s="209">
        <v>12</v>
      </c>
      <c r="F408" s="254"/>
      <c r="G408" s="206">
        <f>ROUND(E408*F408,2)</f>
        <v>0</v>
      </c>
      <c r="H408" s="254"/>
      <c r="I408" s="206">
        <f>ROUND(E408*H408,2)</f>
        <v>0</v>
      </c>
      <c r="J408" s="254"/>
      <c r="K408" s="206">
        <f>ROUND(E408*J408,2)</f>
        <v>0</v>
      </c>
      <c r="L408" s="206">
        <v>21</v>
      </c>
      <c r="M408" s="206">
        <f>G408*(1+L408/100)</f>
        <v>0</v>
      </c>
      <c r="N408" s="204">
        <v>2.2499999999999998E-3</v>
      </c>
      <c r="O408" s="204">
        <f>ROUND(E408*N408,5)</f>
        <v>2.7E-2</v>
      </c>
      <c r="P408" s="204">
        <v>0</v>
      </c>
      <c r="Q408" s="204">
        <f>ROUND(E408*P408,5)</f>
        <v>0</v>
      </c>
      <c r="R408" s="204"/>
      <c r="S408" s="204"/>
      <c r="T408" s="205">
        <v>0.36399999999999999</v>
      </c>
      <c r="U408" s="204">
        <f>ROUND(E408*T408,2)</f>
        <v>4.37</v>
      </c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 t="s">
        <v>91</v>
      </c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</row>
    <row r="409" spans="1:60" outlineLevel="1" x14ac:dyDescent="0.2">
      <c r="A409" s="208"/>
      <c r="B409" s="207"/>
      <c r="C409" s="219" t="s">
        <v>977</v>
      </c>
      <c r="D409" s="597"/>
      <c r="E409" s="218"/>
      <c r="F409" s="206"/>
      <c r="G409" s="206"/>
      <c r="H409" s="206"/>
      <c r="I409" s="206"/>
      <c r="J409" s="206"/>
      <c r="K409" s="206"/>
      <c r="L409" s="206"/>
      <c r="M409" s="206"/>
      <c r="N409" s="204"/>
      <c r="O409" s="204"/>
      <c r="P409" s="204"/>
      <c r="Q409" s="204"/>
      <c r="R409" s="204"/>
      <c r="S409" s="204"/>
      <c r="T409" s="205"/>
      <c r="U409" s="204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 t="s">
        <v>97</v>
      </c>
      <c r="AF409" s="198">
        <v>0</v>
      </c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</row>
    <row r="410" spans="1:60" outlineLevel="1" x14ac:dyDescent="0.2">
      <c r="A410" s="208"/>
      <c r="B410" s="207"/>
      <c r="C410" s="219" t="s">
        <v>980</v>
      </c>
      <c r="D410" s="597"/>
      <c r="E410" s="218">
        <v>12</v>
      </c>
      <c r="F410" s="206"/>
      <c r="G410" s="206"/>
      <c r="H410" s="206"/>
      <c r="I410" s="206"/>
      <c r="J410" s="206"/>
      <c r="K410" s="206"/>
      <c r="L410" s="206"/>
      <c r="M410" s="206"/>
      <c r="N410" s="204"/>
      <c r="O410" s="204"/>
      <c r="P410" s="204"/>
      <c r="Q410" s="204"/>
      <c r="R410" s="204"/>
      <c r="S410" s="204"/>
      <c r="T410" s="205"/>
      <c r="U410" s="204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 t="s">
        <v>97</v>
      </c>
      <c r="AF410" s="198">
        <v>0</v>
      </c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</row>
    <row r="411" spans="1:60" ht="22.5" outlineLevel="1" x14ac:dyDescent="0.2">
      <c r="A411" s="208">
        <v>137</v>
      </c>
      <c r="B411" s="207" t="s">
        <v>979</v>
      </c>
      <c r="C411" s="210" t="s">
        <v>978</v>
      </c>
      <c r="D411" s="204" t="s">
        <v>101</v>
      </c>
      <c r="E411" s="209">
        <v>8</v>
      </c>
      <c r="F411" s="254"/>
      <c r="G411" s="206">
        <f>ROUND(E411*F411,2)</f>
        <v>0</v>
      </c>
      <c r="H411" s="254"/>
      <c r="I411" s="206">
        <f>ROUND(E411*H411,2)</f>
        <v>0</v>
      </c>
      <c r="J411" s="254"/>
      <c r="K411" s="206">
        <f>ROUND(E411*J411,2)</f>
        <v>0</v>
      </c>
      <c r="L411" s="206">
        <v>21</v>
      </c>
      <c r="M411" s="206">
        <f>G411*(1+L411/100)</f>
        <v>0</v>
      </c>
      <c r="N411" s="204">
        <v>3.1199999999999999E-3</v>
      </c>
      <c r="O411" s="204">
        <f>ROUND(E411*N411,5)</f>
        <v>2.496E-2</v>
      </c>
      <c r="P411" s="204">
        <v>0</v>
      </c>
      <c r="Q411" s="204">
        <f>ROUND(E411*P411,5)</f>
        <v>0</v>
      </c>
      <c r="R411" s="204"/>
      <c r="S411" s="204"/>
      <c r="T411" s="205">
        <v>0.29399999999999998</v>
      </c>
      <c r="U411" s="204">
        <f>ROUND(E411*T411,2)</f>
        <v>2.35</v>
      </c>
      <c r="V411" s="198"/>
      <c r="W411" s="198"/>
      <c r="X411" s="198"/>
      <c r="Y411" s="198"/>
      <c r="Z411" s="198"/>
      <c r="AA411" s="198"/>
      <c r="AB411" s="198"/>
      <c r="AC411" s="198"/>
      <c r="AD411" s="198"/>
      <c r="AE411" s="198" t="s">
        <v>91</v>
      </c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</row>
    <row r="412" spans="1:60" outlineLevel="1" x14ac:dyDescent="0.2">
      <c r="A412" s="208"/>
      <c r="B412" s="207"/>
      <c r="C412" s="219" t="s">
        <v>977</v>
      </c>
      <c r="D412" s="597"/>
      <c r="E412" s="218"/>
      <c r="F412" s="206"/>
      <c r="G412" s="206"/>
      <c r="H412" s="206"/>
      <c r="I412" s="206"/>
      <c r="J412" s="206"/>
      <c r="K412" s="206"/>
      <c r="L412" s="206"/>
      <c r="M412" s="206"/>
      <c r="N412" s="204"/>
      <c r="O412" s="204"/>
      <c r="P412" s="204"/>
      <c r="Q412" s="204"/>
      <c r="R412" s="204"/>
      <c r="S412" s="204"/>
      <c r="T412" s="205"/>
      <c r="U412" s="204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 t="s">
        <v>97</v>
      </c>
      <c r="AF412" s="198">
        <v>0</v>
      </c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</row>
    <row r="413" spans="1:60" outlineLevel="1" x14ac:dyDescent="0.2">
      <c r="A413" s="208"/>
      <c r="B413" s="207"/>
      <c r="C413" s="219" t="s">
        <v>976</v>
      </c>
      <c r="D413" s="597"/>
      <c r="E413" s="218">
        <v>8</v>
      </c>
      <c r="F413" s="206"/>
      <c r="G413" s="206"/>
      <c r="H413" s="206"/>
      <c r="I413" s="206"/>
      <c r="J413" s="206"/>
      <c r="K413" s="206"/>
      <c r="L413" s="206"/>
      <c r="M413" s="206"/>
      <c r="N413" s="204"/>
      <c r="O413" s="204"/>
      <c r="P413" s="204"/>
      <c r="Q413" s="204"/>
      <c r="R413" s="204"/>
      <c r="S413" s="204"/>
      <c r="T413" s="205"/>
      <c r="U413" s="204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 t="s">
        <v>97</v>
      </c>
      <c r="AF413" s="198">
        <v>0</v>
      </c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</row>
    <row r="414" spans="1:60" ht="22.5" outlineLevel="1" x14ac:dyDescent="0.2">
      <c r="A414" s="208">
        <v>138</v>
      </c>
      <c r="B414" s="207" t="s">
        <v>975</v>
      </c>
      <c r="C414" s="210" t="s">
        <v>974</v>
      </c>
      <c r="D414" s="204" t="s">
        <v>101</v>
      </c>
      <c r="E414" s="209">
        <v>21.3</v>
      </c>
      <c r="F414" s="254"/>
      <c r="G414" s="206">
        <f>ROUND(E414*F414,2)</f>
        <v>0</v>
      </c>
      <c r="H414" s="254"/>
      <c r="I414" s="206">
        <f>ROUND(E414*H414,2)</f>
        <v>0</v>
      </c>
      <c r="J414" s="254"/>
      <c r="K414" s="206">
        <f>ROUND(E414*J414,2)</f>
        <v>0</v>
      </c>
      <c r="L414" s="206">
        <v>21</v>
      </c>
      <c r="M414" s="206">
        <f>G414*(1+L414/100)</f>
        <v>0</v>
      </c>
      <c r="N414" s="204">
        <v>3.3300000000000001E-3</v>
      </c>
      <c r="O414" s="204">
        <f>ROUND(E414*N414,5)</f>
        <v>7.0930000000000007E-2</v>
      </c>
      <c r="P414" s="204">
        <v>0</v>
      </c>
      <c r="Q414" s="204">
        <f>ROUND(E414*P414,5)</f>
        <v>0</v>
      </c>
      <c r="R414" s="204"/>
      <c r="S414" s="204"/>
      <c r="T414" s="205">
        <v>0.91600000000000004</v>
      </c>
      <c r="U414" s="204">
        <f>ROUND(E414*T414,2)</f>
        <v>19.510000000000002</v>
      </c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 t="s">
        <v>91</v>
      </c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</row>
    <row r="415" spans="1:60" outlineLevel="1" x14ac:dyDescent="0.2">
      <c r="A415" s="208"/>
      <c r="B415" s="207"/>
      <c r="C415" s="219" t="s">
        <v>871</v>
      </c>
      <c r="D415" s="597"/>
      <c r="E415" s="218"/>
      <c r="F415" s="206"/>
      <c r="G415" s="206"/>
      <c r="H415" s="206"/>
      <c r="I415" s="206"/>
      <c r="J415" s="206"/>
      <c r="K415" s="206"/>
      <c r="L415" s="206"/>
      <c r="M415" s="206"/>
      <c r="N415" s="204"/>
      <c r="O415" s="204"/>
      <c r="P415" s="204"/>
      <c r="Q415" s="204"/>
      <c r="R415" s="204"/>
      <c r="S415" s="204"/>
      <c r="T415" s="205"/>
      <c r="U415" s="204"/>
      <c r="V415" s="198"/>
      <c r="W415" s="198"/>
      <c r="X415" s="198"/>
      <c r="Y415" s="198"/>
      <c r="Z415" s="198"/>
      <c r="AA415" s="198"/>
      <c r="AB415" s="198"/>
      <c r="AC415" s="198"/>
      <c r="AD415" s="198"/>
      <c r="AE415" s="198" t="s">
        <v>97</v>
      </c>
      <c r="AF415" s="198">
        <v>0</v>
      </c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</row>
    <row r="416" spans="1:60" outlineLevel="1" x14ac:dyDescent="0.2">
      <c r="A416" s="208"/>
      <c r="B416" s="207"/>
      <c r="C416" s="219" t="s">
        <v>973</v>
      </c>
      <c r="D416" s="597"/>
      <c r="E416" s="218">
        <v>21.3</v>
      </c>
      <c r="F416" s="206"/>
      <c r="G416" s="206"/>
      <c r="H416" s="206"/>
      <c r="I416" s="206"/>
      <c r="J416" s="206"/>
      <c r="K416" s="206"/>
      <c r="L416" s="206"/>
      <c r="M416" s="206"/>
      <c r="N416" s="204"/>
      <c r="O416" s="204"/>
      <c r="P416" s="204"/>
      <c r="Q416" s="204"/>
      <c r="R416" s="204"/>
      <c r="S416" s="204"/>
      <c r="T416" s="205"/>
      <c r="U416" s="204"/>
      <c r="V416" s="198"/>
      <c r="W416" s="198"/>
      <c r="X416" s="198"/>
      <c r="Y416" s="198"/>
      <c r="Z416" s="198"/>
      <c r="AA416" s="198"/>
      <c r="AB416" s="198"/>
      <c r="AC416" s="198"/>
      <c r="AD416" s="198"/>
      <c r="AE416" s="198" t="s">
        <v>97</v>
      </c>
      <c r="AF416" s="198">
        <v>0</v>
      </c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</row>
    <row r="417" spans="1:60" outlineLevel="1" x14ac:dyDescent="0.2">
      <c r="A417" s="208">
        <v>139</v>
      </c>
      <c r="B417" s="207" t="s">
        <v>972</v>
      </c>
      <c r="C417" s="210" t="s">
        <v>971</v>
      </c>
      <c r="D417" s="204" t="s">
        <v>101</v>
      </c>
      <c r="E417" s="209">
        <v>41.3</v>
      </c>
      <c r="F417" s="254"/>
      <c r="G417" s="206">
        <f>ROUND(E417*F417,2)</f>
        <v>0</v>
      </c>
      <c r="H417" s="254"/>
      <c r="I417" s="206">
        <f>ROUND(E417*H417,2)</f>
        <v>0</v>
      </c>
      <c r="J417" s="254"/>
      <c r="K417" s="206">
        <f>ROUND(E417*J417,2)</f>
        <v>0</v>
      </c>
      <c r="L417" s="206">
        <v>21</v>
      </c>
      <c r="M417" s="206">
        <f>G417*(1+L417/100)</f>
        <v>0</v>
      </c>
      <c r="N417" s="204">
        <v>0</v>
      </c>
      <c r="O417" s="204">
        <f>ROUND(E417*N417,5)</f>
        <v>0</v>
      </c>
      <c r="P417" s="204">
        <v>0</v>
      </c>
      <c r="Q417" s="204">
        <f>ROUND(E417*P417,5)</f>
        <v>0</v>
      </c>
      <c r="R417" s="204"/>
      <c r="S417" s="204"/>
      <c r="T417" s="205">
        <v>0.15090000000000001</v>
      </c>
      <c r="U417" s="204">
        <f>ROUND(E417*T417,2)</f>
        <v>6.23</v>
      </c>
      <c r="V417" s="198"/>
      <c r="W417" s="198"/>
      <c r="X417" s="198"/>
      <c r="Y417" s="198"/>
      <c r="Z417" s="198"/>
      <c r="AA417" s="198"/>
      <c r="AB417" s="198"/>
      <c r="AC417" s="198"/>
      <c r="AD417" s="198"/>
      <c r="AE417" s="198" t="s">
        <v>91</v>
      </c>
      <c r="AF417" s="198"/>
      <c r="AG417" s="198"/>
      <c r="AH417" s="198"/>
      <c r="AI417" s="198"/>
      <c r="AJ417" s="198"/>
      <c r="AK417" s="198"/>
      <c r="AL417" s="198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198"/>
      <c r="AW417" s="198"/>
      <c r="AX417" s="198"/>
      <c r="AY417" s="198"/>
      <c r="AZ417" s="198"/>
      <c r="BA417" s="198"/>
      <c r="BB417" s="198"/>
      <c r="BC417" s="198"/>
      <c r="BD417" s="198"/>
      <c r="BE417" s="198"/>
      <c r="BF417" s="198"/>
      <c r="BG417" s="198"/>
      <c r="BH417" s="198"/>
    </row>
    <row r="418" spans="1:60" outlineLevel="1" x14ac:dyDescent="0.2">
      <c r="A418" s="208"/>
      <c r="B418" s="207"/>
      <c r="C418" s="219" t="s">
        <v>970</v>
      </c>
      <c r="D418" s="597"/>
      <c r="E418" s="218">
        <v>41.3</v>
      </c>
      <c r="F418" s="206"/>
      <c r="G418" s="206"/>
      <c r="H418" s="206"/>
      <c r="I418" s="206"/>
      <c r="J418" s="206"/>
      <c r="K418" s="206"/>
      <c r="L418" s="206"/>
      <c r="M418" s="206"/>
      <c r="N418" s="204"/>
      <c r="O418" s="204"/>
      <c r="P418" s="204"/>
      <c r="Q418" s="204"/>
      <c r="R418" s="204"/>
      <c r="S418" s="204"/>
      <c r="T418" s="205"/>
      <c r="U418" s="204"/>
      <c r="V418" s="198"/>
      <c r="W418" s="198"/>
      <c r="X418" s="198"/>
      <c r="Y418" s="198"/>
      <c r="Z418" s="198"/>
      <c r="AA418" s="198"/>
      <c r="AB418" s="198"/>
      <c r="AC418" s="198"/>
      <c r="AD418" s="198"/>
      <c r="AE418" s="198" t="s">
        <v>97</v>
      </c>
      <c r="AF418" s="198">
        <v>0</v>
      </c>
      <c r="AG418" s="198"/>
      <c r="AH418" s="198"/>
      <c r="AI418" s="198"/>
      <c r="AJ418" s="198"/>
      <c r="AK418" s="198"/>
      <c r="AL418" s="198"/>
      <c r="AM418" s="198"/>
      <c r="AN418" s="198"/>
      <c r="AO418" s="198"/>
      <c r="AP418" s="198"/>
      <c r="AQ418" s="198"/>
      <c r="AR418" s="198"/>
      <c r="AS418" s="198"/>
      <c r="AT418" s="198"/>
      <c r="AU418" s="198"/>
      <c r="AV418" s="198"/>
      <c r="AW418" s="198"/>
      <c r="AX418" s="198"/>
      <c r="AY418" s="198"/>
      <c r="AZ418" s="198"/>
      <c r="BA418" s="198"/>
      <c r="BB418" s="198"/>
      <c r="BC418" s="198"/>
      <c r="BD418" s="198"/>
      <c r="BE418" s="198"/>
      <c r="BF418" s="198"/>
      <c r="BG418" s="198"/>
      <c r="BH418" s="198"/>
    </row>
    <row r="419" spans="1:60" outlineLevel="1" x14ac:dyDescent="0.2">
      <c r="A419" s="208">
        <v>140</v>
      </c>
      <c r="B419" s="207" t="s">
        <v>969</v>
      </c>
      <c r="C419" s="210" t="s">
        <v>968</v>
      </c>
      <c r="D419" s="204" t="s">
        <v>101</v>
      </c>
      <c r="E419" s="209">
        <v>2.4</v>
      </c>
      <c r="F419" s="254"/>
      <c r="G419" s="206">
        <f>ROUND(E419*F419,2)</f>
        <v>0</v>
      </c>
      <c r="H419" s="254"/>
      <c r="I419" s="206">
        <f>ROUND(E419*H419,2)</f>
        <v>0</v>
      </c>
      <c r="J419" s="254"/>
      <c r="K419" s="206">
        <f>ROUND(E419*J419,2)</f>
        <v>0</v>
      </c>
      <c r="L419" s="206">
        <v>21</v>
      </c>
      <c r="M419" s="206">
        <f>G419*(1+L419/100)</f>
        <v>0</v>
      </c>
      <c r="N419" s="204">
        <v>0</v>
      </c>
      <c r="O419" s="204">
        <f>ROUND(E419*N419,5)</f>
        <v>0</v>
      </c>
      <c r="P419" s="204">
        <v>0</v>
      </c>
      <c r="Q419" s="204">
        <f>ROUND(E419*P419,5)</f>
        <v>0</v>
      </c>
      <c r="R419" s="204"/>
      <c r="S419" s="204"/>
      <c r="T419" s="205">
        <v>0.23499999999999999</v>
      </c>
      <c r="U419" s="204">
        <f>ROUND(E419*T419,2)</f>
        <v>0.56000000000000005</v>
      </c>
      <c r="V419" s="198"/>
      <c r="W419" s="198"/>
      <c r="X419" s="198"/>
      <c r="Y419" s="198"/>
      <c r="Z419" s="198"/>
      <c r="AA419" s="198"/>
      <c r="AB419" s="198"/>
      <c r="AC419" s="198"/>
      <c r="AD419" s="198"/>
      <c r="AE419" s="198" t="s">
        <v>91</v>
      </c>
      <c r="AF419" s="198"/>
      <c r="AG419" s="198"/>
      <c r="AH419" s="198"/>
      <c r="AI419" s="198"/>
      <c r="AJ419" s="198"/>
      <c r="AK419" s="198"/>
      <c r="AL419" s="198"/>
      <c r="AM419" s="198"/>
      <c r="AN419" s="198"/>
      <c r="AO419" s="198"/>
      <c r="AP419" s="198"/>
      <c r="AQ419" s="198"/>
      <c r="AR419" s="198"/>
      <c r="AS419" s="198"/>
      <c r="AT419" s="198"/>
      <c r="AU419" s="198"/>
      <c r="AV419" s="198"/>
      <c r="AW419" s="198"/>
      <c r="AX419" s="198"/>
      <c r="AY419" s="198"/>
      <c r="AZ419" s="198"/>
      <c r="BA419" s="198"/>
      <c r="BB419" s="198"/>
      <c r="BC419" s="198"/>
      <c r="BD419" s="198"/>
      <c r="BE419" s="198"/>
      <c r="BF419" s="198"/>
      <c r="BG419" s="198"/>
      <c r="BH419" s="198"/>
    </row>
    <row r="420" spans="1:60" outlineLevel="1" x14ac:dyDescent="0.2">
      <c r="A420" s="208"/>
      <c r="B420" s="207"/>
      <c r="C420" s="219" t="s">
        <v>967</v>
      </c>
      <c r="D420" s="597"/>
      <c r="E420" s="218">
        <v>2.4</v>
      </c>
      <c r="F420" s="206"/>
      <c r="G420" s="206"/>
      <c r="H420" s="206"/>
      <c r="I420" s="206"/>
      <c r="J420" s="206"/>
      <c r="K420" s="206"/>
      <c r="L420" s="206"/>
      <c r="M420" s="206"/>
      <c r="N420" s="204"/>
      <c r="O420" s="204"/>
      <c r="P420" s="204"/>
      <c r="Q420" s="204"/>
      <c r="R420" s="204"/>
      <c r="S420" s="204"/>
      <c r="T420" s="205"/>
      <c r="U420" s="204"/>
      <c r="V420" s="198"/>
      <c r="W420" s="198"/>
      <c r="X420" s="198"/>
      <c r="Y420" s="198"/>
      <c r="Z420" s="198"/>
      <c r="AA420" s="198"/>
      <c r="AB420" s="198"/>
      <c r="AC420" s="198"/>
      <c r="AD420" s="198"/>
      <c r="AE420" s="198" t="s">
        <v>97</v>
      </c>
      <c r="AF420" s="198">
        <v>0</v>
      </c>
      <c r="AG420" s="198"/>
      <c r="AH420" s="198"/>
      <c r="AI420" s="198"/>
      <c r="AJ420" s="198"/>
      <c r="AK420" s="198"/>
      <c r="AL420" s="198"/>
      <c r="AM420" s="198"/>
      <c r="AN420" s="198"/>
      <c r="AO420" s="198"/>
      <c r="AP420" s="198"/>
      <c r="AQ420" s="198"/>
      <c r="AR420" s="198"/>
      <c r="AS420" s="198"/>
      <c r="AT420" s="198"/>
      <c r="AU420" s="198"/>
      <c r="AV420" s="198"/>
      <c r="AW420" s="198"/>
      <c r="AX420" s="198"/>
      <c r="AY420" s="198"/>
      <c r="AZ420" s="198"/>
      <c r="BA420" s="198"/>
      <c r="BB420" s="198"/>
      <c r="BC420" s="198"/>
      <c r="BD420" s="198"/>
      <c r="BE420" s="198"/>
      <c r="BF420" s="198"/>
      <c r="BG420" s="198"/>
      <c r="BH420" s="198"/>
    </row>
    <row r="421" spans="1:60" outlineLevel="1" x14ac:dyDescent="0.2">
      <c r="A421" s="208">
        <v>141</v>
      </c>
      <c r="B421" s="207" t="s">
        <v>966</v>
      </c>
      <c r="C421" s="210" t="s">
        <v>965</v>
      </c>
      <c r="D421" s="204" t="s">
        <v>101</v>
      </c>
      <c r="E421" s="209">
        <v>25.2</v>
      </c>
      <c r="F421" s="254"/>
      <c r="G421" s="206">
        <f>ROUND(E421*F421,2)</f>
        <v>0</v>
      </c>
      <c r="H421" s="254"/>
      <c r="I421" s="206">
        <f>ROUND(E421*H421,2)</f>
        <v>0</v>
      </c>
      <c r="J421" s="254"/>
      <c r="K421" s="206">
        <f>ROUND(E421*J421,2)</f>
        <v>0</v>
      </c>
      <c r="L421" s="206">
        <v>21</v>
      </c>
      <c r="M421" s="206">
        <f>G421*(1+L421/100)</f>
        <v>0</v>
      </c>
      <c r="N421" s="204">
        <v>1.0499999999999999E-3</v>
      </c>
      <c r="O421" s="204">
        <f>ROUND(E421*N421,5)</f>
        <v>2.6460000000000001E-2</v>
      </c>
      <c r="P421" s="204">
        <v>0</v>
      </c>
      <c r="Q421" s="204">
        <f>ROUND(E421*P421,5)</f>
        <v>0</v>
      </c>
      <c r="R421" s="204"/>
      <c r="S421" s="204"/>
      <c r="T421" s="205">
        <v>0.61339999999999995</v>
      </c>
      <c r="U421" s="204">
        <f>ROUND(E421*T421,2)</f>
        <v>15.46</v>
      </c>
      <c r="V421" s="198"/>
      <c r="W421" s="198"/>
      <c r="X421" s="198"/>
      <c r="Y421" s="198"/>
      <c r="Z421" s="198"/>
      <c r="AA421" s="198"/>
      <c r="AB421" s="198"/>
      <c r="AC421" s="198"/>
      <c r="AD421" s="198"/>
      <c r="AE421" s="198" t="s">
        <v>91</v>
      </c>
      <c r="AF421" s="198"/>
      <c r="AG421" s="198"/>
      <c r="AH421" s="198"/>
      <c r="AI421" s="198"/>
      <c r="AJ421" s="198"/>
      <c r="AK421" s="198"/>
      <c r="AL421" s="198"/>
      <c r="AM421" s="198"/>
      <c r="AN421" s="198"/>
      <c r="AO421" s="198"/>
      <c r="AP421" s="198"/>
      <c r="AQ421" s="198"/>
      <c r="AR421" s="198"/>
      <c r="AS421" s="198"/>
      <c r="AT421" s="198"/>
      <c r="AU421" s="198"/>
      <c r="AV421" s="198"/>
      <c r="AW421" s="198"/>
      <c r="AX421" s="198"/>
      <c r="AY421" s="198"/>
      <c r="AZ421" s="198"/>
      <c r="BA421" s="198"/>
      <c r="BB421" s="198"/>
      <c r="BC421" s="198"/>
      <c r="BD421" s="198"/>
      <c r="BE421" s="198"/>
      <c r="BF421" s="198"/>
      <c r="BG421" s="198"/>
      <c r="BH421" s="198"/>
    </row>
    <row r="422" spans="1:60" outlineLevel="1" x14ac:dyDescent="0.2">
      <c r="A422" s="208"/>
      <c r="B422" s="207"/>
      <c r="C422" s="219" t="s">
        <v>964</v>
      </c>
      <c r="D422" s="597"/>
      <c r="E422" s="218">
        <v>25.2</v>
      </c>
      <c r="F422" s="206"/>
      <c r="G422" s="206"/>
      <c r="H422" s="206"/>
      <c r="I422" s="206"/>
      <c r="J422" s="206"/>
      <c r="K422" s="206"/>
      <c r="L422" s="206"/>
      <c r="M422" s="206"/>
      <c r="N422" s="204"/>
      <c r="O422" s="204"/>
      <c r="P422" s="204"/>
      <c r="Q422" s="204"/>
      <c r="R422" s="204"/>
      <c r="S422" s="204"/>
      <c r="T422" s="205"/>
      <c r="U422" s="204"/>
      <c r="V422" s="198"/>
      <c r="W422" s="198"/>
      <c r="X422" s="198"/>
      <c r="Y422" s="198"/>
      <c r="Z422" s="198"/>
      <c r="AA422" s="198"/>
      <c r="AB422" s="198"/>
      <c r="AC422" s="198"/>
      <c r="AD422" s="198"/>
      <c r="AE422" s="198" t="s">
        <v>97</v>
      </c>
      <c r="AF422" s="198">
        <v>0</v>
      </c>
      <c r="AG422" s="198"/>
      <c r="AH422" s="198"/>
      <c r="AI422" s="198"/>
      <c r="AJ422" s="198"/>
      <c r="AK422" s="198"/>
      <c r="AL422" s="198"/>
      <c r="AM422" s="198"/>
      <c r="AN422" s="198"/>
      <c r="AO422" s="198"/>
      <c r="AP422" s="198"/>
      <c r="AQ422" s="198"/>
      <c r="AR422" s="198"/>
      <c r="AS422" s="198"/>
      <c r="AT422" s="198"/>
      <c r="AU422" s="198"/>
      <c r="AV422" s="198"/>
      <c r="AW422" s="198"/>
      <c r="AX422" s="198"/>
      <c r="AY422" s="198"/>
      <c r="AZ422" s="198"/>
      <c r="BA422" s="198"/>
      <c r="BB422" s="198"/>
      <c r="BC422" s="198"/>
      <c r="BD422" s="198"/>
      <c r="BE422" s="198"/>
      <c r="BF422" s="198"/>
      <c r="BG422" s="198"/>
      <c r="BH422" s="198"/>
    </row>
    <row r="423" spans="1:60" outlineLevel="1" x14ac:dyDescent="0.2">
      <c r="A423" s="208">
        <v>142</v>
      </c>
      <c r="B423" s="207" t="s">
        <v>963</v>
      </c>
      <c r="C423" s="210" t="s">
        <v>962</v>
      </c>
      <c r="D423" s="204" t="s">
        <v>101</v>
      </c>
      <c r="E423" s="209">
        <v>20.65</v>
      </c>
      <c r="F423" s="254"/>
      <c r="G423" s="206">
        <f>ROUND(E423*F423,2)</f>
        <v>0</v>
      </c>
      <c r="H423" s="254"/>
      <c r="I423" s="206">
        <f>ROUND(E423*H423,2)</f>
        <v>0</v>
      </c>
      <c r="J423" s="254"/>
      <c r="K423" s="206">
        <f>ROUND(E423*J423,2)</f>
        <v>0</v>
      </c>
      <c r="L423" s="206">
        <v>21</v>
      </c>
      <c r="M423" s="206">
        <f>G423*(1+L423/100)</f>
        <v>0</v>
      </c>
      <c r="N423" s="204">
        <v>0</v>
      </c>
      <c r="O423" s="204">
        <f>ROUND(E423*N423,5)</f>
        <v>0</v>
      </c>
      <c r="P423" s="204">
        <v>0</v>
      </c>
      <c r="Q423" s="204">
        <f>ROUND(E423*P423,5)</f>
        <v>0</v>
      </c>
      <c r="R423" s="204"/>
      <c r="S423" s="204"/>
      <c r="T423" s="205">
        <v>0.26</v>
      </c>
      <c r="U423" s="204">
        <f>ROUND(E423*T423,2)</f>
        <v>5.37</v>
      </c>
      <c r="V423" s="198"/>
      <c r="W423" s="198"/>
      <c r="X423" s="198"/>
      <c r="Y423" s="198"/>
      <c r="Z423" s="198"/>
      <c r="AA423" s="198"/>
      <c r="AB423" s="198"/>
      <c r="AC423" s="198"/>
      <c r="AD423" s="198"/>
      <c r="AE423" s="198" t="s">
        <v>91</v>
      </c>
      <c r="AF423" s="198"/>
      <c r="AG423" s="198"/>
      <c r="AH423" s="198"/>
      <c r="AI423" s="198"/>
      <c r="AJ423" s="198"/>
      <c r="AK423" s="198"/>
      <c r="AL423" s="198"/>
      <c r="AM423" s="198"/>
      <c r="AN423" s="198"/>
      <c r="AO423" s="198"/>
      <c r="AP423" s="198"/>
      <c r="AQ423" s="198"/>
      <c r="AR423" s="198"/>
      <c r="AS423" s="198"/>
      <c r="AT423" s="198"/>
      <c r="AU423" s="198"/>
      <c r="AV423" s="198"/>
      <c r="AW423" s="198"/>
      <c r="AX423" s="198"/>
      <c r="AY423" s="198"/>
      <c r="AZ423" s="198"/>
      <c r="BA423" s="198"/>
      <c r="BB423" s="198"/>
      <c r="BC423" s="198"/>
      <c r="BD423" s="198"/>
      <c r="BE423" s="198"/>
      <c r="BF423" s="198"/>
      <c r="BG423" s="198"/>
      <c r="BH423" s="198"/>
    </row>
    <row r="424" spans="1:60" outlineLevel="1" x14ac:dyDescent="0.2">
      <c r="A424" s="208"/>
      <c r="B424" s="207"/>
      <c r="C424" s="219" t="s">
        <v>961</v>
      </c>
      <c r="D424" s="597"/>
      <c r="E424" s="218">
        <v>20.65</v>
      </c>
      <c r="F424" s="206"/>
      <c r="G424" s="206"/>
      <c r="H424" s="206"/>
      <c r="I424" s="206"/>
      <c r="J424" s="206"/>
      <c r="K424" s="206"/>
      <c r="L424" s="206"/>
      <c r="M424" s="206"/>
      <c r="N424" s="204"/>
      <c r="O424" s="204"/>
      <c r="P424" s="204"/>
      <c r="Q424" s="204"/>
      <c r="R424" s="204"/>
      <c r="S424" s="204"/>
      <c r="T424" s="205"/>
      <c r="U424" s="204"/>
      <c r="V424" s="198"/>
      <c r="W424" s="198"/>
      <c r="X424" s="198"/>
      <c r="Y424" s="198"/>
      <c r="Z424" s="198"/>
      <c r="AA424" s="198"/>
      <c r="AB424" s="198"/>
      <c r="AC424" s="198"/>
      <c r="AD424" s="198"/>
      <c r="AE424" s="198" t="s">
        <v>97</v>
      </c>
      <c r="AF424" s="198">
        <v>0</v>
      </c>
      <c r="AG424" s="198"/>
      <c r="AH424" s="198"/>
      <c r="AI424" s="198"/>
      <c r="AJ424" s="198"/>
      <c r="AK424" s="198"/>
      <c r="AL424" s="198"/>
      <c r="AM424" s="198"/>
      <c r="AN424" s="198"/>
      <c r="AO424" s="198"/>
      <c r="AP424" s="198"/>
      <c r="AQ424" s="198"/>
      <c r="AR424" s="198"/>
      <c r="AS424" s="198"/>
      <c r="AT424" s="198"/>
      <c r="AU424" s="198"/>
      <c r="AV424" s="198"/>
      <c r="AW424" s="198"/>
      <c r="AX424" s="198"/>
      <c r="AY424" s="198"/>
      <c r="AZ424" s="198"/>
      <c r="BA424" s="198"/>
      <c r="BB424" s="198"/>
      <c r="BC424" s="198"/>
      <c r="BD424" s="198"/>
      <c r="BE424" s="198"/>
      <c r="BF424" s="198"/>
      <c r="BG424" s="198"/>
      <c r="BH424" s="198"/>
    </row>
    <row r="425" spans="1:60" outlineLevel="1" x14ac:dyDescent="0.2">
      <c r="A425" s="208">
        <v>143</v>
      </c>
      <c r="B425" s="207" t="s">
        <v>960</v>
      </c>
      <c r="C425" s="210" t="s">
        <v>959</v>
      </c>
      <c r="D425" s="204" t="s">
        <v>98</v>
      </c>
      <c r="E425" s="209">
        <v>38.41695</v>
      </c>
      <c r="F425" s="254"/>
      <c r="G425" s="206">
        <f>ROUND(E425*F425,2)</f>
        <v>0</v>
      </c>
      <c r="H425" s="254"/>
      <c r="I425" s="206">
        <f>ROUND(E425*H425,2)</f>
        <v>0</v>
      </c>
      <c r="J425" s="254"/>
      <c r="K425" s="206">
        <f>ROUND(E425*J425,2)</f>
        <v>0</v>
      </c>
      <c r="L425" s="206">
        <v>21</v>
      </c>
      <c r="M425" s="206">
        <f>G425*(1+L425/100)</f>
        <v>0</v>
      </c>
      <c r="N425" s="204">
        <v>4.7999999999999996E-3</v>
      </c>
      <c r="O425" s="204">
        <f>ROUND(E425*N425,5)</f>
        <v>0.18440000000000001</v>
      </c>
      <c r="P425" s="204">
        <v>0</v>
      </c>
      <c r="Q425" s="204">
        <f>ROUND(E425*P425,5)</f>
        <v>0</v>
      </c>
      <c r="R425" s="204"/>
      <c r="S425" s="204"/>
      <c r="T425" s="205">
        <v>0</v>
      </c>
      <c r="U425" s="204">
        <f>ROUND(E425*T425,2)</f>
        <v>0</v>
      </c>
      <c r="V425" s="198"/>
      <c r="W425" s="198"/>
      <c r="X425" s="198"/>
      <c r="Y425" s="198"/>
      <c r="Z425" s="198"/>
      <c r="AA425" s="198"/>
      <c r="AB425" s="198"/>
      <c r="AC425" s="198"/>
      <c r="AD425" s="198"/>
      <c r="AE425" s="198" t="s">
        <v>95</v>
      </c>
      <c r="AF425" s="198"/>
      <c r="AG425" s="198"/>
      <c r="AH425" s="198"/>
      <c r="AI425" s="198"/>
      <c r="AJ425" s="198"/>
      <c r="AK425" s="198"/>
      <c r="AL425" s="198"/>
      <c r="AM425" s="198"/>
      <c r="AN425" s="198"/>
      <c r="AO425" s="198"/>
      <c r="AP425" s="198"/>
      <c r="AQ425" s="198"/>
      <c r="AR425" s="198"/>
      <c r="AS425" s="198"/>
      <c r="AT425" s="198"/>
      <c r="AU425" s="198"/>
      <c r="AV425" s="198"/>
      <c r="AW425" s="198"/>
      <c r="AX425" s="198"/>
      <c r="AY425" s="198"/>
      <c r="AZ425" s="198"/>
      <c r="BA425" s="198"/>
      <c r="BB425" s="198"/>
      <c r="BC425" s="198"/>
      <c r="BD425" s="198"/>
      <c r="BE425" s="198"/>
      <c r="BF425" s="198"/>
      <c r="BG425" s="198"/>
      <c r="BH425" s="198"/>
    </row>
    <row r="426" spans="1:60" outlineLevel="1" x14ac:dyDescent="0.2">
      <c r="A426" s="208"/>
      <c r="B426" s="207"/>
      <c r="C426" s="219" t="s">
        <v>958</v>
      </c>
      <c r="D426" s="597"/>
      <c r="E426" s="218">
        <v>38.41695</v>
      </c>
      <c r="F426" s="206"/>
      <c r="G426" s="206"/>
      <c r="H426" s="206"/>
      <c r="I426" s="206"/>
      <c r="J426" s="206"/>
      <c r="K426" s="206"/>
      <c r="L426" s="206"/>
      <c r="M426" s="206"/>
      <c r="N426" s="204"/>
      <c r="O426" s="204"/>
      <c r="P426" s="204"/>
      <c r="Q426" s="204"/>
      <c r="R426" s="204"/>
      <c r="S426" s="204"/>
      <c r="T426" s="205"/>
      <c r="U426" s="204"/>
      <c r="V426" s="198"/>
      <c r="W426" s="198"/>
      <c r="X426" s="198"/>
      <c r="Y426" s="198"/>
      <c r="Z426" s="198"/>
      <c r="AA426" s="198"/>
      <c r="AB426" s="198"/>
      <c r="AC426" s="198"/>
      <c r="AD426" s="198"/>
      <c r="AE426" s="198" t="s">
        <v>97</v>
      </c>
      <c r="AF426" s="198">
        <v>0</v>
      </c>
      <c r="AG426" s="198"/>
      <c r="AH426" s="198"/>
      <c r="AI426" s="198"/>
      <c r="AJ426" s="198"/>
      <c r="AK426" s="198"/>
      <c r="AL426" s="198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198"/>
      <c r="AW426" s="198"/>
      <c r="AX426" s="198"/>
      <c r="AY426" s="198"/>
      <c r="AZ426" s="198"/>
      <c r="BA426" s="198"/>
      <c r="BB426" s="198"/>
      <c r="BC426" s="198"/>
      <c r="BD426" s="198"/>
      <c r="BE426" s="198"/>
      <c r="BF426" s="198"/>
      <c r="BG426" s="198"/>
      <c r="BH426" s="198"/>
    </row>
    <row r="427" spans="1:60" outlineLevel="1" x14ac:dyDescent="0.2">
      <c r="A427" s="208">
        <v>144</v>
      </c>
      <c r="B427" s="207" t="s">
        <v>957</v>
      </c>
      <c r="C427" s="210" t="s">
        <v>956</v>
      </c>
      <c r="D427" s="204" t="s">
        <v>955</v>
      </c>
      <c r="E427" s="209">
        <v>14</v>
      </c>
      <c r="F427" s="254"/>
      <c r="G427" s="206">
        <f>ROUND(E427*F427,2)</f>
        <v>0</v>
      </c>
      <c r="H427" s="254"/>
      <c r="I427" s="206">
        <f>ROUND(E427*H427,2)</f>
        <v>0</v>
      </c>
      <c r="J427" s="254"/>
      <c r="K427" s="206">
        <f>ROUND(E427*J427,2)</f>
        <v>0</v>
      </c>
      <c r="L427" s="206">
        <v>21</v>
      </c>
      <c r="M427" s="206">
        <f>G427*(1+L427/100)</f>
        <v>0</v>
      </c>
      <c r="N427" s="204">
        <v>7.4999999999999997E-3</v>
      </c>
      <c r="O427" s="204">
        <f>ROUND(E427*N427,5)</f>
        <v>0.105</v>
      </c>
      <c r="P427" s="204">
        <v>0</v>
      </c>
      <c r="Q427" s="204">
        <f>ROUND(E427*P427,5)</f>
        <v>0</v>
      </c>
      <c r="R427" s="204"/>
      <c r="S427" s="204"/>
      <c r="T427" s="205">
        <v>0.75</v>
      </c>
      <c r="U427" s="204">
        <f>ROUND(E427*T427,2)</f>
        <v>10.5</v>
      </c>
      <c r="V427" s="198"/>
      <c r="W427" s="198"/>
      <c r="X427" s="198"/>
      <c r="Y427" s="198"/>
      <c r="Z427" s="198"/>
      <c r="AA427" s="198"/>
      <c r="AB427" s="198"/>
      <c r="AC427" s="198"/>
      <c r="AD427" s="198"/>
      <c r="AE427" s="198" t="s">
        <v>91</v>
      </c>
      <c r="AF427" s="198"/>
      <c r="AG427" s="198"/>
      <c r="AH427" s="198"/>
      <c r="AI427" s="198"/>
      <c r="AJ427" s="198"/>
      <c r="AK427" s="198"/>
      <c r="AL427" s="198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198"/>
      <c r="AW427" s="198"/>
      <c r="AX427" s="198"/>
      <c r="AY427" s="198"/>
      <c r="AZ427" s="198"/>
      <c r="BA427" s="198"/>
      <c r="BB427" s="198"/>
      <c r="BC427" s="198"/>
      <c r="BD427" s="198"/>
      <c r="BE427" s="198"/>
      <c r="BF427" s="198"/>
      <c r="BG427" s="198"/>
      <c r="BH427" s="198"/>
    </row>
    <row r="428" spans="1:60" outlineLevel="1" x14ac:dyDescent="0.2">
      <c r="A428" s="208"/>
      <c r="B428" s="207"/>
      <c r="C428" s="219" t="s">
        <v>954</v>
      </c>
      <c r="D428" s="597"/>
      <c r="E428" s="218">
        <v>14</v>
      </c>
      <c r="F428" s="206"/>
      <c r="G428" s="206"/>
      <c r="H428" s="206"/>
      <c r="I428" s="206"/>
      <c r="J428" s="206"/>
      <c r="K428" s="206"/>
      <c r="L428" s="206"/>
      <c r="M428" s="206"/>
      <c r="N428" s="204"/>
      <c r="O428" s="204"/>
      <c r="P428" s="204"/>
      <c r="Q428" s="204"/>
      <c r="R428" s="204"/>
      <c r="S428" s="204"/>
      <c r="T428" s="205"/>
      <c r="U428" s="204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 t="s">
        <v>97</v>
      </c>
      <c r="AF428" s="198">
        <v>0</v>
      </c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</row>
    <row r="429" spans="1:60" outlineLevel="1" x14ac:dyDescent="0.2">
      <c r="A429" s="208">
        <v>145</v>
      </c>
      <c r="B429" s="207" t="s">
        <v>953</v>
      </c>
      <c r="C429" s="210" t="s">
        <v>952</v>
      </c>
      <c r="D429" s="204" t="s">
        <v>100</v>
      </c>
      <c r="E429" s="209">
        <v>0.44</v>
      </c>
      <c r="F429" s="254"/>
      <c r="G429" s="206">
        <f>ROUND(E429*F429,2)</f>
        <v>0</v>
      </c>
      <c r="H429" s="254"/>
      <c r="I429" s="206">
        <f>ROUND(E429*H429,2)</f>
        <v>0</v>
      </c>
      <c r="J429" s="254"/>
      <c r="K429" s="206">
        <f>ROUND(E429*J429,2)</f>
        <v>0</v>
      </c>
      <c r="L429" s="206">
        <v>21</v>
      </c>
      <c r="M429" s="206">
        <f>G429*(1+L429/100)</f>
        <v>0</v>
      </c>
      <c r="N429" s="204">
        <v>0</v>
      </c>
      <c r="O429" s="204">
        <f>ROUND(E429*N429,5)</f>
        <v>0</v>
      </c>
      <c r="P429" s="204">
        <v>0</v>
      </c>
      <c r="Q429" s="204">
        <f>ROUND(E429*P429,5)</f>
        <v>0</v>
      </c>
      <c r="R429" s="204"/>
      <c r="S429" s="204"/>
      <c r="T429" s="205">
        <v>4.82</v>
      </c>
      <c r="U429" s="204">
        <f>ROUND(E429*T429,2)</f>
        <v>2.12</v>
      </c>
      <c r="V429" s="198"/>
      <c r="W429" s="198"/>
      <c r="X429" s="198"/>
      <c r="Y429" s="198"/>
      <c r="Z429" s="198"/>
      <c r="AA429" s="198"/>
      <c r="AB429" s="198"/>
      <c r="AC429" s="198"/>
      <c r="AD429" s="198"/>
      <c r="AE429" s="198" t="s">
        <v>91</v>
      </c>
      <c r="AF429" s="198"/>
      <c r="AG429" s="198"/>
      <c r="AH429" s="198"/>
      <c r="AI429" s="198"/>
      <c r="AJ429" s="198"/>
      <c r="AK429" s="198"/>
      <c r="AL429" s="198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198"/>
      <c r="AW429" s="198"/>
      <c r="AX429" s="198"/>
      <c r="AY429" s="198"/>
      <c r="AZ429" s="198"/>
      <c r="BA429" s="198"/>
      <c r="BB429" s="198"/>
      <c r="BC429" s="198"/>
      <c r="BD429" s="198"/>
      <c r="BE429" s="198"/>
      <c r="BF429" s="198"/>
      <c r="BG429" s="198"/>
      <c r="BH429" s="198"/>
    </row>
    <row r="430" spans="1:60" x14ac:dyDescent="0.2">
      <c r="A430" s="217" t="s">
        <v>21</v>
      </c>
      <c r="B430" s="216" t="s">
        <v>713</v>
      </c>
      <c r="C430" s="215" t="s">
        <v>712</v>
      </c>
      <c r="D430" s="211"/>
      <c r="E430" s="214"/>
      <c r="F430" s="213"/>
      <c r="G430" s="213">
        <f>SUMIF(AE431:AE452,"&lt;&gt;NOR",G431:G452)</f>
        <v>0</v>
      </c>
      <c r="H430" s="213"/>
      <c r="I430" s="213">
        <f>SUM(I431:I452)</f>
        <v>0</v>
      </c>
      <c r="J430" s="213"/>
      <c r="K430" s="213">
        <f>SUM(K431:K452)</f>
        <v>0</v>
      </c>
      <c r="L430" s="213"/>
      <c r="M430" s="213">
        <f>SUM(M431:M452)</f>
        <v>0</v>
      </c>
      <c r="N430" s="211"/>
      <c r="O430" s="211">
        <f>SUM(O431:O452)</f>
        <v>4.1577099999999998</v>
      </c>
      <c r="P430" s="211"/>
      <c r="Q430" s="211">
        <f>SUM(Q431:Q452)</f>
        <v>0</v>
      </c>
      <c r="R430" s="211"/>
      <c r="S430" s="211"/>
      <c r="T430" s="212"/>
      <c r="U430" s="211">
        <f>SUM(U431:U452)</f>
        <v>232.66</v>
      </c>
      <c r="AE430" t="s">
        <v>92</v>
      </c>
    </row>
    <row r="431" spans="1:60" outlineLevel="1" x14ac:dyDescent="0.2">
      <c r="A431" s="208">
        <v>146</v>
      </c>
      <c r="B431" s="207" t="s">
        <v>951</v>
      </c>
      <c r="C431" s="210" t="s">
        <v>950</v>
      </c>
      <c r="D431" s="204" t="s">
        <v>98</v>
      </c>
      <c r="E431" s="209">
        <v>260.19</v>
      </c>
      <c r="F431" s="254"/>
      <c r="G431" s="206">
        <f>ROUND(E431*F431,2)</f>
        <v>0</v>
      </c>
      <c r="H431" s="254"/>
      <c r="I431" s="206">
        <f>ROUND(E431*H431,2)</f>
        <v>0</v>
      </c>
      <c r="J431" s="254"/>
      <c r="K431" s="206">
        <f>ROUND(E431*J431,2)</f>
        <v>0</v>
      </c>
      <c r="L431" s="206">
        <v>21</v>
      </c>
      <c r="M431" s="206">
        <f>G431*(1+L431/100)</f>
        <v>0</v>
      </c>
      <c r="N431" s="204">
        <v>0</v>
      </c>
      <c r="O431" s="204">
        <f>ROUND(E431*N431,5)</f>
        <v>0</v>
      </c>
      <c r="P431" s="204">
        <v>0</v>
      </c>
      <c r="Q431" s="204">
        <f>ROUND(E431*P431,5)</f>
        <v>0</v>
      </c>
      <c r="R431" s="204"/>
      <c r="S431" s="204"/>
      <c r="T431" s="205">
        <v>0.56000000000000005</v>
      </c>
      <c r="U431" s="204">
        <f>ROUND(E431*T431,2)</f>
        <v>145.71</v>
      </c>
      <c r="V431" s="198"/>
      <c r="W431" s="198"/>
      <c r="X431" s="198"/>
      <c r="Y431" s="198"/>
      <c r="Z431" s="198"/>
      <c r="AA431" s="198"/>
      <c r="AB431" s="198"/>
      <c r="AC431" s="198"/>
      <c r="AD431" s="198"/>
      <c r="AE431" s="198" t="s">
        <v>91</v>
      </c>
      <c r="AF431" s="198"/>
      <c r="AG431" s="198"/>
      <c r="AH431" s="198"/>
      <c r="AI431" s="198"/>
      <c r="AJ431" s="198"/>
      <c r="AK431" s="198"/>
      <c r="AL431" s="198"/>
      <c r="AM431" s="198"/>
      <c r="AN431" s="198"/>
      <c r="AO431" s="198"/>
      <c r="AP431" s="198"/>
      <c r="AQ431" s="198"/>
      <c r="AR431" s="198"/>
      <c r="AS431" s="198"/>
      <c r="AT431" s="198"/>
      <c r="AU431" s="198"/>
      <c r="AV431" s="198"/>
      <c r="AW431" s="198"/>
      <c r="AX431" s="198"/>
      <c r="AY431" s="198"/>
      <c r="AZ431" s="198"/>
      <c r="BA431" s="198"/>
      <c r="BB431" s="198"/>
      <c r="BC431" s="198"/>
      <c r="BD431" s="198"/>
      <c r="BE431" s="198"/>
      <c r="BF431" s="198"/>
      <c r="BG431" s="198"/>
      <c r="BH431" s="198"/>
    </row>
    <row r="432" spans="1:60" outlineLevel="1" x14ac:dyDescent="0.2">
      <c r="A432" s="208"/>
      <c r="B432" s="207"/>
      <c r="C432" s="219" t="s">
        <v>949</v>
      </c>
      <c r="D432" s="597"/>
      <c r="E432" s="218"/>
      <c r="F432" s="206"/>
      <c r="G432" s="206"/>
      <c r="H432" s="206"/>
      <c r="I432" s="206"/>
      <c r="J432" s="206"/>
      <c r="K432" s="206"/>
      <c r="L432" s="206"/>
      <c r="M432" s="206"/>
      <c r="N432" s="204"/>
      <c r="O432" s="204"/>
      <c r="P432" s="204"/>
      <c r="Q432" s="204"/>
      <c r="R432" s="204"/>
      <c r="S432" s="204"/>
      <c r="T432" s="205"/>
      <c r="U432" s="204"/>
      <c r="V432" s="198"/>
      <c r="W432" s="198"/>
      <c r="X432" s="198"/>
      <c r="Y432" s="198"/>
      <c r="Z432" s="198"/>
      <c r="AA432" s="198"/>
      <c r="AB432" s="198"/>
      <c r="AC432" s="198"/>
      <c r="AD432" s="198"/>
      <c r="AE432" s="198" t="s">
        <v>97</v>
      </c>
      <c r="AF432" s="198">
        <v>0</v>
      </c>
      <c r="AG432" s="198"/>
      <c r="AH432" s="198"/>
      <c r="AI432" s="198"/>
      <c r="AJ432" s="198"/>
      <c r="AK432" s="198"/>
      <c r="AL432" s="198"/>
      <c r="AM432" s="198"/>
      <c r="AN432" s="198"/>
      <c r="AO432" s="198"/>
      <c r="AP432" s="198"/>
      <c r="AQ432" s="198"/>
      <c r="AR432" s="198"/>
      <c r="AS432" s="198"/>
      <c r="AT432" s="198"/>
      <c r="AU432" s="198"/>
      <c r="AV432" s="198"/>
      <c r="AW432" s="198"/>
      <c r="AX432" s="198"/>
      <c r="AY432" s="198"/>
      <c r="AZ432" s="198"/>
      <c r="BA432" s="198"/>
      <c r="BB432" s="198"/>
      <c r="BC432" s="198"/>
      <c r="BD432" s="198"/>
      <c r="BE432" s="198"/>
      <c r="BF432" s="198"/>
      <c r="BG432" s="198"/>
      <c r="BH432" s="198"/>
    </row>
    <row r="433" spans="1:60" outlineLevel="1" x14ac:dyDescent="0.2">
      <c r="A433" s="208"/>
      <c r="B433" s="207"/>
      <c r="C433" s="219" t="s">
        <v>948</v>
      </c>
      <c r="D433" s="597"/>
      <c r="E433" s="218">
        <v>260.19</v>
      </c>
      <c r="F433" s="206"/>
      <c r="G433" s="206"/>
      <c r="H433" s="206"/>
      <c r="I433" s="206"/>
      <c r="J433" s="206"/>
      <c r="K433" s="206"/>
      <c r="L433" s="206"/>
      <c r="M433" s="206"/>
      <c r="N433" s="204"/>
      <c r="O433" s="204"/>
      <c r="P433" s="204"/>
      <c r="Q433" s="204"/>
      <c r="R433" s="204"/>
      <c r="S433" s="204"/>
      <c r="T433" s="205"/>
      <c r="U433" s="204"/>
      <c r="V433" s="198"/>
      <c r="W433" s="198"/>
      <c r="X433" s="198"/>
      <c r="Y433" s="198"/>
      <c r="Z433" s="198"/>
      <c r="AA433" s="198"/>
      <c r="AB433" s="198"/>
      <c r="AC433" s="198"/>
      <c r="AD433" s="198"/>
      <c r="AE433" s="198" t="s">
        <v>97</v>
      </c>
      <c r="AF433" s="198">
        <v>0</v>
      </c>
      <c r="AG433" s="198"/>
      <c r="AH433" s="198"/>
      <c r="AI433" s="198"/>
      <c r="AJ433" s="198"/>
      <c r="AK433" s="198"/>
      <c r="AL433" s="198"/>
      <c r="AM433" s="198"/>
      <c r="AN433" s="198"/>
      <c r="AO433" s="198"/>
      <c r="AP433" s="198"/>
      <c r="AQ433" s="198"/>
      <c r="AR433" s="198"/>
      <c r="AS433" s="198"/>
      <c r="AT433" s="198"/>
      <c r="AU433" s="198"/>
      <c r="AV433" s="198"/>
      <c r="AW433" s="198"/>
      <c r="AX433" s="198"/>
      <c r="AY433" s="198"/>
      <c r="AZ433" s="198"/>
      <c r="BA433" s="198"/>
      <c r="BB433" s="198"/>
      <c r="BC433" s="198"/>
      <c r="BD433" s="198"/>
      <c r="BE433" s="198"/>
      <c r="BF433" s="198"/>
      <c r="BG433" s="198"/>
      <c r="BH433" s="198"/>
    </row>
    <row r="434" spans="1:60" ht="22.5" outlineLevel="1" x14ac:dyDescent="0.2">
      <c r="A434" s="208">
        <v>147</v>
      </c>
      <c r="B434" s="207" t="s">
        <v>947</v>
      </c>
      <c r="C434" s="210" t="s">
        <v>946</v>
      </c>
      <c r="D434" s="204" t="s">
        <v>96</v>
      </c>
      <c r="E434" s="209">
        <v>3663.4751999999999</v>
      </c>
      <c r="F434" s="254"/>
      <c r="G434" s="206">
        <f>ROUND(E434*F434,2)</f>
        <v>0</v>
      </c>
      <c r="H434" s="254"/>
      <c r="I434" s="206">
        <f>ROUND(E434*H434,2)</f>
        <v>0</v>
      </c>
      <c r="J434" s="254"/>
      <c r="K434" s="206">
        <f>ROUND(E434*J434,2)</f>
        <v>0</v>
      </c>
      <c r="L434" s="206">
        <v>21</v>
      </c>
      <c r="M434" s="206">
        <f>G434*(1+L434/100)</f>
        <v>0</v>
      </c>
      <c r="N434" s="204">
        <v>1E-3</v>
      </c>
      <c r="O434" s="204">
        <f>ROUND(E434*N434,5)</f>
        <v>3.6634799999999998</v>
      </c>
      <c r="P434" s="204">
        <v>0</v>
      </c>
      <c r="Q434" s="204">
        <f>ROUND(E434*P434,5)</f>
        <v>0</v>
      </c>
      <c r="R434" s="204"/>
      <c r="S434" s="204"/>
      <c r="T434" s="205">
        <v>0</v>
      </c>
      <c r="U434" s="204">
        <f>ROUND(E434*T434,2)</f>
        <v>0</v>
      </c>
      <c r="V434" s="198"/>
      <c r="W434" s="198"/>
      <c r="X434" s="198"/>
      <c r="Y434" s="198"/>
      <c r="Z434" s="198"/>
      <c r="AA434" s="198"/>
      <c r="AB434" s="198"/>
      <c r="AC434" s="198"/>
      <c r="AD434" s="198"/>
      <c r="AE434" s="198" t="s">
        <v>95</v>
      </c>
      <c r="AF434" s="198"/>
      <c r="AG434" s="198"/>
      <c r="AH434" s="198"/>
      <c r="AI434" s="198"/>
      <c r="AJ434" s="198"/>
      <c r="AK434" s="198"/>
      <c r="AL434" s="198"/>
      <c r="AM434" s="198"/>
      <c r="AN434" s="198"/>
      <c r="AO434" s="198"/>
      <c r="AP434" s="198"/>
      <c r="AQ434" s="198"/>
      <c r="AR434" s="198"/>
      <c r="AS434" s="198"/>
      <c r="AT434" s="198"/>
      <c r="AU434" s="198"/>
      <c r="AV434" s="198"/>
      <c r="AW434" s="198"/>
      <c r="AX434" s="198"/>
      <c r="AY434" s="198"/>
      <c r="AZ434" s="198"/>
      <c r="BA434" s="198"/>
      <c r="BB434" s="198"/>
      <c r="BC434" s="198"/>
      <c r="BD434" s="198"/>
      <c r="BE434" s="198"/>
      <c r="BF434" s="198"/>
      <c r="BG434" s="198"/>
      <c r="BH434" s="198"/>
    </row>
    <row r="435" spans="1:60" outlineLevel="1" x14ac:dyDescent="0.2">
      <c r="A435" s="208"/>
      <c r="B435" s="207"/>
      <c r="C435" s="219" t="s">
        <v>945</v>
      </c>
      <c r="D435" s="597"/>
      <c r="E435" s="218">
        <v>3663.4751999999999</v>
      </c>
      <c r="F435" s="206"/>
      <c r="G435" s="206"/>
      <c r="H435" s="206"/>
      <c r="I435" s="206"/>
      <c r="J435" s="206"/>
      <c r="K435" s="206"/>
      <c r="L435" s="206"/>
      <c r="M435" s="206"/>
      <c r="N435" s="204"/>
      <c r="O435" s="204"/>
      <c r="P435" s="204"/>
      <c r="Q435" s="204"/>
      <c r="R435" s="204"/>
      <c r="S435" s="204"/>
      <c r="T435" s="205"/>
      <c r="U435" s="204"/>
      <c r="V435" s="198"/>
      <c r="W435" s="198"/>
      <c r="X435" s="198"/>
      <c r="Y435" s="198"/>
      <c r="Z435" s="198"/>
      <c r="AA435" s="198"/>
      <c r="AB435" s="198"/>
      <c r="AC435" s="198"/>
      <c r="AD435" s="198"/>
      <c r="AE435" s="198" t="s">
        <v>97</v>
      </c>
      <c r="AF435" s="198">
        <v>0</v>
      </c>
      <c r="AG435" s="198"/>
      <c r="AH435" s="198"/>
      <c r="AI435" s="198"/>
      <c r="AJ435" s="198"/>
      <c r="AK435" s="198"/>
      <c r="AL435" s="198"/>
      <c r="AM435" s="198"/>
      <c r="AN435" s="198"/>
      <c r="AO435" s="198"/>
      <c r="AP435" s="198"/>
      <c r="AQ435" s="198"/>
      <c r="AR435" s="198"/>
      <c r="AS435" s="198"/>
      <c r="AT435" s="198"/>
      <c r="AU435" s="198"/>
      <c r="AV435" s="198"/>
      <c r="AW435" s="198"/>
      <c r="AX435" s="198"/>
      <c r="AY435" s="198"/>
      <c r="AZ435" s="198"/>
      <c r="BA435" s="198"/>
      <c r="BB435" s="198"/>
      <c r="BC435" s="198"/>
      <c r="BD435" s="198"/>
      <c r="BE435" s="198"/>
      <c r="BF435" s="198"/>
      <c r="BG435" s="198"/>
      <c r="BH435" s="198"/>
    </row>
    <row r="436" spans="1:60" outlineLevel="1" x14ac:dyDescent="0.2">
      <c r="A436" s="208">
        <v>148</v>
      </c>
      <c r="B436" s="207" t="s">
        <v>944</v>
      </c>
      <c r="C436" s="210" t="s">
        <v>943</v>
      </c>
      <c r="D436" s="204" t="s">
        <v>96</v>
      </c>
      <c r="E436" s="209">
        <v>3663.4751999999999</v>
      </c>
      <c r="F436" s="254"/>
      <c r="G436" s="206">
        <f>ROUND(E436*F436,2)</f>
        <v>0</v>
      </c>
      <c r="H436" s="254"/>
      <c r="I436" s="206">
        <f>ROUND(E436*H436,2)</f>
        <v>0</v>
      </c>
      <c r="J436" s="254"/>
      <c r="K436" s="206">
        <f>ROUND(E436*J436,2)</f>
        <v>0</v>
      </c>
      <c r="L436" s="206">
        <v>21</v>
      </c>
      <c r="M436" s="206">
        <f>G436*(1+L436/100)</f>
        <v>0</v>
      </c>
      <c r="N436" s="204">
        <v>0</v>
      </c>
      <c r="O436" s="204">
        <f>ROUND(E436*N436,5)</f>
        <v>0</v>
      </c>
      <c r="P436" s="204">
        <v>0</v>
      </c>
      <c r="Q436" s="204">
        <f>ROUND(E436*P436,5)</f>
        <v>0</v>
      </c>
      <c r="R436" s="204"/>
      <c r="S436" s="204"/>
      <c r="T436" s="205">
        <v>0</v>
      </c>
      <c r="U436" s="204">
        <f>ROUND(E436*T436,2)</f>
        <v>0</v>
      </c>
      <c r="V436" s="198"/>
      <c r="W436" s="198"/>
      <c r="X436" s="198"/>
      <c r="Y436" s="198"/>
      <c r="Z436" s="198"/>
      <c r="AA436" s="198"/>
      <c r="AB436" s="198"/>
      <c r="AC436" s="198"/>
      <c r="AD436" s="198"/>
      <c r="AE436" s="198" t="s">
        <v>95</v>
      </c>
      <c r="AF436" s="198"/>
      <c r="AG436" s="198"/>
      <c r="AH436" s="198"/>
      <c r="AI436" s="198"/>
      <c r="AJ436" s="198"/>
      <c r="AK436" s="198"/>
      <c r="AL436" s="198"/>
      <c r="AM436" s="198"/>
      <c r="AN436" s="198"/>
      <c r="AO436" s="198"/>
      <c r="AP436" s="198"/>
      <c r="AQ436" s="198"/>
      <c r="AR436" s="198"/>
      <c r="AS436" s="198"/>
      <c r="AT436" s="198"/>
      <c r="AU436" s="198"/>
      <c r="AV436" s="198"/>
      <c r="AW436" s="198"/>
      <c r="AX436" s="198"/>
      <c r="AY436" s="198"/>
      <c r="AZ436" s="198"/>
      <c r="BA436" s="198"/>
      <c r="BB436" s="198"/>
      <c r="BC436" s="198"/>
      <c r="BD436" s="198"/>
      <c r="BE436" s="198"/>
      <c r="BF436" s="198"/>
      <c r="BG436" s="198"/>
      <c r="BH436" s="198"/>
    </row>
    <row r="437" spans="1:60" outlineLevel="1" x14ac:dyDescent="0.2">
      <c r="A437" s="208">
        <v>149</v>
      </c>
      <c r="B437" s="207" t="s">
        <v>942</v>
      </c>
      <c r="C437" s="210" t="s">
        <v>941</v>
      </c>
      <c r="D437" s="204" t="s">
        <v>940</v>
      </c>
      <c r="E437" s="209">
        <v>12.211584</v>
      </c>
      <c r="F437" s="254"/>
      <c r="G437" s="206">
        <f>ROUND(E437*F437,2)</f>
        <v>0</v>
      </c>
      <c r="H437" s="254"/>
      <c r="I437" s="206">
        <f>ROUND(E437*H437,2)</f>
        <v>0</v>
      </c>
      <c r="J437" s="254"/>
      <c r="K437" s="206">
        <f>ROUND(E437*J437,2)</f>
        <v>0</v>
      </c>
      <c r="L437" s="206">
        <v>21</v>
      </c>
      <c r="M437" s="206">
        <f>G437*(1+L437/100)</f>
        <v>0</v>
      </c>
      <c r="N437" s="204">
        <v>1E-3</v>
      </c>
      <c r="O437" s="204">
        <f>ROUND(E437*N437,5)</f>
        <v>1.221E-2</v>
      </c>
      <c r="P437" s="204">
        <v>0</v>
      </c>
      <c r="Q437" s="204">
        <f>ROUND(E437*P437,5)</f>
        <v>0</v>
      </c>
      <c r="R437" s="204"/>
      <c r="S437" s="204"/>
      <c r="T437" s="205">
        <v>0</v>
      </c>
      <c r="U437" s="204">
        <f>ROUND(E437*T437,2)</f>
        <v>0</v>
      </c>
      <c r="V437" s="198"/>
      <c r="W437" s="198"/>
      <c r="X437" s="198"/>
      <c r="Y437" s="198"/>
      <c r="Z437" s="198"/>
      <c r="AA437" s="198"/>
      <c r="AB437" s="198"/>
      <c r="AC437" s="198"/>
      <c r="AD437" s="198"/>
      <c r="AE437" s="198" t="s">
        <v>95</v>
      </c>
      <c r="AF437" s="198"/>
      <c r="AG437" s="198"/>
      <c r="AH437" s="198"/>
      <c r="AI437" s="198"/>
      <c r="AJ437" s="198"/>
      <c r="AK437" s="198"/>
      <c r="AL437" s="198"/>
      <c r="AM437" s="198"/>
      <c r="AN437" s="198"/>
      <c r="AO437" s="198"/>
      <c r="AP437" s="198"/>
      <c r="AQ437" s="198"/>
      <c r="AR437" s="198"/>
      <c r="AS437" s="198"/>
      <c r="AT437" s="198"/>
      <c r="AU437" s="198"/>
      <c r="AV437" s="198"/>
      <c r="AW437" s="198"/>
      <c r="AX437" s="198"/>
      <c r="AY437" s="198"/>
      <c r="AZ437" s="198"/>
      <c r="BA437" s="198"/>
      <c r="BB437" s="198"/>
      <c r="BC437" s="198"/>
      <c r="BD437" s="198"/>
      <c r="BE437" s="198"/>
      <c r="BF437" s="198"/>
      <c r="BG437" s="198"/>
      <c r="BH437" s="198"/>
    </row>
    <row r="438" spans="1:60" outlineLevel="1" x14ac:dyDescent="0.2">
      <c r="A438" s="208"/>
      <c r="B438" s="207"/>
      <c r="C438" s="219" t="s">
        <v>939</v>
      </c>
      <c r="D438" s="597"/>
      <c r="E438" s="218">
        <v>12.211584</v>
      </c>
      <c r="F438" s="206"/>
      <c r="G438" s="206"/>
      <c r="H438" s="206"/>
      <c r="I438" s="206"/>
      <c r="J438" s="206"/>
      <c r="K438" s="206"/>
      <c r="L438" s="206"/>
      <c r="M438" s="206"/>
      <c r="N438" s="204"/>
      <c r="O438" s="204"/>
      <c r="P438" s="204"/>
      <c r="Q438" s="204"/>
      <c r="R438" s="204"/>
      <c r="S438" s="204"/>
      <c r="T438" s="205"/>
      <c r="U438" s="204"/>
      <c r="V438" s="198"/>
      <c r="W438" s="198"/>
      <c r="X438" s="198"/>
      <c r="Y438" s="198"/>
      <c r="Z438" s="198"/>
      <c r="AA438" s="198"/>
      <c r="AB438" s="198"/>
      <c r="AC438" s="198"/>
      <c r="AD438" s="198"/>
      <c r="AE438" s="198" t="s">
        <v>97</v>
      </c>
      <c r="AF438" s="198">
        <v>0</v>
      </c>
      <c r="AG438" s="198"/>
      <c r="AH438" s="198"/>
      <c r="AI438" s="198"/>
      <c r="AJ438" s="198"/>
      <c r="AK438" s="198"/>
      <c r="AL438" s="198"/>
      <c r="AM438" s="198"/>
      <c r="AN438" s="198"/>
      <c r="AO438" s="198"/>
      <c r="AP438" s="198"/>
      <c r="AQ438" s="198"/>
      <c r="AR438" s="198"/>
      <c r="AS438" s="198"/>
      <c r="AT438" s="198"/>
      <c r="AU438" s="198"/>
      <c r="AV438" s="198"/>
      <c r="AW438" s="198"/>
      <c r="AX438" s="198"/>
      <c r="AY438" s="198"/>
      <c r="AZ438" s="198"/>
      <c r="BA438" s="198"/>
      <c r="BB438" s="198"/>
      <c r="BC438" s="198"/>
      <c r="BD438" s="198"/>
      <c r="BE438" s="198"/>
      <c r="BF438" s="198"/>
      <c r="BG438" s="198"/>
      <c r="BH438" s="198"/>
    </row>
    <row r="439" spans="1:60" outlineLevel="1" x14ac:dyDescent="0.2">
      <c r="A439" s="208">
        <v>150</v>
      </c>
      <c r="B439" s="207" t="s">
        <v>938</v>
      </c>
      <c r="C439" s="210" t="s">
        <v>937</v>
      </c>
      <c r="D439" s="204" t="s">
        <v>98</v>
      </c>
      <c r="E439" s="209">
        <v>260.19</v>
      </c>
      <c r="F439" s="254"/>
      <c r="G439" s="206">
        <f>ROUND(E439*F439,2)</f>
        <v>0</v>
      </c>
      <c r="H439" s="254"/>
      <c r="I439" s="206">
        <f>ROUND(E439*H439,2)</f>
        <v>0</v>
      </c>
      <c r="J439" s="254"/>
      <c r="K439" s="206">
        <f>ROUND(E439*J439,2)</f>
        <v>0</v>
      </c>
      <c r="L439" s="206">
        <v>21</v>
      </c>
      <c r="M439" s="206">
        <f>G439*(1+L439/100)</f>
        <v>0</v>
      </c>
      <c r="N439" s="204">
        <v>0</v>
      </c>
      <c r="O439" s="204">
        <f>ROUND(E439*N439,5)</f>
        <v>0</v>
      </c>
      <c r="P439" s="204">
        <v>0</v>
      </c>
      <c r="Q439" s="204">
        <f>ROUND(E439*P439,5)</f>
        <v>0</v>
      </c>
      <c r="R439" s="204"/>
      <c r="S439" s="204"/>
      <c r="T439" s="205">
        <v>0.02</v>
      </c>
      <c r="U439" s="204">
        <f>ROUND(E439*T439,2)</f>
        <v>5.2</v>
      </c>
      <c r="V439" s="198"/>
      <c r="W439" s="198"/>
      <c r="X439" s="198"/>
      <c r="Y439" s="198"/>
      <c r="Z439" s="198"/>
      <c r="AA439" s="198"/>
      <c r="AB439" s="198"/>
      <c r="AC439" s="198"/>
      <c r="AD439" s="198"/>
      <c r="AE439" s="198" t="s">
        <v>91</v>
      </c>
      <c r="AF439" s="198"/>
      <c r="AG439" s="198"/>
      <c r="AH439" s="198"/>
      <c r="AI439" s="198"/>
      <c r="AJ439" s="198"/>
      <c r="AK439" s="198"/>
      <c r="AL439" s="198"/>
      <c r="AM439" s="198"/>
      <c r="AN439" s="198"/>
      <c r="AO439" s="198"/>
      <c r="AP439" s="198"/>
      <c r="AQ439" s="198"/>
      <c r="AR439" s="198"/>
      <c r="AS439" s="198"/>
      <c r="AT439" s="198"/>
      <c r="AU439" s="198"/>
      <c r="AV439" s="198"/>
      <c r="AW439" s="198"/>
      <c r="AX439" s="198"/>
      <c r="AY439" s="198"/>
      <c r="AZ439" s="198"/>
      <c r="BA439" s="198"/>
      <c r="BB439" s="198"/>
      <c r="BC439" s="198"/>
      <c r="BD439" s="198"/>
      <c r="BE439" s="198"/>
      <c r="BF439" s="198"/>
      <c r="BG439" s="198"/>
      <c r="BH439" s="198"/>
    </row>
    <row r="440" spans="1:60" outlineLevel="1" x14ac:dyDescent="0.2">
      <c r="A440" s="208">
        <v>151</v>
      </c>
      <c r="B440" s="207" t="s">
        <v>936</v>
      </c>
      <c r="C440" s="210" t="s">
        <v>935</v>
      </c>
      <c r="D440" s="204" t="s">
        <v>101</v>
      </c>
      <c r="E440" s="209">
        <v>66.5</v>
      </c>
      <c r="F440" s="254"/>
      <c r="G440" s="206">
        <f>ROUND(E440*F440,2)</f>
        <v>0</v>
      </c>
      <c r="H440" s="254"/>
      <c r="I440" s="206">
        <f>ROUND(E440*H440,2)</f>
        <v>0</v>
      </c>
      <c r="J440" s="254"/>
      <c r="K440" s="206">
        <f>ROUND(E440*J440,2)</f>
        <v>0</v>
      </c>
      <c r="L440" s="206">
        <v>21</v>
      </c>
      <c r="M440" s="206">
        <f>G440*(1+L440/100)</f>
        <v>0</v>
      </c>
      <c r="N440" s="204">
        <v>0</v>
      </c>
      <c r="O440" s="204">
        <f>ROUND(E440*N440,5)</f>
        <v>0</v>
      </c>
      <c r="P440" s="204">
        <v>0</v>
      </c>
      <c r="Q440" s="204">
        <f>ROUND(E440*P440,5)</f>
        <v>0</v>
      </c>
      <c r="R440" s="204"/>
      <c r="S440" s="204"/>
      <c r="T440" s="205">
        <v>0.16</v>
      </c>
      <c r="U440" s="204">
        <f>ROUND(E440*T440,2)</f>
        <v>10.64</v>
      </c>
      <c r="V440" s="198"/>
      <c r="W440" s="198"/>
      <c r="X440" s="198"/>
      <c r="Y440" s="198"/>
      <c r="Z440" s="198"/>
      <c r="AA440" s="198"/>
      <c r="AB440" s="198"/>
      <c r="AC440" s="198"/>
      <c r="AD440" s="198"/>
      <c r="AE440" s="198" t="s">
        <v>91</v>
      </c>
      <c r="AF440" s="198"/>
      <c r="AG440" s="198"/>
      <c r="AH440" s="198"/>
      <c r="AI440" s="198"/>
      <c r="AJ440" s="198"/>
      <c r="AK440" s="198"/>
      <c r="AL440" s="198"/>
      <c r="AM440" s="198"/>
      <c r="AN440" s="198"/>
      <c r="AO440" s="198"/>
      <c r="AP440" s="198"/>
      <c r="AQ440" s="198"/>
      <c r="AR440" s="198"/>
      <c r="AS440" s="198"/>
      <c r="AT440" s="198"/>
      <c r="AU440" s="198"/>
      <c r="AV440" s="198"/>
      <c r="AW440" s="198"/>
      <c r="AX440" s="198"/>
      <c r="AY440" s="198"/>
      <c r="AZ440" s="198"/>
      <c r="BA440" s="198"/>
      <c r="BB440" s="198"/>
      <c r="BC440" s="198"/>
      <c r="BD440" s="198"/>
      <c r="BE440" s="198"/>
      <c r="BF440" s="198"/>
      <c r="BG440" s="198"/>
      <c r="BH440" s="198"/>
    </row>
    <row r="441" spans="1:60" outlineLevel="1" x14ac:dyDescent="0.2">
      <c r="A441" s="208"/>
      <c r="B441" s="207"/>
      <c r="C441" s="219" t="s">
        <v>934</v>
      </c>
      <c r="D441" s="597"/>
      <c r="E441" s="218">
        <v>66.5</v>
      </c>
      <c r="F441" s="206"/>
      <c r="G441" s="206"/>
      <c r="H441" s="206"/>
      <c r="I441" s="206"/>
      <c r="J441" s="206"/>
      <c r="K441" s="206"/>
      <c r="L441" s="206"/>
      <c r="M441" s="206"/>
      <c r="N441" s="204"/>
      <c r="O441" s="204"/>
      <c r="P441" s="204"/>
      <c r="Q441" s="204"/>
      <c r="R441" s="204"/>
      <c r="S441" s="204"/>
      <c r="T441" s="205"/>
      <c r="U441" s="204"/>
      <c r="V441" s="198"/>
      <c r="W441" s="198"/>
      <c r="X441" s="198"/>
      <c r="Y441" s="198"/>
      <c r="Z441" s="198"/>
      <c r="AA441" s="198"/>
      <c r="AB441" s="198"/>
      <c r="AC441" s="198"/>
      <c r="AD441" s="198"/>
      <c r="AE441" s="198" t="s">
        <v>97</v>
      </c>
      <c r="AF441" s="198">
        <v>0</v>
      </c>
      <c r="AG441" s="198"/>
      <c r="AH441" s="198"/>
      <c r="AI441" s="198"/>
      <c r="AJ441" s="198"/>
      <c r="AK441" s="198"/>
      <c r="AL441" s="198"/>
      <c r="AM441" s="198"/>
      <c r="AN441" s="198"/>
      <c r="AO441" s="198"/>
      <c r="AP441" s="198"/>
      <c r="AQ441" s="198"/>
      <c r="AR441" s="198"/>
      <c r="AS441" s="198"/>
      <c r="AT441" s="198"/>
      <c r="AU441" s="198"/>
      <c r="AV441" s="198"/>
      <c r="AW441" s="198"/>
      <c r="AX441" s="198"/>
      <c r="AY441" s="198"/>
      <c r="AZ441" s="198"/>
      <c r="BA441" s="198"/>
      <c r="BB441" s="198"/>
      <c r="BC441" s="198"/>
      <c r="BD441" s="198"/>
      <c r="BE441" s="198"/>
      <c r="BF441" s="198"/>
      <c r="BG441" s="198"/>
      <c r="BH441" s="198"/>
    </row>
    <row r="442" spans="1:60" outlineLevel="1" x14ac:dyDescent="0.2">
      <c r="A442" s="208">
        <v>152</v>
      </c>
      <c r="B442" s="207" t="s">
        <v>933</v>
      </c>
      <c r="C442" s="210" t="s">
        <v>932</v>
      </c>
      <c r="D442" s="204" t="s">
        <v>96</v>
      </c>
      <c r="E442" s="209">
        <v>390.28500000000003</v>
      </c>
      <c r="F442" s="254"/>
      <c r="G442" s="206">
        <f>ROUND(E442*F442,2)</f>
        <v>0</v>
      </c>
      <c r="H442" s="254"/>
      <c r="I442" s="206">
        <f>ROUND(E442*H442,2)</f>
        <v>0</v>
      </c>
      <c r="J442" s="254"/>
      <c r="K442" s="206">
        <f>ROUND(E442*J442,2)</f>
        <v>0</v>
      </c>
      <c r="L442" s="206">
        <v>21</v>
      </c>
      <c r="M442" s="206">
        <f>G442*(1+L442/100)</f>
        <v>0</v>
      </c>
      <c r="N442" s="204">
        <v>2.1000000000000001E-4</v>
      </c>
      <c r="O442" s="204">
        <f>ROUND(E442*N442,5)</f>
        <v>8.1960000000000005E-2</v>
      </c>
      <c r="P442" s="204">
        <v>0</v>
      </c>
      <c r="Q442" s="204">
        <f>ROUND(E442*P442,5)</f>
        <v>0</v>
      </c>
      <c r="R442" s="204"/>
      <c r="S442" s="204"/>
      <c r="T442" s="205">
        <v>2.9000000000000001E-2</v>
      </c>
      <c r="U442" s="204">
        <f>ROUND(E442*T442,2)</f>
        <v>11.32</v>
      </c>
      <c r="V442" s="198"/>
      <c r="W442" s="198"/>
      <c r="X442" s="198"/>
      <c r="Y442" s="198"/>
      <c r="Z442" s="198"/>
      <c r="AA442" s="198"/>
      <c r="AB442" s="198"/>
      <c r="AC442" s="198"/>
      <c r="AD442" s="198"/>
      <c r="AE442" s="198" t="s">
        <v>91</v>
      </c>
      <c r="AF442" s="198"/>
      <c r="AG442" s="198"/>
      <c r="AH442" s="198"/>
      <c r="AI442" s="198"/>
      <c r="AJ442" s="198"/>
      <c r="AK442" s="198"/>
      <c r="AL442" s="198"/>
      <c r="AM442" s="198"/>
      <c r="AN442" s="198"/>
      <c r="AO442" s="198"/>
      <c r="AP442" s="198"/>
      <c r="AQ442" s="198"/>
      <c r="AR442" s="198"/>
      <c r="AS442" s="198"/>
      <c r="AT442" s="198"/>
      <c r="AU442" s="198"/>
      <c r="AV442" s="198"/>
      <c r="AW442" s="198"/>
      <c r="AX442" s="198"/>
      <c r="AY442" s="198"/>
      <c r="AZ442" s="198"/>
      <c r="BA442" s="198"/>
      <c r="BB442" s="198"/>
      <c r="BC442" s="198"/>
      <c r="BD442" s="198"/>
      <c r="BE442" s="198"/>
      <c r="BF442" s="198"/>
      <c r="BG442" s="198"/>
      <c r="BH442" s="198"/>
    </row>
    <row r="443" spans="1:60" outlineLevel="1" x14ac:dyDescent="0.2">
      <c r="A443" s="208"/>
      <c r="B443" s="207"/>
      <c r="C443" s="219" t="s">
        <v>931</v>
      </c>
      <c r="D443" s="597"/>
      <c r="E443" s="218">
        <v>390.28500000000003</v>
      </c>
      <c r="F443" s="206"/>
      <c r="G443" s="206"/>
      <c r="H443" s="206"/>
      <c r="I443" s="206"/>
      <c r="J443" s="206"/>
      <c r="K443" s="206"/>
      <c r="L443" s="206"/>
      <c r="M443" s="206"/>
      <c r="N443" s="204"/>
      <c r="O443" s="204"/>
      <c r="P443" s="204"/>
      <c r="Q443" s="204"/>
      <c r="R443" s="204"/>
      <c r="S443" s="204"/>
      <c r="T443" s="205"/>
      <c r="U443" s="204"/>
      <c r="V443" s="198"/>
      <c r="W443" s="198"/>
      <c r="X443" s="198"/>
      <c r="Y443" s="198"/>
      <c r="Z443" s="198"/>
      <c r="AA443" s="198"/>
      <c r="AB443" s="198"/>
      <c r="AC443" s="198"/>
      <c r="AD443" s="198"/>
      <c r="AE443" s="198" t="s">
        <v>97</v>
      </c>
      <c r="AF443" s="198">
        <v>0</v>
      </c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198"/>
      <c r="AW443" s="198"/>
      <c r="AX443" s="198"/>
      <c r="AY443" s="198"/>
      <c r="AZ443" s="198"/>
      <c r="BA443" s="198"/>
      <c r="BB443" s="198"/>
      <c r="BC443" s="198"/>
      <c r="BD443" s="198"/>
      <c r="BE443" s="198"/>
      <c r="BF443" s="198"/>
      <c r="BG443" s="198"/>
      <c r="BH443" s="198"/>
    </row>
    <row r="444" spans="1:60" outlineLevel="1" x14ac:dyDescent="0.2">
      <c r="A444" s="208">
        <v>153</v>
      </c>
      <c r="B444" s="207" t="s">
        <v>930</v>
      </c>
      <c r="C444" s="210" t="s">
        <v>929</v>
      </c>
      <c r="D444" s="204" t="s">
        <v>96</v>
      </c>
      <c r="E444" s="209">
        <v>1</v>
      </c>
      <c r="F444" s="254"/>
      <c r="G444" s="206">
        <f>ROUND(E444*F444,2)</f>
        <v>0</v>
      </c>
      <c r="H444" s="254"/>
      <c r="I444" s="206">
        <f>ROUND(E444*H444,2)</f>
        <v>0</v>
      </c>
      <c r="J444" s="254"/>
      <c r="K444" s="206">
        <f>ROUND(E444*J444,2)</f>
        <v>0</v>
      </c>
      <c r="L444" s="206">
        <v>21</v>
      </c>
      <c r="M444" s="206">
        <f>G444*(1+L444/100)</f>
        <v>0</v>
      </c>
      <c r="N444" s="204">
        <v>1.2099999999999999E-3</v>
      </c>
      <c r="O444" s="204">
        <f>ROUND(E444*N444,5)</f>
        <v>1.2099999999999999E-3</v>
      </c>
      <c r="P444" s="204">
        <v>0</v>
      </c>
      <c r="Q444" s="204">
        <f>ROUND(E444*P444,5)</f>
        <v>0</v>
      </c>
      <c r="R444" s="204"/>
      <c r="S444" s="204"/>
      <c r="T444" s="205">
        <v>2.9000000000000001E-2</v>
      </c>
      <c r="U444" s="204">
        <f>ROUND(E444*T444,2)</f>
        <v>0.03</v>
      </c>
      <c r="V444" s="198"/>
      <c r="W444" s="198"/>
      <c r="X444" s="198"/>
      <c r="Y444" s="198"/>
      <c r="Z444" s="198"/>
      <c r="AA444" s="198"/>
      <c r="AB444" s="198"/>
      <c r="AC444" s="198"/>
      <c r="AD444" s="198"/>
      <c r="AE444" s="198" t="s">
        <v>91</v>
      </c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</row>
    <row r="445" spans="1:60" outlineLevel="1" x14ac:dyDescent="0.2">
      <c r="A445" s="208">
        <v>154</v>
      </c>
      <c r="B445" s="207" t="s">
        <v>928</v>
      </c>
      <c r="C445" s="210" t="s">
        <v>927</v>
      </c>
      <c r="D445" s="204" t="s">
        <v>96</v>
      </c>
      <c r="E445" s="209">
        <v>10</v>
      </c>
      <c r="F445" s="254"/>
      <c r="G445" s="206">
        <f>ROUND(E445*F445,2)</f>
        <v>0</v>
      </c>
      <c r="H445" s="254"/>
      <c r="I445" s="206">
        <f>ROUND(E445*H445,2)</f>
        <v>0</v>
      </c>
      <c r="J445" s="254"/>
      <c r="K445" s="206">
        <f>ROUND(E445*J445,2)</f>
        <v>0</v>
      </c>
      <c r="L445" s="206">
        <v>21</v>
      </c>
      <c r="M445" s="206">
        <f>G445*(1+L445/100)</f>
        <v>0</v>
      </c>
      <c r="N445" s="204">
        <v>2.99E-3</v>
      </c>
      <c r="O445" s="204">
        <f>ROUND(E445*N445,5)</f>
        <v>2.9899999999999999E-2</v>
      </c>
      <c r="P445" s="204">
        <v>0</v>
      </c>
      <c r="Q445" s="204">
        <f>ROUND(E445*P445,5)</f>
        <v>0</v>
      </c>
      <c r="R445" s="204"/>
      <c r="S445" s="204"/>
      <c r="T445" s="205">
        <v>5.3999999999999999E-2</v>
      </c>
      <c r="U445" s="204">
        <f>ROUND(E445*T445,2)</f>
        <v>0.54</v>
      </c>
      <c r="V445" s="198"/>
      <c r="W445" s="198"/>
      <c r="X445" s="198"/>
      <c r="Y445" s="198"/>
      <c r="Z445" s="198"/>
      <c r="AA445" s="198"/>
      <c r="AB445" s="198"/>
      <c r="AC445" s="198"/>
      <c r="AD445" s="198"/>
      <c r="AE445" s="198" t="s">
        <v>91</v>
      </c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</row>
    <row r="446" spans="1:60" outlineLevel="1" x14ac:dyDescent="0.2">
      <c r="A446" s="208">
        <v>155</v>
      </c>
      <c r="B446" s="207" t="s">
        <v>926</v>
      </c>
      <c r="C446" s="210" t="s">
        <v>925</v>
      </c>
      <c r="D446" s="204" t="s">
        <v>96</v>
      </c>
      <c r="E446" s="209">
        <v>1</v>
      </c>
      <c r="F446" s="254"/>
      <c r="G446" s="206">
        <f>ROUND(E446*F446,2)</f>
        <v>0</v>
      </c>
      <c r="H446" s="254"/>
      <c r="I446" s="206">
        <f>ROUND(E446*H446,2)</f>
        <v>0</v>
      </c>
      <c r="J446" s="254"/>
      <c r="K446" s="206">
        <f>ROUND(E446*J446,2)</f>
        <v>0</v>
      </c>
      <c r="L446" s="206">
        <v>21</v>
      </c>
      <c r="M446" s="206">
        <f>G446*(1+L446/100)</f>
        <v>0</v>
      </c>
      <c r="N446" s="204">
        <v>7.28E-3</v>
      </c>
      <c r="O446" s="204">
        <f>ROUND(E446*N446,5)</f>
        <v>7.28E-3</v>
      </c>
      <c r="P446" s="204">
        <v>0</v>
      </c>
      <c r="Q446" s="204">
        <f>ROUND(E446*P446,5)</f>
        <v>0</v>
      </c>
      <c r="R446" s="204"/>
      <c r="S446" s="204"/>
      <c r="T446" s="205">
        <v>0.108</v>
      </c>
      <c r="U446" s="204">
        <f>ROUND(E446*T446,2)</f>
        <v>0.11</v>
      </c>
      <c r="V446" s="198"/>
      <c r="W446" s="198"/>
      <c r="X446" s="198"/>
      <c r="Y446" s="198"/>
      <c r="Z446" s="198"/>
      <c r="AA446" s="198"/>
      <c r="AB446" s="198"/>
      <c r="AC446" s="198"/>
      <c r="AD446" s="198"/>
      <c r="AE446" s="198" t="s">
        <v>91</v>
      </c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</row>
    <row r="447" spans="1:60" outlineLevel="1" x14ac:dyDescent="0.2">
      <c r="A447" s="208">
        <v>156</v>
      </c>
      <c r="B447" s="207" t="s">
        <v>924</v>
      </c>
      <c r="C447" s="210" t="s">
        <v>923</v>
      </c>
      <c r="D447" s="204" t="s">
        <v>98</v>
      </c>
      <c r="E447" s="209">
        <v>260.19</v>
      </c>
      <c r="F447" s="254"/>
      <c r="G447" s="206">
        <f>ROUND(E447*F447,2)</f>
        <v>0</v>
      </c>
      <c r="H447" s="254"/>
      <c r="I447" s="206">
        <f>ROUND(E447*H447,2)</f>
        <v>0</v>
      </c>
      <c r="J447" s="254"/>
      <c r="K447" s="206">
        <f>ROUND(E447*J447,2)</f>
        <v>0</v>
      </c>
      <c r="L447" s="206">
        <v>21</v>
      </c>
      <c r="M447" s="206">
        <f>G447*(1+L447/100)</f>
        <v>0</v>
      </c>
      <c r="N447" s="204">
        <v>0</v>
      </c>
      <c r="O447" s="204">
        <f>ROUND(E447*N447,5)</f>
        <v>0</v>
      </c>
      <c r="P447" s="204">
        <v>0</v>
      </c>
      <c r="Q447" s="204">
        <f>ROUND(E447*P447,5)</f>
        <v>0</v>
      </c>
      <c r="R447" s="204"/>
      <c r="S447" s="204"/>
      <c r="T447" s="205">
        <v>0.1</v>
      </c>
      <c r="U447" s="204">
        <f>ROUND(E447*T447,2)</f>
        <v>26.02</v>
      </c>
      <c r="V447" s="198"/>
      <c r="W447" s="198"/>
      <c r="X447" s="198"/>
      <c r="Y447" s="198"/>
      <c r="Z447" s="198"/>
      <c r="AA447" s="198"/>
      <c r="AB447" s="198"/>
      <c r="AC447" s="198"/>
      <c r="AD447" s="198"/>
      <c r="AE447" s="198" t="s">
        <v>91</v>
      </c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</row>
    <row r="448" spans="1:60" outlineLevel="1" x14ac:dyDescent="0.2">
      <c r="A448" s="208">
        <v>157</v>
      </c>
      <c r="B448" s="207" t="s">
        <v>922</v>
      </c>
      <c r="C448" s="210" t="s">
        <v>921</v>
      </c>
      <c r="D448" s="204" t="s">
        <v>98</v>
      </c>
      <c r="E448" s="209">
        <v>312.22800000000001</v>
      </c>
      <c r="F448" s="254"/>
      <c r="G448" s="206">
        <f>ROUND(E448*F448,2)</f>
        <v>0</v>
      </c>
      <c r="H448" s="254"/>
      <c r="I448" s="206">
        <f>ROUND(E448*H448,2)</f>
        <v>0</v>
      </c>
      <c r="J448" s="254"/>
      <c r="K448" s="206">
        <f>ROUND(E448*J448,2)</f>
        <v>0</v>
      </c>
      <c r="L448" s="206">
        <v>21</v>
      </c>
      <c r="M448" s="206">
        <f>G448*(1+L448/100)</f>
        <v>0</v>
      </c>
      <c r="N448" s="204">
        <v>1E-3</v>
      </c>
      <c r="O448" s="204">
        <f>ROUND(E448*N448,5)</f>
        <v>0.31223000000000001</v>
      </c>
      <c r="P448" s="204">
        <v>0</v>
      </c>
      <c r="Q448" s="204">
        <f>ROUND(E448*P448,5)</f>
        <v>0</v>
      </c>
      <c r="R448" s="204"/>
      <c r="S448" s="204"/>
      <c r="T448" s="205">
        <v>0</v>
      </c>
      <c r="U448" s="204">
        <f>ROUND(E448*T448,2)</f>
        <v>0</v>
      </c>
      <c r="V448" s="198"/>
      <c r="W448" s="198"/>
      <c r="X448" s="198"/>
      <c r="Y448" s="198"/>
      <c r="Z448" s="198"/>
      <c r="AA448" s="198"/>
      <c r="AB448" s="198"/>
      <c r="AC448" s="198"/>
      <c r="AD448" s="198"/>
      <c r="AE448" s="198" t="s">
        <v>95</v>
      </c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</row>
    <row r="449" spans="1:60" outlineLevel="1" x14ac:dyDescent="0.2">
      <c r="A449" s="208"/>
      <c r="B449" s="207"/>
      <c r="C449" s="219" t="s">
        <v>920</v>
      </c>
      <c r="D449" s="597"/>
      <c r="E449" s="218">
        <v>312.22800000000001</v>
      </c>
      <c r="F449" s="206"/>
      <c r="G449" s="206"/>
      <c r="H449" s="206"/>
      <c r="I449" s="206"/>
      <c r="J449" s="206"/>
      <c r="K449" s="206"/>
      <c r="L449" s="206"/>
      <c r="M449" s="206"/>
      <c r="N449" s="204"/>
      <c r="O449" s="204"/>
      <c r="P449" s="204"/>
      <c r="Q449" s="204"/>
      <c r="R449" s="204"/>
      <c r="S449" s="204"/>
      <c r="T449" s="205"/>
      <c r="U449" s="204"/>
      <c r="V449" s="198"/>
      <c r="W449" s="198"/>
      <c r="X449" s="198"/>
      <c r="Y449" s="198"/>
      <c r="Z449" s="198"/>
      <c r="AA449" s="198"/>
      <c r="AB449" s="198"/>
      <c r="AC449" s="198"/>
      <c r="AD449" s="198"/>
      <c r="AE449" s="198" t="s">
        <v>97</v>
      </c>
      <c r="AF449" s="198">
        <v>0</v>
      </c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</row>
    <row r="450" spans="1:60" ht="22.5" outlineLevel="1" x14ac:dyDescent="0.2">
      <c r="A450" s="208">
        <v>158</v>
      </c>
      <c r="B450" s="207" t="s">
        <v>919</v>
      </c>
      <c r="C450" s="210" t="s">
        <v>918</v>
      </c>
      <c r="D450" s="204" t="s">
        <v>98</v>
      </c>
      <c r="E450" s="209">
        <v>260.19</v>
      </c>
      <c r="F450" s="254"/>
      <c r="G450" s="206">
        <f>ROUND(E450*F450,2)</f>
        <v>0</v>
      </c>
      <c r="H450" s="254"/>
      <c r="I450" s="206">
        <f>ROUND(E450*H450,2)</f>
        <v>0</v>
      </c>
      <c r="J450" s="254"/>
      <c r="K450" s="206">
        <f>ROUND(E450*J450,2)</f>
        <v>0</v>
      </c>
      <c r="L450" s="206">
        <v>21</v>
      </c>
      <c r="M450" s="206">
        <f>G450*(1+L450/100)</f>
        <v>0</v>
      </c>
      <c r="N450" s="204">
        <v>1.9000000000000001E-4</v>
      </c>
      <c r="O450" s="204">
        <f>ROUND(E450*N450,5)</f>
        <v>4.9439999999999998E-2</v>
      </c>
      <c r="P450" s="204">
        <v>0</v>
      </c>
      <c r="Q450" s="204">
        <f>ROUND(E450*P450,5)</f>
        <v>0</v>
      </c>
      <c r="R450" s="204"/>
      <c r="S450" s="204"/>
      <c r="T450" s="205">
        <v>0.09</v>
      </c>
      <c r="U450" s="204">
        <f>ROUND(E450*T450,2)</f>
        <v>23.42</v>
      </c>
      <c r="V450" s="198"/>
      <c r="W450" s="198"/>
      <c r="X450" s="198"/>
      <c r="Y450" s="198"/>
      <c r="Z450" s="198"/>
      <c r="AA450" s="198"/>
      <c r="AB450" s="198"/>
      <c r="AC450" s="198"/>
      <c r="AD450" s="198"/>
      <c r="AE450" s="198" t="s">
        <v>91</v>
      </c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</row>
    <row r="451" spans="1:60" outlineLevel="1" x14ac:dyDescent="0.2">
      <c r="A451" s="208">
        <v>159</v>
      </c>
      <c r="B451" s="207" t="s">
        <v>917</v>
      </c>
      <c r="C451" s="210" t="s">
        <v>916</v>
      </c>
      <c r="D451" s="204" t="s">
        <v>96</v>
      </c>
      <c r="E451" s="209">
        <v>1</v>
      </c>
      <c r="F451" s="254"/>
      <c r="G451" s="206">
        <f>ROUND(E451*F451,2)</f>
        <v>0</v>
      </c>
      <c r="H451" s="254"/>
      <c r="I451" s="206">
        <f>ROUND(E451*H451,2)</f>
        <v>0</v>
      </c>
      <c r="J451" s="254"/>
      <c r="K451" s="206">
        <f>ROUND(E451*J451,2)</f>
        <v>0</v>
      </c>
      <c r="L451" s="206">
        <v>21</v>
      </c>
      <c r="M451" s="206">
        <f>G451*(1+L451/100)</f>
        <v>0</v>
      </c>
      <c r="N451" s="204">
        <v>0</v>
      </c>
      <c r="O451" s="204">
        <f>ROUND(E451*N451,5)</f>
        <v>0</v>
      </c>
      <c r="P451" s="204">
        <v>0</v>
      </c>
      <c r="Q451" s="204">
        <f>ROUND(E451*P451,5)</f>
        <v>0</v>
      </c>
      <c r="R451" s="204"/>
      <c r="S451" s="204"/>
      <c r="T451" s="205">
        <v>0</v>
      </c>
      <c r="U451" s="204">
        <f>ROUND(E451*T451,2)</f>
        <v>0</v>
      </c>
      <c r="V451" s="198"/>
      <c r="W451" s="198"/>
      <c r="X451" s="198"/>
      <c r="Y451" s="198"/>
      <c r="Z451" s="198"/>
      <c r="AA451" s="198"/>
      <c r="AB451" s="198"/>
      <c r="AC451" s="198"/>
      <c r="AD451" s="198"/>
      <c r="AE451" s="198" t="s">
        <v>95</v>
      </c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</row>
    <row r="452" spans="1:60" outlineLevel="1" x14ac:dyDescent="0.2">
      <c r="A452" s="208">
        <v>160</v>
      </c>
      <c r="B452" s="207" t="s">
        <v>915</v>
      </c>
      <c r="C452" s="210" t="s">
        <v>914</v>
      </c>
      <c r="D452" s="204" t="s">
        <v>100</v>
      </c>
      <c r="E452" s="209">
        <v>4.1500000000000004</v>
      </c>
      <c r="F452" s="254"/>
      <c r="G452" s="206">
        <f>ROUND(E452*F452,2)</f>
        <v>0</v>
      </c>
      <c r="H452" s="254"/>
      <c r="I452" s="206">
        <f>ROUND(E452*H452,2)</f>
        <v>0</v>
      </c>
      <c r="J452" s="254"/>
      <c r="K452" s="206">
        <f>ROUND(E452*J452,2)</f>
        <v>0</v>
      </c>
      <c r="L452" s="206">
        <v>21</v>
      </c>
      <c r="M452" s="206">
        <f>G452*(1+L452/100)</f>
        <v>0</v>
      </c>
      <c r="N452" s="204">
        <v>0</v>
      </c>
      <c r="O452" s="204">
        <f>ROUND(E452*N452,5)</f>
        <v>0</v>
      </c>
      <c r="P452" s="204">
        <v>0</v>
      </c>
      <c r="Q452" s="204">
        <f>ROUND(E452*P452,5)</f>
        <v>0</v>
      </c>
      <c r="R452" s="204"/>
      <c r="S452" s="204"/>
      <c r="T452" s="205">
        <v>2.3290000000000002</v>
      </c>
      <c r="U452" s="204">
        <f>ROUND(E452*T452,2)</f>
        <v>9.67</v>
      </c>
      <c r="V452" s="198"/>
      <c r="W452" s="198"/>
      <c r="X452" s="198"/>
      <c r="Y452" s="198"/>
      <c r="Z452" s="198"/>
      <c r="AA452" s="198"/>
      <c r="AB452" s="198"/>
      <c r="AC452" s="198"/>
      <c r="AD452" s="198"/>
      <c r="AE452" s="198" t="s">
        <v>91</v>
      </c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</row>
    <row r="453" spans="1:60" x14ac:dyDescent="0.2">
      <c r="A453" s="217" t="s">
        <v>21</v>
      </c>
      <c r="B453" s="216" t="s">
        <v>711</v>
      </c>
      <c r="C453" s="215" t="s">
        <v>710</v>
      </c>
      <c r="D453" s="211"/>
      <c r="E453" s="214"/>
      <c r="F453" s="213"/>
      <c r="G453" s="213">
        <f>SUMIF(AE454:AE528,"&lt;&gt;NOR",G454:G528)</f>
        <v>0</v>
      </c>
      <c r="H453" s="213"/>
      <c r="I453" s="213">
        <f>SUM(I454:I528)</f>
        <v>0</v>
      </c>
      <c r="J453" s="213"/>
      <c r="K453" s="213">
        <f>SUM(K454:K528)</f>
        <v>0</v>
      </c>
      <c r="L453" s="213"/>
      <c r="M453" s="213">
        <f>SUM(M454:M528)</f>
        <v>0</v>
      </c>
      <c r="N453" s="211"/>
      <c r="O453" s="211">
        <f>SUM(O454:O528)</f>
        <v>3.9729699999999997</v>
      </c>
      <c r="P453" s="211"/>
      <c r="Q453" s="211">
        <f>SUM(Q454:Q528)</f>
        <v>0</v>
      </c>
      <c r="R453" s="211"/>
      <c r="S453" s="211"/>
      <c r="T453" s="212"/>
      <c r="U453" s="211">
        <f>SUM(U454:U528)</f>
        <v>255.97</v>
      </c>
      <c r="AE453" t="s">
        <v>92</v>
      </c>
    </row>
    <row r="454" spans="1:60" outlineLevel="1" x14ac:dyDescent="0.2">
      <c r="A454" s="208">
        <v>161</v>
      </c>
      <c r="B454" s="207" t="s">
        <v>913</v>
      </c>
      <c r="C454" s="210" t="s">
        <v>912</v>
      </c>
      <c r="D454" s="204" t="s">
        <v>96</v>
      </c>
      <c r="E454" s="209">
        <v>2</v>
      </c>
      <c r="F454" s="254"/>
      <c r="G454" s="206">
        <f>ROUND(E454*F454,2)</f>
        <v>0</v>
      </c>
      <c r="H454" s="254"/>
      <c r="I454" s="206">
        <f>ROUND(E454*H454,2)</f>
        <v>0</v>
      </c>
      <c r="J454" s="254"/>
      <c r="K454" s="206">
        <f>ROUND(E454*J454,2)</f>
        <v>0</v>
      </c>
      <c r="L454" s="206">
        <v>21</v>
      </c>
      <c r="M454" s="206">
        <f>G454*(1+L454/100)</f>
        <v>0</v>
      </c>
      <c r="N454" s="204">
        <v>0</v>
      </c>
      <c r="O454" s="204">
        <f>ROUND(E454*N454,5)</f>
        <v>0</v>
      </c>
      <c r="P454" s="204">
        <v>0</v>
      </c>
      <c r="Q454" s="204">
        <f>ROUND(E454*P454,5)</f>
        <v>0</v>
      </c>
      <c r="R454" s="204"/>
      <c r="S454" s="204"/>
      <c r="T454" s="205">
        <v>1.45</v>
      </c>
      <c r="U454" s="204">
        <f>ROUND(E454*T454,2)</f>
        <v>2.9</v>
      </c>
      <c r="V454" s="198"/>
      <c r="W454" s="198"/>
      <c r="X454" s="198"/>
      <c r="Y454" s="198"/>
      <c r="Z454" s="198"/>
      <c r="AA454" s="198"/>
      <c r="AB454" s="198"/>
      <c r="AC454" s="198"/>
      <c r="AD454" s="198"/>
      <c r="AE454" s="198" t="s">
        <v>91</v>
      </c>
      <c r="AF454" s="198"/>
      <c r="AG454" s="198"/>
      <c r="AH454" s="198"/>
      <c r="AI454" s="198"/>
      <c r="AJ454" s="198"/>
      <c r="AK454" s="198"/>
      <c r="AL454" s="198"/>
      <c r="AM454" s="198"/>
      <c r="AN454" s="198"/>
      <c r="AO454" s="198"/>
      <c r="AP454" s="198"/>
      <c r="AQ454" s="198"/>
      <c r="AR454" s="198"/>
      <c r="AS454" s="198"/>
      <c r="AT454" s="198"/>
      <c r="AU454" s="198"/>
      <c r="AV454" s="198"/>
      <c r="AW454" s="198"/>
      <c r="AX454" s="198"/>
      <c r="AY454" s="198"/>
      <c r="AZ454" s="198"/>
      <c r="BA454" s="198"/>
      <c r="BB454" s="198"/>
      <c r="BC454" s="198"/>
      <c r="BD454" s="198"/>
      <c r="BE454" s="198"/>
      <c r="BF454" s="198"/>
      <c r="BG454" s="198"/>
      <c r="BH454" s="198"/>
    </row>
    <row r="455" spans="1:60" ht="22.5" outlineLevel="1" x14ac:dyDescent="0.2">
      <c r="A455" s="208">
        <v>162</v>
      </c>
      <c r="B455" s="207" t="s">
        <v>911</v>
      </c>
      <c r="C455" s="210" t="s">
        <v>910</v>
      </c>
      <c r="D455" s="204" t="s">
        <v>96</v>
      </c>
      <c r="E455" s="209">
        <v>2</v>
      </c>
      <c r="F455" s="254"/>
      <c r="G455" s="206">
        <f>ROUND(E455*F455,2)</f>
        <v>0</v>
      </c>
      <c r="H455" s="254"/>
      <c r="I455" s="206">
        <f>ROUND(E455*H455,2)</f>
        <v>0</v>
      </c>
      <c r="J455" s="254"/>
      <c r="K455" s="206">
        <f>ROUND(E455*J455,2)</f>
        <v>0</v>
      </c>
      <c r="L455" s="206">
        <v>21</v>
      </c>
      <c r="M455" s="206">
        <f>G455*(1+L455/100)</f>
        <v>0</v>
      </c>
      <c r="N455" s="204">
        <v>1.9E-2</v>
      </c>
      <c r="O455" s="204">
        <f>ROUND(E455*N455,5)</f>
        <v>3.7999999999999999E-2</v>
      </c>
      <c r="P455" s="204">
        <v>0</v>
      </c>
      <c r="Q455" s="204">
        <f>ROUND(E455*P455,5)</f>
        <v>0</v>
      </c>
      <c r="R455" s="204"/>
      <c r="S455" s="204"/>
      <c r="T455" s="205">
        <v>0</v>
      </c>
      <c r="U455" s="204">
        <f>ROUND(E455*T455,2)</f>
        <v>0</v>
      </c>
      <c r="V455" s="198"/>
      <c r="W455" s="198"/>
      <c r="X455" s="198"/>
      <c r="Y455" s="198"/>
      <c r="Z455" s="198"/>
      <c r="AA455" s="198"/>
      <c r="AB455" s="198"/>
      <c r="AC455" s="198"/>
      <c r="AD455" s="198"/>
      <c r="AE455" s="198" t="s">
        <v>95</v>
      </c>
      <c r="AF455" s="198"/>
      <c r="AG455" s="198"/>
      <c r="AH455" s="198"/>
      <c r="AI455" s="198"/>
      <c r="AJ455" s="198"/>
      <c r="AK455" s="198"/>
      <c r="AL455" s="198"/>
      <c r="AM455" s="198"/>
      <c r="AN455" s="198"/>
      <c r="AO455" s="198"/>
      <c r="AP455" s="198"/>
      <c r="AQ455" s="198"/>
      <c r="AR455" s="198"/>
      <c r="AS455" s="198"/>
      <c r="AT455" s="198"/>
      <c r="AU455" s="198"/>
      <c r="AV455" s="198"/>
      <c r="AW455" s="198"/>
      <c r="AX455" s="198"/>
      <c r="AY455" s="198"/>
      <c r="AZ455" s="198"/>
      <c r="BA455" s="198"/>
      <c r="BB455" s="198"/>
      <c r="BC455" s="198"/>
      <c r="BD455" s="198"/>
      <c r="BE455" s="198"/>
      <c r="BF455" s="198"/>
      <c r="BG455" s="198"/>
      <c r="BH455" s="198"/>
    </row>
    <row r="456" spans="1:60" outlineLevel="1" x14ac:dyDescent="0.2">
      <c r="A456" s="208">
        <v>163</v>
      </c>
      <c r="B456" s="207" t="s">
        <v>909</v>
      </c>
      <c r="C456" s="210" t="s">
        <v>908</v>
      </c>
      <c r="D456" s="204" t="s">
        <v>96</v>
      </c>
      <c r="E456" s="209">
        <v>1</v>
      </c>
      <c r="F456" s="254"/>
      <c r="G456" s="206">
        <f>ROUND(E456*F456,2)</f>
        <v>0</v>
      </c>
      <c r="H456" s="254"/>
      <c r="I456" s="206">
        <f>ROUND(E456*H456,2)</f>
        <v>0</v>
      </c>
      <c r="J456" s="254"/>
      <c r="K456" s="206">
        <f>ROUND(E456*J456,2)</f>
        <v>0</v>
      </c>
      <c r="L456" s="206">
        <v>21</v>
      </c>
      <c r="M456" s="206">
        <f>G456*(1+L456/100)</f>
        <v>0</v>
      </c>
      <c r="N456" s="204">
        <v>0</v>
      </c>
      <c r="O456" s="204">
        <f>ROUND(E456*N456,5)</f>
        <v>0</v>
      </c>
      <c r="P456" s="204">
        <v>0</v>
      </c>
      <c r="Q456" s="204">
        <f>ROUND(E456*P456,5)</f>
        <v>0</v>
      </c>
      <c r="R456" s="204"/>
      <c r="S456" s="204"/>
      <c r="T456" s="205">
        <v>1.63</v>
      </c>
      <c r="U456" s="204">
        <f>ROUND(E456*T456,2)</f>
        <v>1.63</v>
      </c>
      <c r="V456" s="198"/>
      <c r="W456" s="198"/>
      <c r="X456" s="198"/>
      <c r="Y456" s="198"/>
      <c r="Z456" s="198"/>
      <c r="AA456" s="198"/>
      <c r="AB456" s="198"/>
      <c r="AC456" s="198"/>
      <c r="AD456" s="198"/>
      <c r="AE456" s="198" t="s">
        <v>91</v>
      </c>
      <c r="AF456" s="198"/>
      <c r="AG456" s="198"/>
      <c r="AH456" s="198"/>
      <c r="AI456" s="198"/>
      <c r="AJ456" s="198"/>
      <c r="AK456" s="198"/>
      <c r="AL456" s="198"/>
      <c r="AM456" s="198"/>
      <c r="AN456" s="198"/>
      <c r="AO456" s="198"/>
      <c r="AP456" s="198"/>
      <c r="AQ456" s="198"/>
      <c r="AR456" s="198"/>
      <c r="AS456" s="198"/>
      <c r="AT456" s="198"/>
      <c r="AU456" s="198"/>
      <c r="AV456" s="198"/>
      <c r="AW456" s="198"/>
      <c r="AX456" s="198"/>
      <c r="AY456" s="198"/>
      <c r="AZ456" s="198"/>
      <c r="BA456" s="198"/>
      <c r="BB456" s="198"/>
      <c r="BC456" s="198"/>
      <c r="BD456" s="198"/>
      <c r="BE456" s="198"/>
      <c r="BF456" s="198"/>
      <c r="BG456" s="198"/>
      <c r="BH456" s="198"/>
    </row>
    <row r="457" spans="1:60" outlineLevel="1" x14ac:dyDescent="0.2">
      <c r="A457" s="208">
        <v>164</v>
      </c>
      <c r="B457" s="207" t="s">
        <v>907</v>
      </c>
      <c r="C457" s="210" t="s">
        <v>906</v>
      </c>
      <c r="D457" s="204" t="s">
        <v>96</v>
      </c>
      <c r="E457" s="209">
        <v>1</v>
      </c>
      <c r="F457" s="254"/>
      <c r="G457" s="206">
        <f>ROUND(E457*F457,2)</f>
        <v>0</v>
      </c>
      <c r="H457" s="254"/>
      <c r="I457" s="206">
        <f>ROUND(E457*H457,2)</f>
        <v>0</v>
      </c>
      <c r="J457" s="254"/>
      <c r="K457" s="206">
        <f>ROUND(E457*J457,2)</f>
        <v>0</v>
      </c>
      <c r="L457" s="206">
        <v>21</v>
      </c>
      <c r="M457" s="206">
        <f>G457*(1+L457/100)</f>
        <v>0</v>
      </c>
      <c r="N457" s="204">
        <v>2.7E-2</v>
      </c>
      <c r="O457" s="204">
        <f>ROUND(E457*N457,5)</f>
        <v>2.7E-2</v>
      </c>
      <c r="P457" s="204">
        <v>0</v>
      </c>
      <c r="Q457" s="204">
        <f>ROUND(E457*P457,5)</f>
        <v>0</v>
      </c>
      <c r="R457" s="204"/>
      <c r="S457" s="204"/>
      <c r="T457" s="205">
        <v>0</v>
      </c>
      <c r="U457" s="204">
        <f>ROUND(E457*T457,2)</f>
        <v>0</v>
      </c>
      <c r="V457" s="198"/>
      <c r="W457" s="198"/>
      <c r="X457" s="198"/>
      <c r="Y457" s="198"/>
      <c r="Z457" s="198"/>
      <c r="AA457" s="198"/>
      <c r="AB457" s="198"/>
      <c r="AC457" s="198"/>
      <c r="AD457" s="198"/>
      <c r="AE457" s="198" t="s">
        <v>95</v>
      </c>
      <c r="AF457" s="198"/>
      <c r="AG457" s="198"/>
      <c r="AH457" s="198"/>
      <c r="AI457" s="198"/>
      <c r="AJ457" s="198"/>
      <c r="AK457" s="198"/>
      <c r="AL457" s="198"/>
      <c r="AM457" s="198"/>
      <c r="AN457" s="198"/>
      <c r="AO457" s="198"/>
      <c r="AP457" s="198"/>
      <c r="AQ457" s="198"/>
      <c r="AR457" s="198"/>
      <c r="AS457" s="198"/>
      <c r="AT457" s="198"/>
      <c r="AU457" s="198"/>
      <c r="AV457" s="198"/>
      <c r="AW457" s="198"/>
      <c r="AX457" s="198"/>
      <c r="AY457" s="198"/>
      <c r="AZ457" s="198"/>
      <c r="BA457" s="198"/>
      <c r="BB457" s="198"/>
      <c r="BC457" s="198"/>
      <c r="BD457" s="198"/>
      <c r="BE457" s="198"/>
      <c r="BF457" s="198"/>
      <c r="BG457" s="198"/>
      <c r="BH457" s="198"/>
    </row>
    <row r="458" spans="1:60" outlineLevel="1" x14ac:dyDescent="0.2">
      <c r="A458" s="208">
        <v>165</v>
      </c>
      <c r="B458" s="207" t="s">
        <v>905</v>
      </c>
      <c r="C458" s="210" t="s">
        <v>904</v>
      </c>
      <c r="D458" s="204" t="s">
        <v>96</v>
      </c>
      <c r="E458" s="209">
        <v>3</v>
      </c>
      <c r="F458" s="254"/>
      <c r="G458" s="206">
        <f>ROUND(E458*F458,2)</f>
        <v>0</v>
      </c>
      <c r="H458" s="254"/>
      <c r="I458" s="206">
        <f>ROUND(E458*H458,2)</f>
        <v>0</v>
      </c>
      <c r="J458" s="254"/>
      <c r="K458" s="206">
        <f>ROUND(E458*J458,2)</f>
        <v>0</v>
      </c>
      <c r="L458" s="206">
        <v>21</v>
      </c>
      <c r="M458" s="206">
        <f>G458*(1+L458/100)</f>
        <v>0</v>
      </c>
      <c r="N458" s="204">
        <v>0</v>
      </c>
      <c r="O458" s="204">
        <f>ROUND(E458*N458,5)</f>
        <v>0</v>
      </c>
      <c r="P458" s="204">
        <v>0</v>
      </c>
      <c r="Q458" s="204">
        <f>ROUND(E458*P458,5)</f>
        <v>0</v>
      </c>
      <c r="R458" s="204"/>
      <c r="S458" s="204"/>
      <c r="T458" s="205">
        <v>0.77500000000000002</v>
      </c>
      <c r="U458" s="204">
        <f>ROUND(E458*T458,2)</f>
        <v>2.33</v>
      </c>
      <c r="V458" s="198"/>
      <c r="W458" s="198"/>
      <c r="X458" s="198"/>
      <c r="Y458" s="198"/>
      <c r="Z458" s="198"/>
      <c r="AA458" s="198"/>
      <c r="AB458" s="198"/>
      <c r="AC458" s="198"/>
      <c r="AD458" s="198"/>
      <c r="AE458" s="198" t="s">
        <v>91</v>
      </c>
      <c r="AF458" s="198"/>
      <c r="AG458" s="198"/>
      <c r="AH458" s="198"/>
      <c r="AI458" s="198"/>
      <c r="AJ458" s="198"/>
      <c r="AK458" s="198"/>
      <c r="AL458" s="198"/>
      <c r="AM458" s="198"/>
      <c r="AN458" s="198"/>
      <c r="AO458" s="198"/>
      <c r="AP458" s="198"/>
      <c r="AQ458" s="198"/>
      <c r="AR458" s="198"/>
      <c r="AS458" s="198"/>
      <c r="AT458" s="198"/>
      <c r="AU458" s="198"/>
      <c r="AV458" s="198"/>
      <c r="AW458" s="198"/>
      <c r="AX458" s="198"/>
      <c r="AY458" s="198"/>
      <c r="AZ458" s="198"/>
      <c r="BA458" s="198"/>
      <c r="BB458" s="198"/>
      <c r="BC458" s="198"/>
      <c r="BD458" s="198"/>
      <c r="BE458" s="198"/>
      <c r="BF458" s="198"/>
      <c r="BG458" s="198"/>
      <c r="BH458" s="198"/>
    </row>
    <row r="459" spans="1:60" outlineLevel="1" x14ac:dyDescent="0.2">
      <c r="A459" s="208">
        <v>166</v>
      </c>
      <c r="B459" s="207" t="s">
        <v>903</v>
      </c>
      <c r="C459" s="210" t="s">
        <v>902</v>
      </c>
      <c r="D459" s="204" t="s">
        <v>96</v>
      </c>
      <c r="E459" s="209">
        <v>3</v>
      </c>
      <c r="F459" s="254"/>
      <c r="G459" s="206">
        <f>ROUND(E459*F459,2)</f>
        <v>0</v>
      </c>
      <c r="H459" s="254"/>
      <c r="I459" s="206">
        <f>ROUND(E459*H459,2)</f>
        <v>0</v>
      </c>
      <c r="J459" s="254"/>
      <c r="K459" s="206">
        <f>ROUND(E459*J459,2)</f>
        <v>0</v>
      </c>
      <c r="L459" s="206">
        <v>21</v>
      </c>
      <c r="M459" s="206">
        <f>G459*(1+L459/100)</f>
        <v>0</v>
      </c>
      <c r="N459" s="204">
        <v>8.0000000000000004E-4</v>
      </c>
      <c r="O459" s="204">
        <f>ROUND(E459*N459,5)</f>
        <v>2.3999999999999998E-3</v>
      </c>
      <c r="P459" s="204">
        <v>0</v>
      </c>
      <c r="Q459" s="204">
        <f>ROUND(E459*P459,5)</f>
        <v>0</v>
      </c>
      <c r="R459" s="204"/>
      <c r="S459" s="204"/>
      <c r="T459" s="205">
        <v>0</v>
      </c>
      <c r="U459" s="204">
        <f>ROUND(E459*T459,2)</f>
        <v>0</v>
      </c>
      <c r="V459" s="198"/>
      <c r="W459" s="198"/>
      <c r="X459" s="198"/>
      <c r="Y459" s="198"/>
      <c r="Z459" s="198"/>
      <c r="AA459" s="198"/>
      <c r="AB459" s="198"/>
      <c r="AC459" s="198"/>
      <c r="AD459" s="198"/>
      <c r="AE459" s="198" t="s">
        <v>95</v>
      </c>
      <c r="AF459" s="198"/>
      <c r="AG459" s="198"/>
      <c r="AH459" s="198"/>
      <c r="AI459" s="198"/>
      <c r="AJ459" s="198"/>
      <c r="AK459" s="198"/>
      <c r="AL459" s="198"/>
      <c r="AM459" s="198"/>
      <c r="AN459" s="198"/>
      <c r="AO459" s="198"/>
      <c r="AP459" s="198"/>
      <c r="AQ459" s="198"/>
      <c r="AR459" s="198"/>
      <c r="AS459" s="198"/>
      <c r="AT459" s="198"/>
      <c r="AU459" s="198"/>
      <c r="AV459" s="198"/>
      <c r="AW459" s="198"/>
      <c r="AX459" s="198"/>
      <c r="AY459" s="198"/>
      <c r="AZ459" s="198"/>
      <c r="BA459" s="198"/>
      <c r="BB459" s="198"/>
      <c r="BC459" s="198"/>
      <c r="BD459" s="198"/>
      <c r="BE459" s="198"/>
      <c r="BF459" s="198"/>
      <c r="BG459" s="198"/>
      <c r="BH459" s="198"/>
    </row>
    <row r="460" spans="1:60" outlineLevel="1" x14ac:dyDescent="0.2">
      <c r="A460" s="208">
        <v>167</v>
      </c>
      <c r="B460" s="207" t="s">
        <v>901</v>
      </c>
      <c r="C460" s="210" t="s">
        <v>900</v>
      </c>
      <c r="D460" s="204" t="s">
        <v>96</v>
      </c>
      <c r="E460" s="209">
        <v>1</v>
      </c>
      <c r="F460" s="254"/>
      <c r="G460" s="206">
        <f>ROUND(E460*F460,2)</f>
        <v>0</v>
      </c>
      <c r="H460" s="254"/>
      <c r="I460" s="206">
        <f>ROUND(E460*H460,2)</f>
        <v>0</v>
      </c>
      <c r="J460" s="254"/>
      <c r="K460" s="206">
        <f>ROUND(E460*J460,2)</f>
        <v>0</v>
      </c>
      <c r="L460" s="206">
        <v>21</v>
      </c>
      <c r="M460" s="206">
        <f>G460*(1+L460/100)</f>
        <v>0</v>
      </c>
      <c r="N460" s="204">
        <v>0</v>
      </c>
      <c r="O460" s="204">
        <f>ROUND(E460*N460,5)</f>
        <v>0</v>
      </c>
      <c r="P460" s="204">
        <v>0</v>
      </c>
      <c r="Q460" s="204">
        <f>ROUND(E460*P460,5)</f>
        <v>0</v>
      </c>
      <c r="R460" s="204"/>
      <c r="S460" s="204"/>
      <c r="T460" s="205">
        <v>0.55500000000000005</v>
      </c>
      <c r="U460" s="204">
        <f>ROUND(E460*T460,2)</f>
        <v>0.56000000000000005</v>
      </c>
      <c r="V460" s="198"/>
      <c r="W460" s="198"/>
      <c r="X460" s="198"/>
      <c r="Y460" s="198"/>
      <c r="Z460" s="198"/>
      <c r="AA460" s="198"/>
      <c r="AB460" s="198"/>
      <c r="AC460" s="198"/>
      <c r="AD460" s="198"/>
      <c r="AE460" s="198" t="s">
        <v>91</v>
      </c>
      <c r="AF460" s="198"/>
      <c r="AG460" s="198"/>
      <c r="AH460" s="198"/>
      <c r="AI460" s="198"/>
      <c r="AJ460" s="198"/>
      <c r="AK460" s="198"/>
      <c r="AL460" s="198"/>
      <c r="AM460" s="198"/>
      <c r="AN460" s="198"/>
      <c r="AO460" s="198"/>
      <c r="AP460" s="198"/>
      <c r="AQ460" s="198"/>
      <c r="AR460" s="198"/>
      <c r="AS460" s="198"/>
      <c r="AT460" s="198"/>
      <c r="AU460" s="198"/>
      <c r="AV460" s="198"/>
      <c r="AW460" s="198"/>
      <c r="AX460" s="198"/>
      <c r="AY460" s="198"/>
      <c r="AZ460" s="198"/>
      <c r="BA460" s="198"/>
      <c r="BB460" s="198"/>
      <c r="BC460" s="198"/>
      <c r="BD460" s="198"/>
      <c r="BE460" s="198"/>
      <c r="BF460" s="198"/>
      <c r="BG460" s="198"/>
      <c r="BH460" s="198"/>
    </row>
    <row r="461" spans="1:60" outlineLevel="1" x14ac:dyDescent="0.2">
      <c r="A461" s="208">
        <v>168</v>
      </c>
      <c r="B461" s="207" t="s">
        <v>899</v>
      </c>
      <c r="C461" s="210" t="s">
        <v>898</v>
      </c>
      <c r="D461" s="204" t="s">
        <v>96</v>
      </c>
      <c r="E461" s="209">
        <v>1</v>
      </c>
      <c r="F461" s="254"/>
      <c r="G461" s="206">
        <f>ROUND(E461*F461,2)</f>
        <v>0</v>
      </c>
      <c r="H461" s="254"/>
      <c r="I461" s="206">
        <f>ROUND(E461*H461,2)</f>
        <v>0</v>
      </c>
      <c r="J461" s="254"/>
      <c r="K461" s="206">
        <f>ROUND(E461*J461,2)</f>
        <v>0</v>
      </c>
      <c r="L461" s="206">
        <v>21</v>
      </c>
      <c r="M461" s="206">
        <f>G461*(1+L461/100)</f>
        <v>0</v>
      </c>
      <c r="N461" s="204">
        <v>8.4000000000000005E-2</v>
      </c>
      <c r="O461" s="204">
        <f>ROUND(E461*N461,5)</f>
        <v>8.4000000000000005E-2</v>
      </c>
      <c r="P461" s="204">
        <v>0</v>
      </c>
      <c r="Q461" s="204">
        <f>ROUND(E461*P461,5)</f>
        <v>0</v>
      </c>
      <c r="R461" s="204"/>
      <c r="S461" s="204"/>
      <c r="T461" s="205">
        <v>0</v>
      </c>
      <c r="U461" s="204">
        <f>ROUND(E461*T461,2)</f>
        <v>0</v>
      </c>
      <c r="V461" s="198"/>
      <c r="W461" s="198"/>
      <c r="X461" s="198"/>
      <c r="Y461" s="198"/>
      <c r="Z461" s="198"/>
      <c r="AA461" s="198"/>
      <c r="AB461" s="198"/>
      <c r="AC461" s="198"/>
      <c r="AD461" s="198"/>
      <c r="AE461" s="198" t="s">
        <v>95</v>
      </c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198"/>
      <c r="AW461" s="198"/>
      <c r="AX461" s="198"/>
      <c r="AY461" s="198"/>
      <c r="AZ461" s="198"/>
      <c r="BA461" s="198"/>
      <c r="BB461" s="198"/>
      <c r="BC461" s="198"/>
      <c r="BD461" s="198"/>
      <c r="BE461" s="198"/>
      <c r="BF461" s="198"/>
      <c r="BG461" s="198"/>
      <c r="BH461" s="198"/>
    </row>
    <row r="462" spans="1:60" outlineLevel="1" x14ac:dyDescent="0.2">
      <c r="A462" s="208">
        <v>169</v>
      </c>
      <c r="B462" s="207" t="s">
        <v>897</v>
      </c>
      <c r="C462" s="210" t="s">
        <v>896</v>
      </c>
      <c r="D462" s="204" t="s">
        <v>101</v>
      </c>
      <c r="E462" s="209">
        <v>51.3</v>
      </c>
      <c r="F462" s="254"/>
      <c r="G462" s="206">
        <f>ROUND(E462*F462,2)</f>
        <v>0</v>
      </c>
      <c r="H462" s="254"/>
      <c r="I462" s="206">
        <f>ROUND(E462*H462,2)</f>
        <v>0</v>
      </c>
      <c r="J462" s="254"/>
      <c r="K462" s="206">
        <f>ROUND(E462*J462,2)</f>
        <v>0</v>
      </c>
      <c r="L462" s="206">
        <v>21</v>
      </c>
      <c r="M462" s="206">
        <f>G462*(1+L462/100)</f>
        <v>0</v>
      </c>
      <c r="N462" s="204">
        <v>6.0000000000000002E-5</v>
      </c>
      <c r="O462" s="204">
        <f>ROUND(E462*N462,5)</f>
        <v>3.0799999999999998E-3</v>
      </c>
      <c r="P462" s="204">
        <v>0</v>
      </c>
      <c r="Q462" s="204">
        <f>ROUND(E462*P462,5)</f>
        <v>0</v>
      </c>
      <c r="R462" s="204"/>
      <c r="S462" s="204"/>
      <c r="T462" s="205">
        <v>0.46800000000000003</v>
      </c>
      <c r="U462" s="204">
        <f>ROUND(E462*T462,2)</f>
        <v>24.01</v>
      </c>
      <c r="V462" s="198"/>
      <c r="W462" s="198"/>
      <c r="X462" s="198"/>
      <c r="Y462" s="198"/>
      <c r="Z462" s="198"/>
      <c r="AA462" s="198"/>
      <c r="AB462" s="198"/>
      <c r="AC462" s="198"/>
      <c r="AD462" s="198"/>
      <c r="AE462" s="198" t="s">
        <v>91</v>
      </c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198"/>
      <c r="AW462" s="198"/>
      <c r="AX462" s="198"/>
      <c r="AY462" s="198"/>
      <c r="AZ462" s="198"/>
      <c r="BA462" s="198"/>
      <c r="BB462" s="198"/>
      <c r="BC462" s="198"/>
      <c r="BD462" s="198"/>
      <c r="BE462" s="198"/>
      <c r="BF462" s="198"/>
      <c r="BG462" s="198"/>
      <c r="BH462" s="198"/>
    </row>
    <row r="463" spans="1:60" outlineLevel="1" x14ac:dyDescent="0.2">
      <c r="A463" s="208"/>
      <c r="B463" s="207"/>
      <c r="C463" s="219" t="s">
        <v>871</v>
      </c>
      <c r="D463" s="597"/>
      <c r="E463" s="218"/>
      <c r="F463" s="206"/>
      <c r="G463" s="206"/>
      <c r="H463" s="206"/>
      <c r="I463" s="206"/>
      <c r="J463" s="206"/>
      <c r="K463" s="206"/>
      <c r="L463" s="206"/>
      <c r="M463" s="206"/>
      <c r="N463" s="204"/>
      <c r="O463" s="204"/>
      <c r="P463" s="204"/>
      <c r="Q463" s="204"/>
      <c r="R463" s="204"/>
      <c r="S463" s="204"/>
      <c r="T463" s="205"/>
      <c r="U463" s="204"/>
      <c r="V463" s="198"/>
      <c r="W463" s="198"/>
      <c r="X463" s="198"/>
      <c r="Y463" s="198"/>
      <c r="Z463" s="198"/>
      <c r="AA463" s="198"/>
      <c r="AB463" s="198"/>
      <c r="AC463" s="198"/>
      <c r="AD463" s="198"/>
      <c r="AE463" s="198" t="s">
        <v>97</v>
      </c>
      <c r="AF463" s="198">
        <v>0</v>
      </c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</row>
    <row r="464" spans="1:60" outlineLevel="1" x14ac:dyDescent="0.2">
      <c r="A464" s="208"/>
      <c r="B464" s="207"/>
      <c r="C464" s="219" t="s">
        <v>895</v>
      </c>
      <c r="D464" s="597"/>
      <c r="E464" s="218">
        <v>51.3</v>
      </c>
      <c r="F464" s="206"/>
      <c r="G464" s="206"/>
      <c r="H464" s="206"/>
      <c r="I464" s="206"/>
      <c r="J464" s="206"/>
      <c r="K464" s="206"/>
      <c r="L464" s="206"/>
      <c r="M464" s="206"/>
      <c r="N464" s="204"/>
      <c r="O464" s="204"/>
      <c r="P464" s="204"/>
      <c r="Q464" s="204"/>
      <c r="R464" s="204"/>
      <c r="S464" s="204"/>
      <c r="T464" s="205"/>
      <c r="U464" s="204"/>
      <c r="V464" s="198"/>
      <c r="W464" s="198"/>
      <c r="X464" s="198"/>
      <c r="Y464" s="198"/>
      <c r="Z464" s="198"/>
      <c r="AA464" s="198"/>
      <c r="AB464" s="198"/>
      <c r="AC464" s="198"/>
      <c r="AD464" s="198"/>
      <c r="AE464" s="198" t="s">
        <v>97</v>
      </c>
      <c r="AF464" s="198">
        <v>0</v>
      </c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</row>
    <row r="465" spans="1:60" ht="22.5" outlineLevel="1" x14ac:dyDescent="0.2">
      <c r="A465" s="208">
        <v>170</v>
      </c>
      <c r="B465" s="207" t="s">
        <v>894</v>
      </c>
      <c r="C465" s="210" t="s">
        <v>893</v>
      </c>
      <c r="D465" s="204" t="s">
        <v>96</v>
      </c>
      <c r="E465" s="209">
        <v>3</v>
      </c>
      <c r="F465" s="254"/>
      <c r="G465" s="206">
        <f>ROUND(E465*F465,2)</f>
        <v>0</v>
      </c>
      <c r="H465" s="254"/>
      <c r="I465" s="206">
        <f>ROUND(E465*H465,2)</f>
        <v>0</v>
      </c>
      <c r="J465" s="254"/>
      <c r="K465" s="206">
        <f>ROUND(E465*J465,2)</f>
        <v>0</v>
      </c>
      <c r="L465" s="206">
        <v>21</v>
      </c>
      <c r="M465" s="206">
        <f>G465*(1+L465/100)</f>
        <v>0</v>
      </c>
      <c r="N465" s="204">
        <v>0.1</v>
      </c>
      <c r="O465" s="204">
        <f>ROUND(E465*N465,5)</f>
        <v>0.3</v>
      </c>
      <c r="P465" s="204">
        <v>0</v>
      </c>
      <c r="Q465" s="204">
        <f>ROUND(E465*P465,5)</f>
        <v>0</v>
      </c>
      <c r="R465" s="204"/>
      <c r="S465" s="204"/>
      <c r="T465" s="205">
        <v>0</v>
      </c>
      <c r="U465" s="204">
        <f>ROUND(E465*T465,2)</f>
        <v>0</v>
      </c>
      <c r="V465" s="198"/>
      <c r="W465" s="198"/>
      <c r="X465" s="198"/>
      <c r="Y465" s="198"/>
      <c r="Z465" s="198"/>
      <c r="AA465" s="198"/>
      <c r="AB465" s="198"/>
      <c r="AC465" s="198"/>
      <c r="AD465" s="198"/>
      <c r="AE465" s="198" t="s">
        <v>91</v>
      </c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</row>
    <row r="466" spans="1:60" outlineLevel="1" x14ac:dyDescent="0.2">
      <c r="A466" s="208"/>
      <c r="B466" s="207"/>
      <c r="C466" s="596" t="s">
        <v>888</v>
      </c>
      <c r="D466" s="595"/>
      <c r="E466" s="594"/>
      <c r="F466" s="593"/>
      <c r="G466" s="592"/>
      <c r="H466" s="206"/>
      <c r="I466" s="206"/>
      <c r="J466" s="206"/>
      <c r="K466" s="206"/>
      <c r="L466" s="206"/>
      <c r="M466" s="206"/>
      <c r="N466" s="204"/>
      <c r="O466" s="204"/>
      <c r="P466" s="204"/>
      <c r="Q466" s="204"/>
      <c r="R466" s="204"/>
      <c r="S466" s="204"/>
      <c r="T466" s="205"/>
      <c r="U466" s="204"/>
      <c r="V466" s="198"/>
      <c r="W466" s="198"/>
      <c r="X466" s="198"/>
      <c r="Y466" s="198"/>
      <c r="Z466" s="198"/>
      <c r="AA466" s="198"/>
      <c r="AB466" s="198"/>
      <c r="AC466" s="198"/>
      <c r="AD466" s="198"/>
      <c r="AE466" s="198" t="s">
        <v>743</v>
      </c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586" t="str">
        <f>C466</f>
        <v>5-ti komorový systém z prvoplastu,</v>
      </c>
      <c r="BB466" s="198"/>
      <c r="BC466" s="198"/>
      <c r="BD466" s="198"/>
      <c r="BE466" s="198"/>
      <c r="BF466" s="198"/>
      <c r="BG466" s="198"/>
      <c r="BH466" s="198"/>
    </row>
    <row r="467" spans="1:60" outlineLevel="1" x14ac:dyDescent="0.2">
      <c r="A467" s="208"/>
      <c r="B467" s="207"/>
      <c r="C467" s="596" t="s">
        <v>880</v>
      </c>
      <c r="D467" s="595"/>
      <c r="E467" s="594"/>
      <c r="F467" s="593"/>
      <c r="G467" s="592"/>
      <c r="H467" s="206"/>
      <c r="I467" s="206"/>
      <c r="J467" s="206"/>
      <c r="K467" s="206"/>
      <c r="L467" s="206"/>
      <c r="M467" s="206"/>
      <c r="N467" s="204"/>
      <c r="O467" s="204"/>
      <c r="P467" s="204"/>
      <c r="Q467" s="204"/>
      <c r="R467" s="204"/>
      <c r="S467" s="204"/>
      <c r="T467" s="205"/>
      <c r="U467" s="204"/>
      <c r="V467" s="198"/>
      <c r="W467" s="198"/>
      <c r="X467" s="198"/>
      <c r="Y467" s="198"/>
      <c r="Z467" s="198"/>
      <c r="AA467" s="198"/>
      <c r="AB467" s="198"/>
      <c r="AC467" s="198"/>
      <c r="AD467" s="198"/>
      <c r="AE467" s="198" t="s">
        <v>743</v>
      </c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586" t="str">
        <f>C467</f>
        <v>staveb.hloubka rámu min.70mm, křídla min.80mm,</v>
      </c>
      <c r="BB467" s="198"/>
      <c r="BC467" s="198"/>
      <c r="BD467" s="198"/>
      <c r="BE467" s="198"/>
      <c r="BF467" s="198"/>
      <c r="BG467" s="198"/>
      <c r="BH467" s="198"/>
    </row>
    <row r="468" spans="1:60" outlineLevel="1" x14ac:dyDescent="0.2">
      <c r="A468" s="208"/>
      <c r="B468" s="207"/>
      <c r="C468" s="596" t="s">
        <v>887</v>
      </c>
      <c r="D468" s="595"/>
      <c r="E468" s="594"/>
      <c r="F468" s="593"/>
      <c r="G468" s="592"/>
      <c r="H468" s="206"/>
      <c r="I468" s="206"/>
      <c r="J468" s="206"/>
      <c r="K468" s="206"/>
      <c r="L468" s="206"/>
      <c r="M468" s="206"/>
      <c r="N468" s="204"/>
      <c r="O468" s="204"/>
      <c r="P468" s="204"/>
      <c r="Q468" s="204"/>
      <c r="R468" s="204"/>
      <c r="S468" s="204"/>
      <c r="T468" s="205"/>
      <c r="U468" s="204"/>
      <c r="V468" s="198"/>
      <c r="W468" s="198"/>
      <c r="X468" s="198"/>
      <c r="Y468" s="198"/>
      <c r="Z468" s="198"/>
      <c r="AA468" s="198"/>
      <c r="AB468" s="198"/>
      <c r="AC468" s="198"/>
      <c r="AD468" s="198"/>
      <c r="AE468" s="198" t="s">
        <v>743</v>
      </c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586" t="str">
        <f>C468</f>
        <v>kování s mikroventilací</v>
      </c>
      <c r="BB468" s="198"/>
      <c r="BC468" s="198"/>
      <c r="BD468" s="198"/>
      <c r="BE468" s="198"/>
      <c r="BF468" s="198"/>
      <c r="BG468" s="198"/>
      <c r="BH468" s="198"/>
    </row>
    <row r="469" spans="1:60" ht="22.5" outlineLevel="1" x14ac:dyDescent="0.2">
      <c r="A469" s="208">
        <v>171</v>
      </c>
      <c r="B469" s="207" t="s">
        <v>892</v>
      </c>
      <c r="C469" s="210" t="s">
        <v>891</v>
      </c>
      <c r="D469" s="204" t="s">
        <v>96</v>
      </c>
      <c r="E469" s="209">
        <v>1</v>
      </c>
      <c r="F469" s="254"/>
      <c r="G469" s="206">
        <f>ROUND(E469*F469,2)</f>
        <v>0</v>
      </c>
      <c r="H469" s="254"/>
      <c r="I469" s="206">
        <f>ROUND(E469*H469,2)</f>
        <v>0</v>
      </c>
      <c r="J469" s="254"/>
      <c r="K469" s="206">
        <f>ROUND(E469*J469,2)</f>
        <v>0</v>
      </c>
      <c r="L469" s="206">
        <v>21</v>
      </c>
      <c r="M469" s="206">
        <f>G469*(1+L469/100)</f>
        <v>0</v>
      </c>
      <c r="N469" s="204">
        <v>0.1</v>
      </c>
      <c r="O469" s="204">
        <f>ROUND(E469*N469,5)</f>
        <v>0.1</v>
      </c>
      <c r="P469" s="204">
        <v>0</v>
      </c>
      <c r="Q469" s="204">
        <f>ROUND(E469*P469,5)</f>
        <v>0</v>
      </c>
      <c r="R469" s="204"/>
      <c r="S469" s="204"/>
      <c r="T469" s="205">
        <v>0</v>
      </c>
      <c r="U469" s="204">
        <f>ROUND(E469*T469,2)</f>
        <v>0</v>
      </c>
      <c r="V469" s="198"/>
      <c r="W469" s="198"/>
      <c r="X469" s="198"/>
      <c r="Y469" s="198"/>
      <c r="Z469" s="198"/>
      <c r="AA469" s="198"/>
      <c r="AB469" s="198"/>
      <c r="AC469" s="198"/>
      <c r="AD469" s="198"/>
      <c r="AE469" s="198" t="s">
        <v>91</v>
      </c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</row>
    <row r="470" spans="1:60" outlineLevel="1" x14ac:dyDescent="0.2">
      <c r="A470" s="208"/>
      <c r="B470" s="207"/>
      <c r="C470" s="596" t="s">
        <v>888</v>
      </c>
      <c r="D470" s="595"/>
      <c r="E470" s="594"/>
      <c r="F470" s="593"/>
      <c r="G470" s="592"/>
      <c r="H470" s="206"/>
      <c r="I470" s="206"/>
      <c r="J470" s="206"/>
      <c r="K470" s="206"/>
      <c r="L470" s="206"/>
      <c r="M470" s="206"/>
      <c r="N470" s="204"/>
      <c r="O470" s="204"/>
      <c r="P470" s="204"/>
      <c r="Q470" s="204"/>
      <c r="R470" s="204"/>
      <c r="S470" s="204"/>
      <c r="T470" s="205"/>
      <c r="U470" s="204"/>
      <c r="V470" s="198"/>
      <c r="W470" s="198"/>
      <c r="X470" s="198"/>
      <c r="Y470" s="198"/>
      <c r="Z470" s="198"/>
      <c r="AA470" s="198"/>
      <c r="AB470" s="198"/>
      <c r="AC470" s="198"/>
      <c r="AD470" s="198"/>
      <c r="AE470" s="198" t="s">
        <v>743</v>
      </c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586" t="str">
        <f>C470</f>
        <v>5-ti komorový systém z prvoplastu,</v>
      </c>
      <c r="BB470" s="198"/>
      <c r="BC470" s="198"/>
      <c r="BD470" s="198"/>
      <c r="BE470" s="198"/>
      <c r="BF470" s="198"/>
      <c r="BG470" s="198"/>
      <c r="BH470" s="198"/>
    </row>
    <row r="471" spans="1:60" outlineLevel="1" x14ac:dyDescent="0.2">
      <c r="A471" s="208"/>
      <c r="B471" s="207"/>
      <c r="C471" s="596" t="s">
        <v>880</v>
      </c>
      <c r="D471" s="595"/>
      <c r="E471" s="594"/>
      <c r="F471" s="593"/>
      <c r="G471" s="592"/>
      <c r="H471" s="206"/>
      <c r="I471" s="206"/>
      <c r="J471" s="206"/>
      <c r="K471" s="206"/>
      <c r="L471" s="206"/>
      <c r="M471" s="206"/>
      <c r="N471" s="204"/>
      <c r="O471" s="204"/>
      <c r="P471" s="204"/>
      <c r="Q471" s="204"/>
      <c r="R471" s="204"/>
      <c r="S471" s="204"/>
      <c r="T471" s="205"/>
      <c r="U471" s="204"/>
      <c r="V471" s="198"/>
      <c r="W471" s="198"/>
      <c r="X471" s="198"/>
      <c r="Y471" s="198"/>
      <c r="Z471" s="198"/>
      <c r="AA471" s="198"/>
      <c r="AB471" s="198"/>
      <c r="AC471" s="198"/>
      <c r="AD471" s="198"/>
      <c r="AE471" s="198" t="s">
        <v>743</v>
      </c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198"/>
      <c r="AW471" s="198"/>
      <c r="AX471" s="198"/>
      <c r="AY471" s="198"/>
      <c r="AZ471" s="198"/>
      <c r="BA471" s="586" t="str">
        <f>C471</f>
        <v>staveb.hloubka rámu min.70mm, křídla min.80mm,</v>
      </c>
      <c r="BB471" s="198"/>
      <c r="BC471" s="198"/>
      <c r="BD471" s="198"/>
      <c r="BE471" s="198"/>
      <c r="BF471" s="198"/>
      <c r="BG471" s="198"/>
      <c r="BH471" s="198"/>
    </row>
    <row r="472" spans="1:60" outlineLevel="1" x14ac:dyDescent="0.2">
      <c r="A472" s="208"/>
      <c r="B472" s="207"/>
      <c r="C472" s="596" t="s">
        <v>887</v>
      </c>
      <c r="D472" s="595"/>
      <c r="E472" s="594"/>
      <c r="F472" s="593"/>
      <c r="G472" s="592"/>
      <c r="H472" s="206"/>
      <c r="I472" s="206"/>
      <c r="J472" s="206"/>
      <c r="K472" s="206"/>
      <c r="L472" s="206"/>
      <c r="M472" s="206"/>
      <c r="N472" s="204"/>
      <c r="O472" s="204"/>
      <c r="P472" s="204"/>
      <c r="Q472" s="204"/>
      <c r="R472" s="204"/>
      <c r="S472" s="204"/>
      <c r="T472" s="205"/>
      <c r="U472" s="204"/>
      <c r="V472" s="198"/>
      <c r="W472" s="198"/>
      <c r="X472" s="198"/>
      <c r="Y472" s="198"/>
      <c r="Z472" s="198"/>
      <c r="AA472" s="198"/>
      <c r="AB472" s="198"/>
      <c r="AC472" s="198"/>
      <c r="AD472" s="198"/>
      <c r="AE472" s="198" t="s">
        <v>743</v>
      </c>
      <c r="AF472" s="198"/>
      <c r="AG472" s="198"/>
      <c r="AH472" s="198"/>
      <c r="AI472" s="198"/>
      <c r="AJ472" s="198"/>
      <c r="AK472" s="198"/>
      <c r="AL472" s="198"/>
      <c r="AM472" s="198"/>
      <c r="AN472" s="198"/>
      <c r="AO472" s="198"/>
      <c r="AP472" s="198"/>
      <c r="AQ472" s="198"/>
      <c r="AR472" s="198"/>
      <c r="AS472" s="198"/>
      <c r="AT472" s="198"/>
      <c r="AU472" s="198"/>
      <c r="AV472" s="198"/>
      <c r="AW472" s="198"/>
      <c r="AX472" s="198"/>
      <c r="AY472" s="198"/>
      <c r="AZ472" s="198"/>
      <c r="BA472" s="586" t="str">
        <f>C472</f>
        <v>kování s mikroventilací</v>
      </c>
      <c r="BB472" s="198"/>
      <c r="BC472" s="198"/>
      <c r="BD472" s="198"/>
      <c r="BE472" s="198"/>
      <c r="BF472" s="198"/>
      <c r="BG472" s="198"/>
      <c r="BH472" s="198"/>
    </row>
    <row r="473" spans="1:60" ht="22.5" outlineLevel="1" x14ac:dyDescent="0.2">
      <c r="A473" s="208">
        <v>172</v>
      </c>
      <c r="B473" s="207" t="s">
        <v>890</v>
      </c>
      <c r="C473" s="210" t="s">
        <v>889</v>
      </c>
      <c r="D473" s="204" t="s">
        <v>96</v>
      </c>
      <c r="E473" s="209">
        <v>7</v>
      </c>
      <c r="F473" s="254"/>
      <c r="G473" s="206">
        <f>ROUND(E473*F473,2)</f>
        <v>0</v>
      </c>
      <c r="H473" s="254"/>
      <c r="I473" s="206">
        <f>ROUND(E473*H473,2)</f>
        <v>0</v>
      </c>
      <c r="J473" s="254"/>
      <c r="K473" s="206">
        <f>ROUND(E473*J473,2)</f>
        <v>0</v>
      </c>
      <c r="L473" s="206">
        <v>21</v>
      </c>
      <c r="M473" s="206">
        <f>G473*(1+L473/100)</f>
        <v>0</v>
      </c>
      <c r="N473" s="204">
        <v>0.1</v>
      </c>
      <c r="O473" s="204">
        <f>ROUND(E473*N473,5)</f>
        <v>0.7</v>
      </c>
      <c r="P473" s="204">
        <v>0</v>
      </c>
      <c r="Q473" s="204">
        <f>ROUND(E473*P473,5)</f>
        <v>0</v>
      </c>
      <c r="R473" s="204"/>
      <c r="S473" s="204"/>
      <c r="T473" s="205">
        <v>0</v>
      </c>
      <c r="U473" s="204">
        <f>ROUND(E473*T473,2)</f>
        <v>0</v>
      </c>
      <c r="V473" s="198"/>
      <c r="W473" s="198"/>
      <c r="X473" s="198"/>
      <c r="Y473" s="198"/>
      <c r="Z473" s="198"/>
      <c r="AA473" s="198"/>
      <c r="AB473" s="198"/>
      <c r="AC473" s="198"/>
      <c r="AD473" s="198"/>
      <c r="AE473" s="198" t="s">
        <v>91</v>
      </c>
      <c r="AF473" s="198"/>
      <c r="AG473" s="198"/>
      <c r="AH473" s="198"/>
      <c r="AI473" s="198"/>
      <c r="AJ473" s="198"/>
      <c r="AK473" s="198"/>
      <c r="AL473" s="198"/>
      <c r="AM473" s="198"/>
      <c r="AN473" s="198"/>
      <c r="AO473" s="198"/>
      <c r="AP473" s="198"/>
      <c r="AQ473" s="198"/>
      <c r="AR473" s="198"/>
      <c r="AS473" s="198"/>
      <c r="AT473" s="198"/>
      <c r="AU473" s="198"/>
      <c r="AV473" s="198"/>
      <c r="AW473" s="198"/>
      <c r="AX473" s="198"/>
      <c r="AY473" s="198"/>
      <c r="AZ473" s="198"/>
      <c r="BA473" s="198"/>
      <c r="BB473" s="198"/>
      <c r="BC473" s="198"/>
      <c r="BD473" s="198"/>
      <c r="BE473" s="198"/>
      <c r="BF473" s="198"/>
      <c r="BG473" s="198"/>
      <c r="BH473" s="198"/>
    </row>
    <row r="474" spans="1:60" outlineLevel="1" x14ac:dyDescent="0.2">
      <c r="A474" s="208"/>
      <c r="B474" s="207"/>
      <c r="C474" s="596" t="s">
        <v>888</v>
      </c>
      <c r="D474" s="595"/>
      <c r="E474" s="594"/>
      <c r="F474" s="593"/>
      <c r="G474" s="592"/>
      <c r="H474" s="206"/>
      <c r="I474" s="206"/>
      <c r="J474" s="206"/>
      <c r="K474" s="206"/>
      <c r="L474" s="206"/>
      <c r="M474" s="206"/>
      <c r="N474" s="204"/>
      <c r="O474" s="204"/>
      <c r="P474" s="204"/>
      <c r="Q474" s="204"/>
      <c r="R474" s="204"/>
      <c r="S474" s="204"/>
      <c r="T474" s="205"/>
      <c r="U474" s="204"/>
      <c r="V474" s="198"/>
      <c r="W474" s="198"/>
      <c r="X474" s="198"/>
      <c r="Y474" s="198"/>
      <c r="Z474" s="198"/>
      <c r="AA474" s="198"/>
      <c r="AB474" s="198"/>
      <c r="AC474" s="198"/>
      <c r="AD474" s="198"/>
      <c r="AE474" s="198" t="s">
        <v>743</v>
      </c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8"/>
      <c r="AT474" s="198"/>
      <c r="AU474" s="198"/>
      <c r="AV474" s="198"/>
      <c r="AW474" s="198"/>
      <c r="AX474" s="198"/>
      <c r="AY474" s="198"/>
      <c r="AZ474" s="198"/>
      <c r="BA474" s="586" t="str">
        <f>C474</f>
        <v>5-ti komorový systém z prvoplastu,</v>
      </c>
      <c r="BB474" s="198"/>
      <c r="BC474" s="198"/>
      <c r="BD474" s="198"/>
      <c r="BE474" s="198"/>
      <c r="BF474" s="198"/>
      <c r="BG474" s="198"/>
      <c r="BH474" s="198"/>
    </row>
    <row r="475" spans="1:60" outlineLevel="1" x14ac:dyDescent="0.2">
      <c r="A475" s="208"/>
      <c r="B475" s="207"/>
      <c r="C475" s="596" t="s">
        <v>880</v>
      </c>
      <c r="D475" s="595"/>
      <c r="E475" s="594"/>
      <c r="F475" s="593"/>
      <c r="G475" s="592"/>
      <c r="H475" s="206"/>
      <c r="I475" s="206"/>
      <c r="J475" s="206"/>
      <c r="K475" s="206"/>
      <c r="L475" s="206"/>
      <c r="M475" s="206"/>
      <c r="N475" s="204"/>
      <c r="O475" s="204"/>
      <c r="P475" s="204"/>
      <c r="Q475" s="204"/>
      <c r="R475" s="204"/>
      <c r="S475" s="204"/>
      <c r="T475" s="205"/>
      <c r="U475" s="204"/>
      <c r="V475" s="198"/>
      <c r="W475" s="198"/>
      <c r="X475" s="198"/>
      <c r="Y475" s="198"/>
      <c r="Z475" s="198"/>
      <c r="AA475" s="198"/>
      <c r="AB475" s="198"/>
      <c r="AC475" s="198"/>
      <c r="AD475" s="198"/>
      <c r="AE475" s="198" t="s">
        <v>743</v>
      </c>
      <c r="AF475" s="198"/>
      <c r="AG475" s="198"/>
      <c r="AH475" s="198"/>
      <c r="AI475" s="198"/>
      <c r="AJ475" s="198"/>
      <c r="AK475" s="198"/>
      <c r="AL475" s="198"/>
      <c r="AM475" s="198"/>
      <c r="AN475" s="198"/>
      <c r="AO475" s="198"/>
      <c r="AP475" s="198"/>
      <c r="AQ475" s="198"/>
      <c r="AR475" s="198"/>
      <c r="AS475" s="198"/>
      <c r="AT475" s="198"/>
      <c r="AU475" s="198"/>
      <c r="AV475" s="198"/>
      <c r="AW475" s="198"/>
      <c r="AX475" s="198"/>
      <c r="AY475" s="198"/>
      <c r="AZ475" s="198"/>
      <c r="BA475" s="586" t="str">
        <f>C475</f>
        <v>staveb.hloubka rámu min.70mm, křídla min.80mm,</v>
      </c>
      <c r="BB475" s="198"/>
      <c r="BC475" s="198"/>
      <c r="BD475" s="198"/>
      <c r="BE475" s="198"/>
      <c r="BF475" s="198"/>
      <c r="BG475" s="198"/>
      <c r="BH475" s="198"/>
    </row>
    <row r="476" spans="1:60" outlineLevel="1" x14ac:dyDescent="0.2">
      <c r="A476" s="208"/>
      <c r="B476" s="207"/>
      <c r="C476" s="596" t="s">
        <v>887</v>
      </c>
      <c r="D476" s="595"/>
      <c r="E476" s="594"/>
      <c r="F476" s="593"/>
      <c r="G476" s="592"/>
      <c r="H476" s="206"/>
      <c r="I476" s="206"/>
      <c r="J476" s="206"/>
      <c r="K476" s="206"/>
      <c r="L476" s="206"/>
      <c r="M476" s="206"/>
      <c r="N476" s="204"/>
      <c r="O476" s="204"/>
      <c r="P476" s="204"/>
      <c r="Q476" s="204"/>
      <c r="R476" s="204"/>
      <c r="S476" s="204"/>
      <c r="T476" s="205"/>
      <c r="U476" s="204"/>
      <c r="V476" s="198"/>
      <c r="W476" s="198"/>
      <c r="X476" s="198"/>
      <c r="Y476" s="198"/>
      <c r="Z476" s="198"/>
      <c r="AA476" s="198"/>
      <c r="AB476" s="198"/>
      <c r="AC476" s="198"/>
      <c r="AD476" s="198"/>
      <c r="AE476" s="198" t="s">
        <v>743</v>
      </c>
      <c r="AF476" s="198"/>
      <c r="AG476" s="198"/>
      <c r="AH476" s="198"/>
      <c r="AI476" s="198"/>
      <c r="AJ476" s="198"/>
      <c r="AK476" s="198"/>
      <c r="AL476" s="198"/>
      <c r="AM476" s="198"/>
      <c r="AN476" s="198"/>
      <c r="AO476" s="198"/>
      <c r="AP476" s="198"/>
      <c r="AQ476" s="198"/>
      <c r="AR476" s="198"/>
      <c r="AS476" s="198"/>
      <c r="AT476" s="198"/>
      <c r="AU476" s="198"/>
      <c r="AV476" s="198"/>
      <c r="AW476" s="198"/>
      <c r="AX476" s="198"/>
      <c r="AY476" s="198"/>
      <c r="AZ476" s="198"/>
      <c r="BA476" s="586" t="str">
        <f>C476</f>
        <v>kování s mikroventilací</v>
      </c>
      <c r="BB476" s="198"/>
      <c r="BC476" s="198"/>
      <c r="BD476" s="198"/>
      <c r="BE476" s="198"/>
      <c r="BF476" s="198"/>
      <c r="BG476" s="198"/>
      <c r="BH476" s="198"/>
    </row>
    <row r="477" spans="1:60" outlineLevel="1" x14ac:dyDescent="0.2">
      <c r="A477" s="208">
        <v>173</v>
      </c>
      <c r="B477" s="207" t="s">
        <v>886</v>
      </c>
      <c r="C477" s="210" t="s">
        <v>885</v>
      </c>
      <c r="D477" s="204" t="s">
        <v>101</v>
      </c>
      <c r="E477" s="209">
        <v>19.8</v>
      </c>
      <c r="F477" s="254"/>
      <c r="G477" s="206">
        <f>ROUND(E477*F477,2)</f>
        <v>0</v>
      </c>
      <c r="H477" s="254"/>
      <c r="I477" s="206">
        <f>ROUND(E477*H477,2)</f>
        <v>0</v>
      </c>
      <c r="J477" s="254"/>
      <c r="K477" s="206">
        <f>ROUND(E477*J477,2)</f>
        <v>0</v>
      </c>
      <c r="L477" s="206">
        <v>21</v>
      </c>
      <c r="M477" s="206">
        <f>G477*(1+L477/100)</f>
        <v>0</v>
      </c>
      <c r="N477" s="204">
        <v>8.0000000000000007E-5</v>
      </c>
      <c r="O477" s="204">
        <f>ROUND(E477*N477,5)</f>
        <v>1.58E-3</v>
      </c>
      <c r="P477" s="204">
        <v>0</v>
      </c>
      <c r="Q477" s="204">
        <f>ROUND(E477*P477,5)</f>
        <v>0</v>
      </c>
      <c r="R477" s="204"/>
      <c r="S477" s="204"/>
      <c r="T477" s="205">
        <v>0.75700000000000001</v>
      </c>
      <c r="U477" s="204">
        <f>ROUND(E477*T477,2)</f>
        <v>14.99</v>
      </c>
      <c r="V477" s="198"/>
      <c r="W477" s="198"/>
      <c r="X477" s="198"/>
      <c r="Y477" s="198"/>
      <c r="Z477" s="198"/>
      <c r="AA477" s="198"/>
      <c r="AB477" s="198"/>
      <c r="AC477" s="198"/>
      <c r="AD477" s="198"/>
      <c r="AE477" s="198" t="s">
        <v>91</v>
      </c>
      <c r="AF477" s="198"/>
      <c r="AG477" s="198"/>
      <c r="AH477" s="198"/>
      <c r="AI477" s="198"/>
      <c r="AJ477" s="198"/>
      <c r="AK477" s="198"/>
      <c r="AL477" s="198"/>
      <c r="AM477" s="198"/>
      <c r="AN477" s="198"/>
      <c r="AO477" s="198"/>
      <c r="AP477" s="198"/>
      <c r="AQ477" s="198"/>
      <c r="AR477" s="198"/>
      <c r="AS477" s="198"/>
      <c r="AT477" s="198"/>
      <c r="AU477" s="198"/>
      <c r="AV477" s="198"/>
      <c r="AW477" s="198"/>
      <c r="AX477" s="198"/>
      <c r="AY477" s="198"/>
      <c r="AZ477" s="198"/>
      <c r="BA477" s="198"/>
      <c r="BB477" s="198"/>
      <c r="BC477" s="198"/>
      <c r="BD477" s="198"/>
      <c r="BE477" s="198"/>
      <c r="BF477" s="198"/>
      <c r="BG477" s="198"/>
      <c r="BH477" s="198"/>
    </row>
    <row r="478" spans="1:60" outlineLevel="1" x14ac:dyDescent="0.2">
      <c r="A478" s="208"/>
      <c r="B478" s="207"/>
      <c r="C478" s="219" t="s">
        <v>869</v>
      </c>
      <c r="D478" s="597"/>
      <c r="E478" s="218"/>
      <c r="F478" s="206"/>
      <c r="G478" s="206"/>
      <c r="H478" s="206"/>
      <c r="I478" s="206"/>
      <c r="J478" s="206"/>
      <c r="K478" s="206"/>
      <c r="L478" s="206"/>
      <c r="M478" s="206"/>
      <c r="N478" s="204"/>
      <c r="O478" s="204"/>
      <c r="P478" s="204"/>
      <c r="Q478" s="204"/>
      <c r="R478" s="204"/>
      <c r="S478" s="204"/>
      <c r="T478" s="205"/>
      <c r="U478" s="204"/>
      <c r="V478" s="198"/>
      <c r="W478" s="198"/>
      <c r="X478" s="198"/>
      <c r="Y478" s="198"/>
      <c r="Z478" s="198"/>
      <c r="AA478" s="198"/>
      <c r="AB478" s="198"/>
      <c r="AC478" s="198"/>
      <c r="AD478" s="198"/>
      <c r="AE478" s="198" t="s">
        <v>97</v>
      </c>
      <c r="AF478" s="198">
        <v>0</v>
      </c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98"/>
      <c r="AT478" s="198"/>
      <c r="AU478" s="198"/>
      <c r="AV478" s="198"/>
      <c r="AW478" s="198"/>
      <c r="AX478" s="198"/>
      <c r="AY478" s="198"/>
      <c r="AZ478" s="198"/>
      <c r="BA478" s="198"/>
      <c r="BB478" s="198"/>
      <c r="BC478" s="198"/>
      <c r="BD478" s="198"/>
      <c r="BE478" s="198"/>
      <c r="BF478" s="198"/>
      <c r="BG478" s="198"/>
      <c r="BH478" s="198"/>
    </row>
    <row r="479" spans="1:60" outlineLevel="1" x14ac:dyDescent="0.2">
      <c r="A479" s="208"/>
      <c r="B479" s="207"/>
      <c r="C479" s="219" t="s">
        <v>884</v>
      </c>
      <c r="D479" s="597"/>
      <c r="E479" s="218">
        <v>19.8</v>
      </c>
      <c r="F479" s="206"/>
      <c r="G479" s="206"/>
      <c r="H479" s="206"/>
      <c r="I479" s="206"/>
      <c r="J479" s="206"/>
      <c r="K479" s="206"/>
      <c r="L479" s="206"/>
      <c r="M479" s="206"/>
      <c r="N479" s="204"/>
      <c r="O479" s="204"/>
      <c r="P479" s="204"/>
      <c r="Q479" s="204"/>
      <c r="R479" s="204"/>
      <c r="S479" s="204"/>
      <c r="T479" s="205"/>
      <c r="U479" s="204"/>
      <c r="V479" s="198"/>
      <c r="W479" s="198"/>
      <c r="X479" s="198"/>
      <c r="Y479" s="198"/>
      <c r="Z479" s="198"/>
      <c r="AA479" s="198"/>
      <c r="AB479" s="198"/>
      <c r="AC479" s="198"/>
      <c r="AD479" s="198"/>
      <c r="AE479" s="198" t="s">
        <v>97</v>
      </c>
      <c r="AF479" s="198">
        <v>0</v>
      </c>
      <c r="AG479" s="198"/>
      <c r="AH479" s="198"/>
      <c r="AI479" s="198"/>
      <c r="AJ479" s="198"/>
      <c r="AK479" s="198"/>
      <c r="AL479" s="198"/>
      <c r="AM479" s="198"/>
      <c r="AN479" s="198"/>
      <c r="AO479" s="198"/>
      <c r="AP479" s="198"/>
      <c r="AQ479" s="198"/>
      <c r="AR479" s="198"/>
      <c r="AS479" s="198"/>
      <c r="AT479" s="198"/>
      <c r="AU479" s="198"/>
      <c r="AV479" s="198"/>
      <c r="AW479" s="198"/>
      <c r="AX479" s="198"/>
      <c r="AY479" s="198"/>
      <c r="AZ479" s="198"/>
      <c r="BA479" s="198"/>
      <c r="BB479" s="198"/>
      <c r="BC479" s="198"/>
      <c r="BD479" s="198"/>
      <c r="BE479" s="198"/>
      <c r="BF479" s="198"/>
      <c r="BG479" s="198"/>
      <c r="BH479" s="198"/>
    </row>
    <row r="480" spans="1:60" ht="22.5" outlineLevel="1" x14ac:dyDescent="0.2">
      <c r="A480" s="208">
        <v>174</v>
      </c>
      <c r="B480" s="207" t="s">
        <v>883</v>
      </c>
      <c r="C480" s="210" t="s">
        <v>882</v>
      </c>
      <c r="D480" s="204" t="s">
        <v>96</v>
      </c>
      <c r="E480" s="209">
        <v>3</v>
      </c>
      <c r="F480" s="254"/>
      <c r="G480" s="206">
        <f>ROUND(E480*F480,2)</f>
        <v>0</v>
      </c>
      <c r="H480" s="254"/>
      <c r="I480" s="206">
        <f>ROUND(E480*H480,2)</f>
        <v>0</v>
      </c>
      <c r="J480" s="254"/>
      <c r="K480" s="206">
        <f>ROUND(E480*J480,2)</f>
        <v>0</v>
      </c>
      <c r="L480" s="206">
        <v>21</v>
      </c>
      <c r="M480" s="206">
        <f>G480*(1+L480/100)</f>
        <v>0</v>
      </c>
      <c r="N480" s="204">
        <v>0.15</v>
      </c>
      <c r="O480" s="204">
        <f>ROUND(E480*N480,5)</f>
        <v>0.45</v>
      </c>
      <c r="P480" s="204">
        <v>0</v>
      </c>
      <c r="Q480" s="204">
        <f>ROUND(E480*P480,5)</f>
        <v>0</v>
      </c>
      <c r="R480" s="204"/>
      <c r="S480" s="204"/>
      <c r="T480" s="205">
        <v>0</v>
      </c>
      <c r="U480" s="204">
        <f>ROUND(E480*T480,2)</f>
        <v>0</v>
      </c>
      <c r="V480" s="198"/>
      <c r="W480" s="198"/>
      <c r="X480" s="198"/>
      <c r="Y480" s="198"/>
      <c r="Z480" s="198"/>
      <c r="AA480" s="198"/>
      <c r="AB480" s="198"/>
      <c r="AC480" s="198"/>
      <c r="AD480" s="198"/>
      <c r="AE480" s="198" t="s">
        <v>91</v>
      </c>
      <c r="AF480" s="198"/>
      <c r="AG480" s="198"/>
      <c r="AH480" s="198"/>
      <c r="AI480" s="198"/>
      <c r="AJ480" s="198"/>
      <c r="AK480" s="198"/>
      <c r="AL480" s="198"/>
      <c r="AM480" s="198"/>
      <c r="AN480" s="198"/>
      <c r="AO480" s="198"/>
      <c r="AP480" s="198"/>
      <c r="AQ480" s="198"/>
      <c r="AR480" s="198"/>
      <c r="AS480" s="198"/>
      <c r="AT480" s="198"/>
      <c r="AU480" s="198"/>
      <c r="AV480" s="198"/>
      <c r="AW480" s="198"/>
      <c r="AX480" s="198"/>
      <c r="AY480" s="198"/>
      <c r="AZ480" s="198"/>
      <c r="BA480" s="198"/>
      <c r="BB480" s="198"/>
      <c r="BC480" s="198"/>
      <c r="BD480" s="198"/>
      <c r="BE480" s="198"/>
      <c r="BF480" s="198"/>
      <c r="BG480" s="198"/>
      <c r="BH480" s="198"/>
    </row>
    <row r="481" spans="1:60" outlineLevel="1" x14ac:dyDescent="0.2">
      <c r="A481" s="208"/>
      <c r="B481" s="207"/>
      <c r="C481" s="596" t="s">
        <v>881</v>
      </c>
      <c r="D481" s="595"/>
      <c r="E481" s="594"/>
      <c r="F481" s="593"/>
      <c r="G481" s="592"/>
      <c r="H481" s="206"/>
      <c r="I481" s="206"/>
      <c r="J481" s="206"/>
      <c r="K481" s="206"/>
      <c r="L481" s="206"/>
      <c r="M481" s="206"/>
      <c r="N481" s="204"/>
      <c r="O481" s="204"/>
      <c r="P481" s="204"/>
      <c r="Q481" s="204"/>
      <c r="R481" s="204"/>
      <c r="S481" s="204"/>
      <c r="T481" s="205"/>
      <c r="U481" s="204"/>
      <c r="V481" s="198"/>
      <c r="W481" s="198"/>
      <c r="X481" s="198"/>
      <c r="Y481" s="198"/>
      <c r="Z481" s="198"/>
      <c r="AA481" s="198"/>
      <c r="AB481" s="198"/>
      <c r="AC481" s="198"/>
      <c r="AD481" s="198"/>
      <c r="AE481" s="198" t="s">
        <v>743</v>
      </c>
      <c r="AF481" s="198"/>
      <c r="AG481" s="198"/>
      <c r="AH481" s="198"/>
      <c r="AI481" s="198"/>
      <c r="AJ481" s="198"/>
      <c r="AK481" s="198"/>
      <c r="AL481" s="198"/>
      <c r="AM481" s="198"/>
      <c r="AN481" s="198"/>
      <c r="AO481" s="198"/>
      <c r="AP481" s="198"/>
      <c r="AQ481" s="198"/>
      <c r="AR481" s="198"/>
      <c r="AS481" s="198"/>
      <c r="AT481" s="198"/>
      <c r="AU481" s="198"/>
      <c r="AV481" s="198"/>
      <c r="AW481" s="198"/>
      <c r="AX481" s="198"/>
      <c r="AY481" s="198"/>
      <c r="AZ481" s="198"/>
      <c r="BA481" s="586" t="str">
        <f>C481</f>
        <v>5-ti komorový profil z prvoplastu,</v>
      </c>
      <c r="BB481" s="198"/>
      <c r="BC481" s="198"/>
      <c r="BD481" s="198"/>
      <c r="BE481" s="198"/>
      <c r="BF481" s="198"/>
      <c r="BG481" s="198"/>
      <c r="BH481" s="198"/>
    </row>
    <row r="482" spans="1:60" outlineLevel="1" x14ac:dyDescent="0.2">
      <c r="A482" s="208"/>
      <c r="B482" s="207"/>
      <c r="C482" s="596" t="s">
        <v>880</v>
      </c>
      <c r="D482" s="595"/>
      <c r="E482" s="594"/>
      <c r="F482" s="593"/>
      <c r="G482" s="592"/>
      <c r="H482" s="206"/>
      <c r="I482" s="206"/>
      <c r="J482" s="206"/>
      <c r="K482" s="206"/>
      <c r="L482" s="206"/>
      <c r="M482" s="206"/>
      <c r="N482" s="204"/>
      <c r="O482" s="204"/>
      <c r="P482" s="204"/>
      <c r="Q482" s="204"/>
      <c r="R482" s="204"/>
      <c r="S482" s="204"/>
      <c r="T482" s="205"/>
      <c r="U482" s="204"/>
      <c r="V482" s="198"/>
      <c r="W482" s="198"/>
      <c r="X482" s="198"/>
      <c r="Y482" s="198"/>
      <c r="Z482" s="198"/>
      <c r="AA482" s="198"/>
      <c r="AB482" s="198"/>
      <c r="AC482" s="198"/>
      <c r="AD482" s="198"/>
      <c r="AE482" s="198" t="s">
        <v>743</v>
      </c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198"/>
      <c r="AW482" s="198"/>
      <c r="AX482" s="198"/>
      <c r="AY482" s="198"/>
      <c r="AZ482" s="198"/>
      <c r="BA482" s="586" t="str">
        <f>C482</f>
        <v>staveb.hloubka rámu min.70mm, křídla min.80mm,</v>
      </c>
      <c r="BB482" s="198"/>
      <c r="BC482" s="198"/>
      <c r="BD482" s="198"/>
      <c r="BE482" s="198"/>
      <c r="BF482" s="198"/>
      <c r="BG482" s="198"/>
      <c r="BH482" s="198"/>
    </row>
    <row r="483" spans="1:60" outlineLevel="1" x14ac:dyDescent="0.2">
      <c r="A483" s="208"/>
      <c r="B483" s="207"/>
      <c r="C483" s="596" t="s">
        <v>879</v>
      </c>
      <c r="D483" s="595"/>
      <c r="E483" s="594"/>
      <c r="F483" s="593"/>
      <c r="G483" s="592"/>
      <c r="H483" s="206"/>
      <c r="I483" s="206"/>
      <c r="J483" s="206"/>
      <c r="K483" s="206"/>
      <c r="L483" s="206"/>
      <c r="M483" s="206"/>
      <c r="N483" s="204"/>
      <c r="O483" s="204"/>
      <c r="P483" s="204"/>
      <c r="Q483" s="204"/>
      <c r="R483" s="204"/>
      <c r="S483" s="204"/>
      <c r="T483" s="205"/>
      <c r="U483" s="204"/>
      <c r="V483" s="198"/>
      <c r="W483" s="198"/>
      <c r="X483" s="198"/>
      <c r="Y483" s="198"/>
      <c r="Z483" s="198"/>
      <c r="AA483" s="198"/>
      <c r="AB483" s="198"/>
      <c r="AC483" s="198"/>
      <c r="AD483" s="198"/>
      <c r="AE483" s="198" t="s">
        <v>743</v>
      </c>
      <c r="AF483" s="198"/>
      <c r="AG483" s="198"/>
      <c r="AH483" s="198"/>
      <c r="AI483" s="198"/>
      <c r="AJ483" s="198"/>
      <c r="AK483" s="198"/>
      <c r="AL483" s="198"/>
      <c r="AM483" s="198"/>
      <c r="AN483" s="198"/>
      <c r="AO483" s="198"/>
      <c r="AP483" s="198"/>
      <c r="AQ483" s="198"/>
      <c r="AR483" s="198"/>
      <c r="AS483" s="198"/>
      <c r="AT483" s="198"/>
      <c r="AU483" s="198"/>
      <c r="AV483" s="198"/>
      <c r="AW483" s="198"/>
      <c r="AX483" s="198"/>
      <c r="AY483" s="198"/>
      <c r="AZ483" s="198"/>
      <c r="BA483" s="586" t="str">
        <f>C483</f>
        <v>třídílné panty s bezpeč.úpravou,</v>
      </c>
      <c r="BB483" s="198"/>
      <c r="BC483" s="198"/>
      <c r="BD483" s="198"/>
      <c r="BE483" s="198"/>
      <c r="BF483" s="198"/>
      <c r="BG483" s="198"/>
      <c r="BH483" s="198"/>
    </row>
    <row r="484" spans="1:60" outlineLevel="1" x14ac:dyDescent="0.2">
      <c r="A484" s="208"/>
      <c r="B484" s="207"/>
      <c r="C484" s="596" t="s">
        <v>878</v>
      </c>
      <c r="D484" s="595"/>
      <c r="E484" s="594"/>
      <c r="F484" s="593"/>
      <c r="G484" s="592"/>
      <c r="H484" s="206"/>
      <c r="I484" s="206"/>
      <c r="J484" s="206"/>
      <c r="K484" s="206"/>
      <c r="L484" s="206"/>
      <c r="M484" s="206"/>
      <c r="N484" s="204"/>
      <c r="O484" s="204"/>
      <c r="P484" s="204"/>
      <c r="Q484" s="204"/>
      <c r="R484" s="204"/>
      <c r="S484" s="204"/>
      <c r="T484" s="205"/>
      <c r="U484" s="204"/>
      <c r="V484" s="198"/>
      <c r="W484" s="198"/>
      <c r="X484" s="198"/>
      <c r="Y484" s="198"/>
      <c r="Z484" s="198"/>
      <c r="AA484" s="198"/>
      <c r="AB484" s="198"/>
      <c r="AC484" s="198"/>
      <c r="AD484" s="198"/>
      <c r="AE484" s="198" t="s">
        <v>743</v>
      </c>
      <c r="AF484" s="198"/>
      <c r="AG484" s="198"/>
      <c r="AH484" s="198"/>
      <c r="AI484" s="198"/>
      <c r="AJ484" s="198"/>
      <c r="AK484" s="198"/>
      <c r="AL484" s="198"/>
      <c r="AM484" s="198"/>
      <c r="AN484" s="198"/>
      <c r="AO484" s="198"/>
      <c r="AP484" s="198"/>
      <c r="AQ484" s="198"/>
      <c r="AR484" s="198"/>
      <c r="AS484" s="198"/>
      <c r="AT484" s="198"/>
      <c r="AU484" s="198"/>
      <c r="AV484" s="198"/>
      <c r="AW484" s="198"/>
      <c r="AX484" s="198"/>
      <c r="AY484" s="198"/>
      <c r="AZ484" s="198"/>
      <c r="BA484" s="586" t="str">
        <f>C484</f>
        <v>samozavírač s aretací,</v>
      </c>
      <c r="BB484" s="198"/>
      <c r="BC484" s="198"/>
      <c r="BD484" s="198"/>
      <c r="BE484" s="198"/>
      <c r="BF484" s="198"/>
      <c r="BG484" s="198"/>
      <c r="BH484" s="198"/>
    </row>
    <row r="485" spans="1:60" outlineLevel="1" x14ac:dyDescent="0.2">
      <c r="A485" s="208"/>
      <c r="B485" s="207"/>
      <c r="C485" s="596" t="s">
        <v>877</v>
      </c>
      <c r="D485" s="595"/>
      <c r="E485" s="594"/>
      <c r="F485" s="593"/>
      <c r="G485" s="592"/>
      <c r="H485" s="206"/>
      <c r="I485" s="206"/>
      <c r="J485" s="206"/>
      <c r="K485" s="206"/>
      <c r="L485" s="206"/>
      <c r="M485" s="206"/>
      <c r="N485" s="204"/>
      <c r="O485" s="204"/>
      <c r="P485" s="204"/>
      <c r="Q485" s="204"/>
      <c r="R485" s="204"/>
      <c r="S485" s="204"/>
      <c r="T485" s="205"/>
      <c r="U485" s="204"/>
      <c r="V485" s="198"/>
      <c r="W485" s="198"/>
      <c r="X485" s="198"/>
      <c r="Y485" s="198"/>
      <c r="Z485" s="198"/>
      <c r="AA485" s="198"/>
      <c r="AB485" s="198"/>
      <c r="AC485" s="198"/>
      <c r="AD485" s="198"/>
      <c r="AE485" s="198" t="s">
        <v>743</v>
      </c>
      <c r="AF485" s="198"/>
      <c r="AG485" s="198"/>
      <c r="AH485" s="198"/>
      <c r="AI485" s="198"/>
      <c r="AJ485" s="198"/>
      <c r="AK485" s="198"/>
      <c r="AL485" s="198"/>
      <c r="AM485" s="198"/>
      <c r="AN485" s="198"/>
      <c r="AO485" s="198"/>
      <c r="AP485" s="198"/>
      <c r="AQ485" s="198"/>
      <c r="AR485" s="198"/>
      <c r="AS485" s="198"/>
      <c r="AT485" s="198"/>
      <c r="AU485" s="198"/>
      <c r="AV485" s="198"/>
      <c r="AW485" s="198"/>
      <c r="AX485" s="198"/>
      <c r="AY485" s="198"/>
      <c r="AZ485" s="198"/>
      <c r="BA485" s="586" t="str">
        <f>C485</f>
        <v>bezpeč.zámková vložka a bezpeč.kování klika-klika (madlo),</v>
      </c>
      <c r="BB485" s="198"/>
      <c r="BC485" s="198"/>
      <c r="BD485" s="198"/>
      <c r="BE485" s="198"/>
      <c r="BF485" s="198"/>
      <c r="BG485" s="198"/>
      <c r="BH485" s="198"/>
    </row>
    <row r="486" spans="1:60" outlineLevel="1" x14ac:dyDescent="0.2">
      <c r="A486" s="208">
        <v>175</v>
      </c>
      <c r="B486" s="207" t="s">
        <v>876</v>
      </c>
      <c r="C486" s="210" t="s">
        <v>875</v>
      </c>
      <c r="D486" s="204" t="s">
        <v>101</v>
      </c>
      <c r="E486" s="209">
        <v>12.9</v>
      </c>
      <c r="F486" s="254"/>
      <c r="G486" s="206">
        <f>ROUND(E486*F486,2)</f>
        <v>0</v>
      </c>
      <c r="H486" s="254"/>
      <c r="I486" s="206">
        <f>ROUND(E486*H486,2)</f>
        <v>0</v>
      </c>
      <c r="J486" s="254"/>
      <c r="K486" s="206">
        <f>ROUND(E486*J486,2)</f>
        <v>0</v>
      </c>
      <c r="L486" s="206">
        <v>21</v>
      </c>
      <c r="M486" s="206">
        <f>G486*(1+L486/100)</f>
        <v>0</v>
      </c>
      <c r="N486" s="204">
        <v>1.6000000000000001E-4</v>
      </c>
      <c r="O486" s="204">
        <f>ROUND(E486*N486,5)</f>
        <v>2.0600000000000002E-3</v>
      </c>
      <c r="P486" s="204">
        <v>0</v>
      </c>
      <c r="Q486" s="204">
        <f>ROUND(E486*P486,5)</f>
        <v>0</v>
      </c>
      <c r="R486" s="204"/>
      <c r="S486" s="204"/>
      <c r="T486" s="205">
        <v>0.87</v>
      </c>
      <c r="U486" s="204">
        <f>ROUND(E486*T486,2)</f>
        <v>11.22</v>
      </c>
      <c r="V486" s="198"/>
      <c r="W486" s="198"/>
      <c r="X486" s="198"/>
      <c r="Y486" s="198"/>
      <c r="Z486" s="198"/>
      <c r="AA486" s="198"/>
      <c r="AB486" s="198"/>
      <c r="AC486" s="198"/>
      <c r="AD486" s="198"/>
      <c r="AE486" s="198" t="s">
        <v>91</v>
      </c>
      <c r="AF486" s="198"/>
      <c r="AG486" s="198"/>
      <c r="AH486" s="198"/>
      <c r="AI486" s="198"/>
      <c r="AJ486" s="198"/>
      <c r="AK486" s="198"/>
      <c r="AL486" s="198"/>
      <c r="AM486" s="198"/>
      <c r="AN486" s="198"/>
      <c r="AO486" s="198"/>
      <c r="AP486" s="198"/>
      <c r="AQ486" s="198"/>
      <c r="AR486" s="198"/>
      <c r="AS486" s="198"/>
      <c r="AT486" s="198"/>
      <c r="AU486" s="198"/>
      <c r="AV486" s="198"/>
      <c r="AW486" s="198"/>
      <c r="AX486" s="198"/>
      <c r="AY486" s="198"/>
      <c r="AZ486" s="198"/>
      <c r="BA486" s="198"/>
      <c r="BB486" s="198"/>
      <c r="BC486" s="198"/>
      <c r="BD486" s="198"/>
      <c r="BE486" s="198"/>
      <c r="BF486" s="198"/>
      <c r="BG486" s="198"/>
      <c r="BH486" s="198"/>
    </row>
    <row r="487" spans="1:60" outlineLevel="1" x14ac:dyDescent="0.2">
      <c r="A487" s="208"/>
      <c r="B487" s="207"/>
      <c r="C487" s="219" t="s">
        <v>871</v>
      </c>
      <c r="D487" s="597"/>
      <c r="E487" s="218"/>
      <c r="F487" s="206"/>
      <c r="G487" s="206"/>
      <c r="H487" s="206"/>
      <c r="I487" s="206"/>
      <c r="J487" s="206"/>
      <c r="K487" s="206"/>
      <c r="L487" s="206"/>
      <c r="M487" s="206"/>
      <c r="N487" s="204"/>
      <c r="O487" s="204"/>
      <c r="P487" s="204"/>
      <c r="Q487" s="204"/>
      <c r="R487" s="204"/>
      <c r="S487" s="204"/>
      <c r="T487" s="205"/>
      <c r="U487" s="204"/>
      <c r="V487" s="198"/>
      <c r="W487" s="198"/>
      <c r="X487" s="198"/>
      <c r="Y487" s="198"/>
      <c r="Z487" s="198"/>
      <c r="AA487" s="198"/>
      <c r="AB487" s="198"/>
      <c r="AC487" s="198"/>
      <c r="AD487" s="198"/>
      <c r="AE487" s="198" t="s">
        <v>97</v>
      </c>
      <c r="AF487" s="198">
        <v>0</v>
      </c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8"/>
      <c r="AT487" s="198"/>
      <c r="AU487" s="198"/>
      <c r="AV487" s="198"/>
      <c r="AW487" s="198"/>
      <c r="AX487" s="198"/>
      <c r="AY487" s="198"/>
      <c r="AZ487" s="198"/>
      <c r="BA487" s="198"/>
      <c r="BB487" s="198"/>
      <c r="BC487" s="198"/>
      <c r="BD487" s="198"/>
      <c r="BE487" s="198"/>
      <c r="BF487" s="198"/>
      <c r="BG487" s="198"/>
      <c r="BH487" s="198"/>
    </row>
    <row r="488" spans="1:60" outlineLevel="1" x14ac:dyDescent="0.2">
      <c r="A488" s="208"/>
      <c r="B488" s="207"/>
      <c r="C488" s="219" t="s">
        <v>874</v>
      </c>
      <c r="D488" s="597"/>
      <c r="E488" s="218">
        <v>12.9</v>
      </c>
      <c r="F488" s="206"/>
      <c r="G488" s="206"/>
      <c r="H488" s="206"/>
      <c r="I488" s="206"/>
      <c r="J488" s="206"/>
      <c r="K488" s="206"/>
      <c r="L488" s="206"/>
      <c r="M488" s="206"/>
      <c r="N488" s="204"/>
      <c r="O488" s="204"/>
      <c r="P488" s="204"/>
      <c r="Q488" s="204"/>
      <c r="R488" s="204"/>
      <c r="S488" s="204"/>
      <c r="T488" s="205"/>
      <c r="U488" s="204"/>
      <c r="V488" s="198"/>
      <c r="W488" s="198"/>
      <c r="X488" s="198"/>
      <c r="Y488" s="198"/>
      <c r="Z488" s="198"/>
      <c r="AA488" s="198"/>
      <c r="AB488" s="198"/>
      <c r="AC488" s="198"/>
      <c r="AD488" s="198"/>
      <c r="AE488" s="198" t="s">
        <v>97</v>
      </c>
      <c r="AF488" s="198">
        <v>0</v>
      </c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198"/>
      <c r="AT488" s="198"/>
      <c r="AU488" s="198"/>
      <c r="AV488" s="198"/>
      <c r="AW488" s="198"/>
      <c r="AX488" s="198"/>
      <c r="AY488" s="198"/>
      <c r="AZ488" s="198"/>
      <c r="BA488" s="198"/>
      <c r="BB488" s="198"/>
      <c r="BC488" s="198"/>
      <c r="BD488" s="198"/>
      <c r="BE488" s="198"/>
      <c r="BF488" s="198"/>
      <c r="BG488" s="198"/>
      <c r="BH488" s="198"/>
    </row>
    <row r="489" spans="1:60" outlineLevel="1" x14ac:dyDescent="0.2">
      <c r="A489" s="208">
        <v>176</v>
      </c>
      <c r="B489" s="207" t="s">
        <v>873</v>
      </c>
      <c r="C489" s="210" t="s">
        <v>872</v>
      </c>
      <c r="D489" s="204" t="s">
        <v>101</v>
      </c>
      <c r="E489" s="209">
        <v>50.2</v>
      </c>
      <c r="F489" s="254"/>
      <c r="G489" s="206">
        <f>ROUND(E489*F489,2)</f>
        <v>0</v>
      </c>
      <c r="H489" s="254"/>
      <c r="I489" s="206">
        <f>ROUND(E489*H489,2)</f>
        <v>0</v>
      </c>
      <c r="J489" s="254"/>
      <c r="K489" s="206">
        <f>ROUND(E489*J489,2)</f>
        <v>0</v>
      </c>
      <c r="L489" s="206">
        <v>21</v>
      </c>
      <c r="M489" s="206">
        <f>G489*(1+L489/100)</f>
        <v>0</v>
      </c>
      <c r="N489" s="204">
        <v>4.0000000000000003E-5</v>
      </c>
      <c r="O489" s="204">
        <f>ROUND(E489*N489,5)</f>
        <v>2.0100000000000001E-3</v>
      </c>
      <c r="P489" s="204">
        <v>0</v>
      </c>
      <c r="Q489" s="204">
        <f>ROUND(E489*P489,5)</f>
        <v>0</v>
      </c>
      <c r="R489" s="204"/>
      <c r="S489" s="204"/>
      <c r="T489" s="205">
        <v>0.32</v>
      </c>
      <c r="U489" s="204">
        <f>ROUND(E489*T489,2)</f>
        <v>16.059999999999999</v>
      </c>
      <c r="V489" s="198"/>
      <c r="W489" s="198"/>
      <c r="X489" s="198"/>
      <c r="Y489" s="198"/>
      <c r="Z489" s="198"/>
      <c r="AA489" s="198"/>
      <c r="AB489" s="198"/>
      <c r="AC489" s="198"/>
      <c r="AD489" s="198"/>
      <c r="AE489" s="198" t="s">
        <v>91</v>
      </c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8"/>
      <c r="AT489" s="198"/>
      <c r="AU489" s="198"/>
      <c r="AV489" s="198"/>
      <c r="AW489" s="198"/>
      <c r="AX489" s="198"/>
      <c r="AY489" s="198"/>
      <c r="AZ489" s="198"/>
      <c r="BA489" s="198"/>
      <c r="BB489" s="198"/>
      <c r="BC489" s="198"/>
      <c r="BD489" s="198"/>
      <c r="BE489" s="198"/>
      <c r="BF489" s="198"/>
      <c r="BG489" s="198"/>
      <c r="BH489" s="198"/>
    </row>
    <row r="490" spans="1:60" outlineLevel="1" x14ac:dyDescent="0.2">
      <c r="A490" s="208"/>
      <c r="B490" s="207"/>
      <c r="C490" s="219" t="s">
        <v>871</v>
      </c>
      <c r="D490" s="597"/>
      <c r="E490" s="218"/>
      <c r="F490" s="206"/>
      <c r="G490" s="206"/>
      <c r="H490" s="206"/>
      <c r="I490" s="206"/>
      <c r="J490" s="206"/>
      <c r="K490" s="206"/>
      <c r="L490" s="206"/>
      <c r="M490" s="206"/>
      <c r="N490" s="204"/>
      <c r="O490" s="204"/>
      <c r="P490" s="204"/>
      <c r="Q490" s="204"/>
      <c r="R490" s="204"/>
      <c r="S490" s="204"/>
      <c r="T490" s="205"/>
      <c r="U490" s="204"/>
      <c r="V490" s="198"/>
      <c r="W490" s="198"/>
      <c r="X490" s="198"/>
      <c r="Y490" s="198"/>
      <c r="Z490" s="198"/>
      <c r="AA490" s="198"/>
      <c r="AB490" s="198"/>
      <c r="AC490" s="198"/>
      <c r="AD490" s="198"/>
      <c r="AE490" s="198" t="s">
        <v>97</v>
      </c>
      <c r="AF490" s="198">
        <v>0</v>
      </c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198"/>
      <c r="AT490" s="198"/>
      <c r="AU490" s="198"/>
      <c r="AV490" s="198"/>
      <c r="AW490" s="198"/>
      <c r="AX490" s="198"/>
      <c r="AY490" s="198"/>
      <c r="AZ490" s="198"/>
      <c r="BA490" s="198"/>
      <c r="BB490" s="198"/>
      <c r="BC490" s="198"/>
      <c r="BD490" s="198"/>
      <c r="BE490" s="198"/>
      <c r="BF490" s="198"/>
      <c r="BG490" s="198"/>
      <c r="BH490" s="198"/>
    </row>
    <row r="491" spans="1:60" outlineLevel="1" x14ac:dyDescent="0.2">
      <c r="A491" s="208"/>
      <c r="B491" s="207"/>
      <c r="C491" s="219" t="s">
        <v>870</v>
      </c>
      <c r="D491" s="597"/>
      <c r="E491" s="218">
        <v>33.4</v>
      </c>
      <c r="F491" s="206"/>
      <c r="G491" s="206"/>
      <c r="H491" s="206"/>
      <c r="I491" s="206"/>
      <c r="J491" s="206"/>
      <c r="K491" s="206"/>
      <c r="L491" s="206"/>
      <c r="M491" s="206"/>
      <c r="N491" s="204"/>
      <c r="O491" s="204"/>
      <c r="P491" s="204"/>
      <c r="Q491" s="204"/>
      <c r="R491" s="204"/>
      <c r="S491" s="204"/>
      <c r="T491" s="205"/>
      <c r="U491" s="204"/>
      <c r="V491" s="198"/>
      <c r="W491" s="198"/>
      <c r="X491" s="198"/>
      <c r="Y491" s="198"/>
      <c r="Z491" s="198"/>
      <c r="AA491" s="198"/>
      <c r="AB491" s="198"/>
      <c r="AC491" s="198"/>
      <c r="AD491" s="198"/>
      <c r="AE491" s="198" t="s">
        <v>97</v>
      </c>
      <c r="AF491" s="198">
        <v>0</v>
      </c>
      <c r="AG491" s="198"/>
      <c r="AH491" s="198"/>
      <c r="AI491" s="198"/>
      <c r="AJ491" s="198"/>
      <c r="AK491" s="198"/>
      <c r="AL491" s="198"/>
      <c r="AM491" s="198"/>
      <c r="AN491" s="198"/>
      <c r="AO491" s="198"/>
      <c r="AP491" s="198"/>
      <c r="AQ491" s="198"/>
      <c r="AR491" s="198"/>
      <c r="AS491" s="198"/>
      <c r="AT491" s="198"/>
      <c r="AU491" s="198"/>
      <c r="AV491" s="198"/>
      <c r="AW491" s="198"/>
      <c r="AX491" s="198"/>
      <c r="AY491" s="198"/>
      <c r="AZ491" s="198"/>
      <c r="BA491" s="198"/>
      <c r="BB491" s="198"/>
      <c r="BC491" s="198"/>
      <c r="BD491" s="198"/>
      <c r="BE491" s="198"/>
      <c r="BF491" s="198"/>
      <c r="BG491" s="198"/>
      <c r="BH491" s="198"/>
    </row>
    <row r="492" spans="1:60" outlineLevel="1" x14ac:dyDescent="0.2">
      <c r="A492" s="208"/>
      <c r="B492" s="207"/>
      <c r="C492" s="219" t="s">
        <v>869</v>
      </c>
      <c r="D492" s="597"/>
      <c r="E492" s="218"/>
      <c r="F492" s="206"/>
      <c r="G492" s="206"/>
      <c r="H492" s="206"/>
      <c r="I492" s="206"/>
      <c r="J492" s="206"/>
      <c r="K492" s="206"/>
      <c r="L492" s="206"/>
      <c r="M492" s="206"/>
      <c r="N492" s="204"/>
      <c r="O492" s="204"/>
      <c r="P492" s="204"/>
      <c r="Q492" s="204"/>
      <c r="R492" s="204"/>
      <c r="S492" s="204"/>
      <c r="T492" s="205"/>
      <c r="U492" s="204"/>
      <c r="V492" s="198"/>
      <c r="W492" s="198"/>
      <c r="X492" s="198"/>
      <c r="Y492" s="198"/>
      <c r="Z492" s="198"/>
      <c r="AA492" s="198"/>
      <c r="AB492" s="198"/>
      <c r="AC492" s="198"/>
      <c r="AD492" s="198"/>
      <c r="AE492" s="198" t="s">
        <v>97</v>
      </c>
      <c r="AF492" s="198">
        <v>0</v>
      </c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8"/>
      <c r="AT492" s="198"/>
      <c r="AU492" s="198"/>
      <c r="AV492" s="198"/>
      <c r="AW492" s="198"/>
      <c r="AX492" s="198"/>
      <c r="AY492" s="198"/>
      <c r="AZ492" s="198"/>
      <c r="BA492" s="198"/>
      <c r="BB492" s="198"/>
      <c r="BC492" s="198"/>
      <c r="BD492" s="198"/>
      <c r="BE492" s="198"/>
      <c r="BF492" s="198"/>
      <c r="BG492" s="198"/>
      <c r="BH492" s="198"/>
    </row>
    <row r="493" spans="1:60" outlineLevel="1" x14ac:dyDescent="0.2">
      <c r="A493" s="208"/>
      <c r="B493" s="207"/>
      <c r="C493" s="219" t="s">
        <v>868</v>
      </c>
      <c r="D493" s="597"/>
      <c r="E493" s="218">
        <v>16.8</v>
      </c>
      <c r="F493" s="206"/>
      <c r="G493" s="206"/>
      <c r="H493" s="206"/>
      <c r="I493" s="206"/>
      <c r="J493" s="206"/>
      <c r="K493" s="206"/>
      <c r="L493" s="206"/>
      <c r="M493" s="206"/>
      <c r="N493" s="204"/>
      <c r="O493" s="204"/>
      <c r="P493" s="204"/>
      <c r="Q493" s="204"/>
      <c r="R493" s="204"/>
      <c r="S493" s="204"/>
      <c r="T493" s="205"/>
      <c r="U493" s="204"/>
      <c r="V493" s="198"/>
      <c r="W493" s="198"/>
      <c r="X493" s="198"/>
      <c r="Y493" s="198"/>
      <c r="Z493" s="198"/>
      <c r="AA493" s="198"/>
      <c r="AB493" s="198"/>
      <c r="AC493" s="198"/>
      <c r="AD493" s="198"/>
      <c r="AE493" s="198" t="s">
        <v>97</v>
      </c>
      <c r="AF493" s="198">
        <v>0</v>
      </c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98"/>
      <c r="AT493" s="198"/>
      <c r="AU493" s="198"/>
      <c r="AV493" s="198"/>
      <c r="AW493" s="198"/>
      <c r="AX493" s="198"/>
      <c r="AY493" s="198"/>
      <c r="AZ493" s="198"/>
      <c r="BA493" s="198"/>
      <c r="BB493" s="198"/>
      <c r="BC493" s="198"/>
      <c r="BD493" s="198"/>
      <c r="BE493" s="198"/>
      <c r="BF493" s="198"/>
      <c r="BG493" s="198"/>
      <c r="BH493" s="198"/>
    </row>
    <row r="494" spans="1:60" outlineLevel="1" x14ac:dyDescent="0.2">
      <c r="A494" s="208">
        <v>177</v>
      </c>
      <c r="B494" s="207" t="s">
        <v>867</v>
      </c>
      <c r="C494" s="210" t="s">
        <v>866</v>
      </c>
      <c r="D494" s="204" t="s">
        <v>101</v>
      </c>
      <c r="E494" s="209">
        <v>486.5</v>
      </c>
      <c r="F494" s="254"/>
      <c r="G494" s="206">
        <f>ROUND(E494*F494,2)</f>
        <v>0</v>
      </c>
      <c r="H494" s="254"/>
      <c r="I494" s="206">
        <f>ROUND(E494*H494,2)</f>
        <v>0</v>
      </c>
      <c r="J494" s="254"/>
      <c r="K494" s="206">
        <f>ROUND(E494*J494,2)</f>
        <v>0</v>
      </c>
      <c r="L494" s="206">
        <v>21</v>
      </c>
      <c r="M494" s="206">
        <f>G494*(1+L494/100)</f>
        <v>0</v>
      </c>
      <c r="N494" s="204">
        <v>1.8000000000000001E-4</v>
      </c>
      <c r="O494" s="204">
        <f>ROUND(E494*N494,5)</f>
        <v>8.7569999999999995E-2</v>
      </c>
      <c r="P494" s="204">
        <v>0</v>
      </c>
      <c r="Q494" s="204">
        <f>ROUND(E494*P494,5)</f>
        <v>0</v>
      </c>
      <c r="R494" s="204"/>
      <c r="S494" s="204"/>
      <c r="T494" s="205">
        <v>0.17249999999999999</v>
      </c>
      <c r="U494" s="204">
        <f>ROUND(E494*T494,2)</f>
        <v>83.92</v>
      </c>
      <c r="V494" s="198"/>
      <c r="W494" s="198"/>
      <c r="X494" s="198"/>
      <c r="Y494" s="198"/>
      <c r="Z494" s="198"/>
      <c r="AA494" s="198"/>
      <c r="AB494" s="198"/>
      <c r="AC494" s="198"/>
      <c r="AD494" s="198"/>
      <c r="AE494" s="198" t="s">
        <v>91</v>
      </c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198"/>
      <c r="AT494" s="198"/>
      <c r="AU494" s="198"/>
      <c r="AV494" s="198"/>
      <c r="AW494" s="198"/>
      <c r="AX494" s="198"/>
      <c r="AY494" s="198"/>
      <c r="AZ494" s="198"/>
      <c r="BA494" s="198"/>
      <c r="BB494" s="198"/>
      <c r="BC494" s="198"/>
      <c r="BD494" s="198"/>
      <c r="BE494" s="198"/>
      <c r="BF494" s="198"/>
      <c r="BG494" s="198"/>
      <c r="BH494" s="198"/>
    </row>
    <row r="495" spans="1:60" outlineLevel="1" x14ac:dyDescent="0.2">
      <c r="A495" s="208"/>
      <c r="B495" s="207"/>
      <c r="C495" s="219" t="s">
        <v>854</v>
      </c>
      <c r="D495" s="597"/>
      <c r="E495" s="218"/>
      <c r="F495" s="206"/>
      <c r="G495" s="206"/>
      <c r="H495" s="206"/>
      <c r="I495" s="206"/>
      <c r="J495" s="206"/>
      <c r="K495" s="206"/>
      <c r="L495" s="206"/>
      <c r="M495" s="206"/>
      <c r="N495" s="204"/>
      <c r="O495" s="204"/>
      <c r="P495" s="204"/>
      <c r="Q495" s="204"/>
      <c r="R495" s="204"/>
      <c r="S495" s="204"/>
      <c r="T495" s="205"/>
      <c r="U495" s="204"/>
      <c r="V495" s="198"/>
      <c r="W495" s="198"/>
      <c r="X495" s="198"/>
      <c r="Y495" s="198"/>
      <c r="Z495" s="198"/>
      <c r="AA495" s="198"/>
      <c r="AB495" s="198"/>
      <c r="AC495" s="198"/>
      <c r="AD495" s="198"/>
      <c r="AE495" s="198" t="s">
        <v>97</v>
      </c>
      <c r="AF495" s="198">
        <v>0</v>
      </c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198"/>
      <c r="AT495" s="198"/>
      <c r="AU495" s="198"/>
      <c r="AV495" s="198"/>
      <c r="AW495" s="198"/>
      <c r="AX495" s="198"/>
      <c r="AY495" s="198"/>
      <c r="AZ495" s="198"/>
      <c r="BA495" s="198"/>
      <c r="BB495" s="198"/>
      <c r="BC495" s="198"/>
      <c r="BD495" s="198"/>
      <c r="BE495" s="198"/>
      <c r="BF495" s="198"/>
      <c r="BG495" s="198"/>
      <c r="BH495" s="198"/>
    </row>
    <row r="496" spans="1:60" outlineLevel="1" x14ac:dyDescent="0.2">
      <c r="A496" s="208"/>
      <c r="B496" s="207"/>
      <c r="C496" s="219" t="s">
        <v>865</v>
      </c>
      <c r="D496" s="597"/>
      <c r="E496" s="218">
        <v>370.1</v>
      </c>
      <c r="F496" s="206"/>
      <c r="G496" s="206"/>
      <c r="H496" s="206"/>
      <c r="I496" s="206"/>
      <c r="J496" s="206"/>
      <c r="K496" s="206"/>
      <c r="L496" s="206"/>
      <c r="M496" s="206"/>
      <c r="N496" s="204"/>
      <c r="O496" s="204"/>
      <c r="P496" s="204"/>
      <c r="Q496" s="204"/>
      <c r="R496" s="204"/>
      <c r="S496" s="204"/>
      <c r="T496" s="205"/>
      <c r="U496" s="204"/>
      <c r="V496" s="198"/>
      <c r="W496" s="198"/>
      <c r="X496" s="198"/>
      <c r="Y496" s="198"/>
      <c r="Z496" s="198"/>
      <c r="AA496" s="198"/>
      <c r="AB496" s="198"/>
      <c r="AC496" s="198"/>
      <c r="AD496" s="198"/>
      <c r="AE496" s="198" t="s">
        <v>97</v>
      </c>
      <c r="AF496" s="198">
        <v>0</v>
      </c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8"/>
      <c r="BA496" s="198"/>
      <c r="BB496" s="198"/>
      <c r="BC496" s="198"/>
      <c r="BD496" s="198"/>
      <c r="BE496" s="198"/>
      <c r="BF496" s="198"/>
      <c r="BG496" s="198"/>
      <c r="BH496" s="198"/>
    </row>
    <row r="497" spans="1:60" ht="22.5" outlineLevel="1" x14ac:dyDescent="0.2">
      <c r="A497" s="208"/>
      <c r="B497" s="207"/>
      <c r="C497" s="219" t="s">
        <v>864</v>
      </c>
      <c r="D497" s="597"/>
      <c r="E497" s="218">
        <v>116.4</v>
      </c>
      <c r="F497" s="206"/>
      <c r="G497" s="206"/>
      <c r="H497" s="206"/>
      <c r="I497" s="206"/>
      <c r="J497" s="206"/>
      <c r="K497" s="206"/>
      <c r="L497" s="206"/>
      <c r="M497" s="206"/>
      <c r="N497" s="204"/>
      <c r="O497" s="204"/>
      <c r="P497" s="204"/>
      <c r="Q497" s="204"/>
      <c r="R497" s="204"/>
      <c r="S497" s="204"/>
      <c r="T497" s="205"/>
      <c r="U497" s="204"/>
      <c r="V497" s="198"/>
      <c r="W497" s="198"/>
      <c r="X497" s="198"/>
      <c r="Y497" s="198"/>
      <c r="Z497" s="198"/>
      <c r="AA497" s="198"/>
      <c r="AB497" s="198"/>
      <c r="AC497" s="198"/>
      <c r="AD497" s="198"/>
      <c r="AE497" s="198" t="s">
        <v>97</v>
      </c>
      <c r="AF497" s="198">
        <v>0</v>
      </c>
      <c r="AG497" s="198"/>
      <c r="AH497" s="198"/>
      <c r="AI497" s="198"/>
      <c r="AJ497" s="198"/>
      <c r="AK497" s="198"/>
      <c r="AL497" s="198"/>
      <c r="AM497" s="198"/>
      <c r="AN497" s="198"/>
      <c r="AO497" s="198"/>
      <c r="AP497" s="198"/>
      <c r="AQ497" s="198"/>
      <c r="AR497" s="198"/>
      <c r="AS497" s="198"/>
      <c r="AT497" s="198"/>
      <c r="AU497" s="198"/>
      <c r="AV497" s="198"/>
      <c r="AW497" s="198"/>
      <c r="AX497" s="198"/>
      <c r="AY497" s="198"/>
      <c r="AZ497" s="198"/>
      <c r="BA497" s="198"/>
      <c r="BB497" s="198"/>
      <c r="BC497" s="198"/>
      <c r="BD497" s="198"/>
      <c r="BE497" s="198"/>
      <c r="BF497" s="198"/>
      <c r="BG497" s="198"/>
      <c r="BH497" s="198"/>
    </row>
    <row r="498" spans="1:60" outlineLevel="1" x14ac:dyDescent="0.2">
      <c r="A498" s="208">
        <v>178</v>
      </c>
      <c r="B498" s="207" t="s">
        <v>863</v>
      </c>
      <c r="C498" s="210" t="s">
        <v>862</v>
      </c>
      <c r="D498" s="204" t="s">
        <v>102</v>
      </c>
      <c r="E498" s="209">
        <v>1.4011199999999999</v>
      </c>
      <c r="F498" s="254"/>
      <c r="G498" s="206">
        <f>ROUND(E498*F498,2)</f>
        <v>0</v>
      </c>
      <c r="H498" s="254"/>
      <c r="I498" s="206">
        <f>ROUND(E498*H498,2)</f>
        <v>0</v>
      </c>
      <c r="J498" s="254"/>
      <c r="K498" s="206">
        <f>ROUND(E498*J498,2)</f>
        <v>0</v>
      </c>
      <c r="L498" s="206">
        <v>21</v>
      </c>
      <c r="M498" s="206">
        <f>G498*(1+L498/100)</f>
        <v>0</v>
      </c>
      <c r="N498" s="204">
        <v>0.55000000000000004</v>
      </c>
      <c r="O498" s="204">
        <f>ROUND(E498*N498,5)</f>
        <v>0.77061999999999997</v>
      </c>
      <c r="P498" s="204">
        <v>0</v>
      </c>
      <c r="Q498" s="204">
        <f>ROUND(E498*P498,5)</f>
        <v>0</v>
      </c>
      <c r="R498" s="204"/>
      <c r="S498" s="204"/>
      <c r="T498" s="205">
        <v>0</v>
      </c>
      <c r="U498" s="204">
        <f>ROUND(E498*T498,2)</f>
        <v>0</v>
      </c>
      <c r="V498" s="198"/>
      <c r="W498" s="198"/>
      <c r="X498" s="198"/>
      <c r="Y498" s="198"/>
      <c r="Z498" s="198"/>
      <c r="AA498" s="198"/>
      <c r="AB498" s="198"/>
      <c r="AC498" s="198"/>
      <c r="AD498" s="198"/>
      <c r="AE498" s="198" t="s">
        <v>95</v>
      </c>
      <c r="AF498" s="198"/>
      <c r="AG498" s="198"/>
      <c r="AH498" s="198"/>
      <c r="AI498" s="198"/>
      <c r="AJ498" s="198"/>
      <c r="AK498" s="198"/>
      <c r="AL498" s="198"/>
      <c r="AM498" s="198"/>
      <c r="AN498" s="198"/>
      <c r="AO498" s="198"/>
      <c r="AP498" s="198"/>
      <c r="AQ498" s="198"/>
      <c r="AR498" s="198"/>
      <c r="AS498" s="198"/>
      <c r="AT498" s="198"/>
      <c r="AU498" s="198"/>
      <c r="AV498" s="198"/>
      <c r="AW498" s="198"/>
      <c r="AX498" s="198"/>
      <c r="AY498" s="198"/>
      <c r="AZ498" s="198"/>
      <c r="BA498" s="198"/>
      <c r="BB498" s="198"/>
      <c r="BC498" s="198"/>
      <c r="BD498" s="198"/>
      <c r="BE498" s="198"/>
      <c r="BF498" s="198"/>
      <c r="BG498" s="198"/>
      <c r="BH498" s="198"/>
    </row>
    <row r="499" spans="1:60" outlineLevel="1" x14ac:dyDescent="0.2">
      <c r="A499" s="208"/>
      <c r="B499" s="207"/>
      <c r="C499" s="219" t="s">
        <v>861</v>
      </c>
      <c r="D499" s="597"/>
      <c r="E499" s="218">
        <v>1.4011199999999999</v>
      </c>
      <c r="F499" s="206"/>
      <c r="G499" s="206"/>
      <c r="H499" s="206"/>
      <c r="I499" s="206"/>
      <c r="J499" s="206"/>
      <c r="K499" s="206"/>
      <c r="L499" s="206"/>
      <c r="M499" s="206"/>
      <c r="N499" s="204"/>
      <c r="O499" s="204"/>
      <c r="P499" s="204"/>
      <c r="Q499" s="204"/>
      <c r="R499" s="204"/>
      <c r="S499" s="204"/>
      <c r="T499" s="205"/>
      <c r="U499" s="204"/>
      <c r="V499" s="198"/>
      <c r="W499" s="198"/>
      <c r="X499" s="198"/>
      <c r="Y499" s="198"/>
      <c r="Z499" s="198"/>
      <c r="AA499" s="198"/>
      <c r="AB499" s="198"/>
      <c r="AC499" s="198"/>
      <c r="AD499" s="198"/>
      <c r="AE499" s="198" t="s">
        <v>97</v>
      </c>
      <c r="AF499" s="198">
        <v>0</v>
      </c>
      <c r="AG499" s="198"/>
      <c r="AH499" s="198"/>
      <c r="AI499" s="198"/>
      <c r="AJ499" s="198"/>
      <c r="AK499" s="198"/>
      <c r="AL499" s="198"/>
      <c r="AM499" s="198"/>
      <c r="AN499" s="198"/>
      <c r="AO499" s="198"/>
      <c r="AP499" s="198"/>
      <c r="AQ499" s="198"/>
      <c r="AR499" s="198"/>
      <c r="AS499" s="198"/>
      <c r="AT499" s="198"/>
      <c r="AU499" s="198"/>
      <c r="AV499" s="198"/>
      <c r="AW499" s="198"/>
      <c r="AX499" s="198"/>
      <c r="AY499" s="198"/>
      <c r="AZ499" s="198"/>
      <c r="BA499" s="198"/>
      <c r="BB499" s="198"/>
      <c r="BC499" s="198"/>
      <c r="BD499" s="198"/>
      <c r="BE499" s="198"/>
      <c r="BF499" s="198"/>
      <c r="BG499" s="198"/>
      <c r="BH499" s="198"/>
    </row>
    <row r="500" spans="1:60" outlineLevel="1" x14ac:dyDescent="0.2">
      <c r="A500" s="208">
        <v>179</v>
      </c>
      <c r="B500" s="207" t="s">
        <v>860</v>
      </c>
      <c r="C500" s="210" t="s">
        <v>859</v>
      </c>
      <c r="D500" s="204" t="s">
        <v>98</v>
      </c>
      <c r="E500" s="209">
        <v>93.974999999999994</v>
      </c>
      <c r="F500" s="254"/>
      <c r="G500" s="206">
        <f>ROUND(E500*F500,2)</f>
        <v>0</v>
      </c>
      <c r="H500" s="254"/>
      <c r="I500" s="206">
        <f>ROUND(E500*H500,2)</f>
        <v>0</v>
      </c>
      <c r="J500" s="254"/>
      <c r="K500" s="206">
        <f>ROUND(E500*J500,2)</f>
        <v>0</v>
      </c>
      <c r="L500" s="206">
        <v>21</v>
      </c>
      <c r="M500" s="206">
        <f>G500*(1+L500/100)</f>
        <v>0</v>
      </c>
      <c r="N500" s="204">
        <v>1.9000000000000001E-4</v>
      </c>
      <c r="O500" s="204">
        <f>ROUND(E500*N500,5)</f>
        <v>1.7860000000000001E-2</v>
      </c>
      <c r="P500" s="204">
        <v>0</v>
      </c>
      <c r="Q500" s="204">
        <f>ROUND(E500*P500,5)</f>
        <v>0</v>
      </c>
      <c r="R500" s="204"/>
      <c r="S500" s="204"/>
      <c r="T500" s="205">
        <v>0.55300000000000005</v>
      </c>
      <c r="U500" s="204">
        <f>ROUND(E500*T500,2)</f>
        <v>51.97</v>
      </c>
      <c r="V500" s="198"/>
      <c r="W500" s="198"/>
      <c r="X500" s="198"/>
      <c r="Y500" s="198"/>
      <c r="Z500" s="198"/>
      <c r="AA500" s="198"/>
      <c r="AB500" s="198"/>
      <c r="AC500" s="198"/>
      <c r="AD500" s="198"/>
      <c r="AE500" s="198" t="s">
        <v>91</v>
      </c>
      <c r="AF500" s="198"/>
      <c r="AG500" s="198"/>
      <c r="AH500" s="198"/>
      <c r="AI500" s="198"/>
      <c r="AJ500" s="198"/>
      <c r="AK500" s="198"/>
      <c r="AL500" s="198"/>
      <c r="AM500" s="198"/>
      <c r="AN500" s="198"/>
      <c r="AO500" s="198"/>
      <c r="AP500" s="198"/>
      <c r="AQ500" s="198"/>
      <c r="AR500" s="198"/>
      <c r="AS500" s="198"/>
      <c r="AT500" s="198"/>
      <c r="AU500" s="198"/>
      <c r="AV500" s="198"/>
      <c r="AW500" s="198"/>
      <c r="AX500" s="198"/>
      <c r="AY500" s="198"/>
      <c r="AZ500" s="198"/>
      <c r="BA500" s="198"/>
      <c r="BB500" s="198"/>
      <c r="BC500" s="198"/>
      <c r="BD500" s="198"/>
      <c r="BE500" s="198"/>
      <c r="BF500" s="198"/>
      <c r="BG500" s="198"/>
      <c r="BH500" s="198"/>
    </row>
    <row r="501" spans="1:60" outlineLevel="1" x14ac:dyDescent="0.2">
      <c r="A501" s="208"/>
      <c r="B501" s="207"/>
      <c r="C501" s="219" t="s">
        <v>854</v>
      </c>
      <c r="D501" s="597"/>
      <c r="E501" s="218"/>
      <c r="F501" s="206"/>
      <c r="G501" s="206"/>
      <c r="H501" s="206"/>
      <c r="I501" s="206"/>
      <c r="J501" s="206"/>
      <c r="K501" s="206"/>
      <c r="L501" s="206"/>
      <c r="M501" s="206"/>
      <c r="N501" s="204"/>
      <c r="O501" s="204"/>
      <c r="P501" s="204"/>
      <c r="Q501" s="204"/>
      <c r="R501" s="204"/>
      <c r="S501" s="204"/>
      <c r="T501" s="205"/>
      <c r="U501" s="204"/>
      <c r="V501" s="198"/>
      <c r="W501" s="198"/>
      <c r="X501" s="198"/>
      <c r="Y501" s="198"/>
      <c r="Z501" s="198"/>
      <c r="AA501" s="198"/>
      <c r="AB501" s="198"/>
      <c r="AC501" s="198"/>
      <c r="AD501" s="198"/>
      <c r="AE501" s="198" t="s">
        <v>97</v>
      </c>
      <c r="AF501" s="198">
        <v>0</v>
      </c>
      <c r="AG501" s="198"/>
      <c r="AH501" s="198"/>
      <c r="AI501" s="198"/>
      <c r="AJ501" s="198"/>
      <c r="AK501" s="198"/>
      <c r="AL501" s="198"/>
      <c r="AM501" s="198"/>
      <c r="AN501" s="198"/>
      <c r="AO501" s="198"/>
      <c r="AP501" s="198"/>
      <c r="AQ501" s="198"/>
      <c r="AR501" s="198"/>
      <c r="AS501" s="198"/>
      <c r="AT501" s="198"/>
      <c r="AU501" s="198"/>
      <c r="AV501" s="198"/>
      <c r="AW501" s="198"/>
      <c r="AX501" s="198"/>
      <c r="AY501" s="198"/>
      <c r="AZ501" s="198"/>
      <c r="BA501" s="198"/>
      <c r="BB501" s="198"/>
      <c r="BC501" s="198"/>
      <c r="BD501" s="198"/>
      <c r="BE501" s="198"/>
      <c r="BF501" s="198"/>
      <c r="BG501" s="198"/>
      <c r="BH501" s="198"/>
    </row>
    <row r="502" spans="1:60" outlineLevel="1" x14ac:dyDescent="0.2">
      <c r="A502" s="208"/>
      <c r="B502" s="207"/>
      <c r="C502" s="219" t="s">
        <v>858</v>
      </c>
      <c r="D502" s="597"/>
      <c r="E502" s="218">
        <v>141.07499999999999</v>
      </c>
      <c r="F502" s="206"/>
      <c r="G502" s="206"/>
      <c r="H502" s="206"/>
      <c r="I502" s="206"/>
      <c r="J502" s="206"/>
      <c r="K502" s="206"/>
      <c r="L502" s="206"/>
      <c r="M502" s="206"/>
      <c r="N502" s="204"/>
      <c r="O502" s="204"/>
      <c r="P502" s="204"/>
      <c r="Q502" s="204"/>
      <c r="R502" s="204"/>
      <c r="S502" s="204"/>
      <c r="T502" s="205"/>
      <c r="U502" s="204"/>
      <c r="V502" s="198"/>
      <c r="W502" s="198"/>
      <c r="X502" s="198"/>
      <c r="Y502" s="198"/>
      <c r="Z502" s="198"/>
      <c r="AA502" s="198"/>
      <c r="AB502" s="198"/>
      <c r="AC502" s="198"/>
      <c r="AD502" s="198"/>
      <c r="AE502" s="198" t="s">
        <v>97</v>
      </c>
      <c r="AF502" s="198">
        <v>0</v>
      </c>
      <c r="AG502" s="198"/>
      <c r="AH502" s="198"/>
      <c r="AI502" s="198"/>
      <c r="AJ502" s="198"/>
      <c r="AK502" s="198"/>
      <c r="AL502" s="198"/>
      <c r="AM502" s="198"/>
      <c r="AN502" s="198"/>
      <c r="AO502" s="198"/>
      <c r="AP502" s="198"/>
      <c r="AQ502" s="198"/>
      <c r="AR502" s="198"/>
      <c r="AS502" s="198"/>
      <c r="AT502" s="198"/>
      <c r="AU502" s="198"/>
      <c r="AV502" s="198"/>
      <c r="AW502" s="198"/>
      <c r="AX502" s="198"/>
      <c r="AY502" s="198"/>
      <c r="AZ502" s="198"/>
      <c r="BA502" s="198"/>
      <c r="BB502" s="198"/>
      <c r="BC502" s="198"/>
      <c r="BD502" s="198"/>
      <c r="BE502" s="198"/>
      <c r="BF502" s="198"/>
      <c r="BG502" s="198"/>
      <c r="BH502" s="198"/>
    </row>
    <row r="503" spans="1:60" outlineLevel="1" x14ac:dyDescent="0.2">
      <c r="A503" s="208"/>
      <c r="B503" s="207"/>
      <c r="C503" s="219" t="s">
        <v>857</v>
      </c>
      <c r="D503" s="597"/>
      <c r="E503" s="218">
        <v>-47.1</v>
      </c>
      <c r="F503" s="206"/>
      <c r="G503" s="206"/>
      <c r="H503" s="206"/>
      <c r="I503" s="206"/>
      <c r="J503" s="206"/>
      <c r="K503" s="206"/>
      <c r="L503" s="206"/>
      <c r="M503" s="206"/>
      <c r="N503" s="204"/>
      <c r="O503" s="204"/>
      <c r="P503" s="204"/>
      <c r="Q503" s="204"/>
      <c r="R503" s="204"/>
      <c r="S503" s="204"/>
      <c r="T503" s="205"/>
      <c r="U503" s="204"/>
      <c r="V503" s="198"/>
      <c r="W503" s="198"/>
      <c r="X503" s="198"/>
      <c r="Y503" s="198"/>
      <c r="Z503" s="198"/>
      <c r="AA503" s="198"/>
      <c r="AB503" s="198"/>
      <c r="AC503" s="198"/>
      <c r="AD503" s="198"/>
      <c r="AE503" s="198" t="s">
        <v>97</v>
      </c>
      <c r="AF503" s="198">
        <v>0</v>
      </c>
      <c r="AG503" s="198"/>
      <c r="AH503" s="198"/>
      <c r="AI503" s="198"/>
      <c r="AJ503" s="198"/>
      <c r="AK503" s="198"/>
      <c r="AL503" s="198"/>
      <c r="AM503" s="198"/>
      <c r="AN503" s="198"/>
      <c r="AO503" s="198"/>
      <c r="AP503" s="198"/>
      <c r="AQ503" s="198"/>
      <c r="AR503" s="198"/>
      <c r="AS503" s="198"/>
      <c r="AT503" s="198"/>
      <c r="AU503" s="198"/>
      <c r="AV503" s="198"/>
      <c r="AW503" s="198"/>
      <c r="AX503" s="198"/>
      <c r="AY503" s="198"/>
      <c r="AZ503" s="198"/>
      <c r="BA503" s="198"/>
      <c r="BB503" s="198"/>
      <c r="BC503" s="198"/>
      <c r="BD503" s="198"/>
      <c r="BE503" s="198"/>
      <c r="BF503" s="198"/>
      <c r="BG503" s="198"/>
      <c r="BH503" s="198"/>
    </row>
    <row r="504" spans="1:60" outlineLevel="1" x14ac:dyDescent="0.2">
      <c r="A504" s="208">
        <v>180</v>
      </c>
      <c r="B504" s="207" t="s">
        <v>856</v>
      </c>
      <c r="C504" s="210" t="s">
        <v>855</v>
      </c>
      <c r="D504" s="204" t="s">
        <v>98</v>
      </c>
      <c r="E504" s="209">
        <v>16.29</v>
      </c>
      <c r="F504" s="254"/>
      <c r="G504" s="206">
        <f>ROUND(E504*F504,2)</f>
        <v>0</v>
      </c>
      <c r="H504" s="254"/>
      <c r="I504" s="206">
        <f>ROUND(E504*H504,2)</f>
        <v>0</v>
      </c>
      <c r="J504" s="254"/>
      <c r="K504" s="206">
        <f>ROUND(E504*J504,2)</f>
        <v>0</v>
      </c>
      <c r="L504" s="206">
        <v>21</v>
      </c>
      <c r="M504" s="206">
        <f>G504*(1+L504/100)</f>
        <v>0</v>
      </c>
      <c r="N504" s="204">
        <v>1.6000000000000001E-4</v>
      </c>
      <c r="O504" s="204">
        <f>ROUND(E504*N504,5)</f>
        <v>2.6099999999999999E-3</v>
      </c>
      <c r="P504" s="204">
        <v>0</v>
      </c>
      <c r="Q504" s="204">
        <f>ROUND(E504*P504,5)</f>
        <v>0</v>
      </c>
      <c r="R504" s="204"/>
      <c r="S504" s="204"/>
      <c r="T504" s="205">
        <v>1.145</v>
      </c>
      <c r="U504" s="204">
        <f>ROUND(E504*T504,2)</f>
        <v>18.649999999999999</v>
      </c>
      <c r="V504" s="198"/>
      <c r="W504" s="198"/>
      <c r="X504" s="198"/>
      <c r="Y504" s="198"/>
      <c r="Z504" s="198"/>
      <c r="AA504" s="198"/>
      <c r="AB504" s="198"/>
      <c r="AC504" s="198"/>
      <c r="AD504" s="198"/>
      <c r="AE504" s="198" t="s">
        <v>91</v>
      </c>
      <c r="AF504" s="198"/>
      <c r="AG504" s="198"/>
      <c r="AH504" s="198"/>
      <c r="AI504" s="198"/>
      <c r="AJ504" s="198"/>
      <c r="AK504" s="198"/>
      <c r="AL504" s="198"/>
      <c r="AM504" s="198"/>
      <c r="AN504" s="198"/>
      <c r="AO504" s="198"/>
      <c r="AP504" s="198"/>
      <c r="AQ504" s="198"/>
      <c r="AR504" s="198"/>
      <c r="AS504" s="198"/>
      <c r="AT504" s="198"/>
      <c r="AU504" s="198"/>
      <c r="AV504" s="198"/>
      <c r="AW504" s="198"/>
      <c r="AX504" s="198"/>
      <c r="AY504" s="198"/>
      <c r="AZ504" s="198"/>
      <c r="BA504" s="198"/>
      <c r="BB504" s="198"/>
      <c r="BC504" s="198"/>
      <c r="BD504" s="198"/>
      <c r="BE504" s="198"/>
      <c r="BF504" s="198"/>
      <c r="BG504" s="198"/>
      <c r="BH504" s="198"/>
    </row>
    <row r="505" spans="1:60" outlineLevel="1" x14ac:dyDescent="0.2">
      <c r="A505" s="208"/>
      <c r="B505" s="207"/>
      <c r="C505" s="219" t="s">
        <v>854</v>
      </c>
      <c r="D505" s="597"/>
      <c r="E505" s="218"/>
      <c r="F505" s="206"/>
      <c r="G505" s="206"/>
      <c r="H505" s="206"/>
      <c r="I505" s="206"/>
      <c r="J505" s="206"/>
      <c r="K505" s="206"/>
      <c r="L505" s="206"/>
      <c r="M505" s="206"/>
      <c r="N505" s="204"/>
      <c r="O505" s="204"/>
      <c r="P505" s="204"/>
      <c r="Q505" s="204"/>
      <c r="R505" s="204"/>
      <c r="S505" s="204"/>
      <c r="T505" s="205"/>
      <c r="U505" s="204"/>
      <c r="V505" s="198"/>
      <c r="W505" s="198"/>
      <c r="X505" s="198"/>
      <c r="Y505" s="198"/>
      <c r="Z505" s="198"/>
      <c r="AA505" s="198"/>
      <c r="AB505" s="198"/>
      <c r="AC505" s="198"/>
      <c r="AD505" s="198"/>
      <c r="AE505" s="198" t="s">
        <v>97</v>
      </c>
      <c r="AF505" s="198">
        <v>0</v>
      </c>
      <c r="AG505" s="198"/>
      <c r="AH505" s="198"/>
      <c r="AI505" s="198"/>
      <c r="AJ505" s="198"/>
      <c r="AK505" s="198"/>
      <c r="AL505" s="198"/>
      <c r="AM505" s="198"/>
      <c r="AN505" s="198"/>
      <c r="AO505" s="198"/>
      <c r="AP505" s="198"/>
      <c r="AQ505" s="198"/>
      <c r="AR505" s="198"/>
      <c r="AS505" s="198"/>
      <c r="AT505" s="198"/>
      <c r="AU505" s="198"/>
      <c r="AV505" s="198"/>
      <c r="AW505" s="198"/>
      <c r="AX505" s="198"/>
      <c r="AY505" s="198"/>
      <c r="AZ505" s="198"/>
      <c r="BA505" s="198"/>
      <c r="BB505" s="198"/>
      <c r="BC505" s="198"/>
      <c r="BD505" s="198"/>
      <c r="BE505" s="198"/>
      <c r="BF505" s="198"/>
      <c r="BG505" s="198"/>
      <c r="BH505" s="198"/>
    </row>
    <row r="506" spans="1:60" outlineLevel="1" x14ac:dyDescent="0.2">
      <c r="A506" s="208"/>
      <c r="B506" s="207"/>
      <c r="C506" s="219" t="s">
        <v>853</v>
      </c>
      <c r="D506" s="597"/>
      <c r="E506" s="218">
        <v>5.44</v>
      </c>
      <c r="F506" s="206"/>
      <c r="G506" s="206"/>
      <c r="H506" s="206"/>
      <c r="I506" s="206"/>
      <c r="J506" s="206"/>
      <c r="K506" s="206"/>
      <c r="L506" s="206"/>
      <c r="M506" s="206"/>
      <c r="N506" s="204"/>
      <c r="O506" s="204"/>
      <c r="P506" s="204"/>
      <c r="Q506" s="204"/>
      <c r="R506" s="204"/>
      <c r="S506" s="204"/>
      <c r="T506" s="205"/>
      <c r="U506" s="204"/>
      <c r="V506" s="198"/>
      <c r="W506" s="198"/>
      <c r="X506" s="198"/>
      <c r="Y506" s="198"/>
      <c r="Z506" s="198"/>
      <c r="AA506" s="198"/>
      <c r="AB506" s="198"/>
      <c r="AC506" s="198"/>
      <c r="AD506" s="198"/>
      <c r="AE506" s="198" t="s">
        <v>97</v>
      </c>
      <c r="AF506" s="198">
        <v>0</v>
      </c>
      <c r="AG506" s="198"/>
      <c r="AH506" s="198"/>
      <c r="AI506" s="198"/>
      <c r="AJ506" s="198"/>
      <c r="AK506" s="198"/>
      <c r="AL506" s="198"/>
      <c r="AM506" s="198"/>
      <c r="AN506" s="198"/>
      <c r="AO506" s="198"/>
      <c r="AP506" s="198"/>
      <c r="AQ506" s="198"/>
      <c r="AR506" s="198"/>
      <c r="AS506" s="198"/>
      <c r="AT506" s="198"/>
      <c r="AU506" s="198"/>
      <c r="AV506" s="198"/>
      <c r="AW506" s="198"/>
      <c r="AX506" s="198"/>
      <c r="AY506" s="198"/>
      <c r="AZ506" s="198"/>
      <c r="BA506" s="198"/>
      <c r="BB506" s="198"/>
      <c r="BC506" s="198"/>
      <c r="BD506" s="198"/>
      <c r="BE506" s="198"/>
      <c r="BF506" s="198"/>
      <c r="BG506" s="198"/>
      <c r="BH506" s="198"/>
    </row>
    <row r="507" spans="1:60" outlineLevel="1" x14ac:dyDescent="0.2">
      <c r="A507" s="208"/>
      <c r="B507" s="207"/>
      <c r="C507" s="219" t="s">
        <v>852</v>
      </c>
      <c r="D507" s="597"/>
      <c r="E507" s="218">
        <v>10.85</v>
      </c>
      <c r="F507" s="206"/>
      <c r="G507" s="206"/>
      <c r="H507" s="206"/>
      <c r="I507" s="206"/>
      <c r="J507" s="206"/>
      <c r="K507" s="206"/>
      <c r="L507" s="206"/>
      <c r="M507" s="206"/>
      <c r="N507" s="204"/>
      <c r="O507" s="204"/>
      <c r="P507" s="204"/>
      <c r="Q507" s="204"/>
      <c r="R507" s="204"/>
      <c r="S507" s="204"/>
      <c r="T507" s="205"/>
      <c r="U507" s="204"/>
      <c r="V507" s="198"/>
      <c r="W507" s="198"/>
      <c r="X507" s="198"/>
      <c r="Y507" s="198"/>
      <c r="Z507" s="198"/>
      <c r="AA507" s="198"/>
      <c r="AB507" s="198"/>
      <c r="AC507" s="198"/>
      <c r="AD507" s="198"/>
      <c r="AE507" s="198" t="s">
        <v>97</v>
      </c>
      <c r="AF507" s="198">
        <v>0</v>
      </c>
      <c r="AG507" s="198"/>
      <c r="AH507" s="198"/>
      <c r="AI507" s="198"/>
      <c r="AJ507" s="198"/>
      <c r="AK507" s="198"/>
      <c r="AL507" s="198"/>
      <c r="AM507" s="198"/>
      <c r="AN507" s="198"/>
      <c r="AO507" s="198"/>
      <c r="AP507" s="198"/>
      <c r="AQ507" s="198"/>
      <c r="AR507" s="198"/>
      <c r="AS507" s="198"/>
      <c r="AT507" s="198"/>
      <c r="AU507" s="198"/>
      <c r="AV507" s="198"/>
      <c r="AW507" s="198"/>
      <c r="AX507" s="198"/>
      <c r="AY507" s="198"/>
      <c r="AZ507" s="198"/>
      <c r="BA507" s="198"/>
      <c r="BB507" s="198"/>
      <c r="BC507" s="198"/>
      <c r="BD507" s="198"/>
      <c r="BE507" s="198"/>
      <c r="BF507" s="198"/>
      <c r="BG507" s="198"/>
      <c r="BH507" s="198"/>
    </row>
    <row r="508" spans="1:60" outlineLevel="1" x14ac:dyDescent="0.2">
      <c r="A508" s="208">
        <v>181</v>
      </c>
      <c r="B508" s="207" t="s">
        <v>851</v>
      </c>
      <c r="C508" s="210" t="s">
        <v>850</v>
      </c>
      <c r="D508" s="204" t="s">
        <v>98</v>
      </c>
      <c r="E508" s="209">
        <v>132.31800000000001</v>
      </c>
      <c r="F508" s="254"/>
      <c r="G508" s="206">
        <f>ROUND(E508*F508,2)</f>
        <v>0</v>
      </c>
      <c r="H508" s="254"/>
      <c r="I508" s="206">
        <f>ROUND(E508*H508,2)</f>
        <v>0</v>
      </c>
      <c r="J508" s="254"/>
      <c r="K508" s="206">
        <f>ROUND(E508*J508,2)</f>
        <v>0</v>
      </c>
      <c r="L508" s="206">
        <v>21</v>
      </c>
      <c r="M508" s="206">
        <f>G508*(1+L508/100)</f>
        <v>0</v>
      </c>
      <c r="N508" s="204">
        <v>9.7999999999999997E-3</v>
      </c>
      <c r="O508" s="204">
        <f>ROUND(E508*N508,5)</f>
        <v>1.2967200000000001</v>
      </c>
      <c r="P508" s="204">
        <v>0</v>
      </c>
      <c r="Q508" s="204">
        <f>ROUND(E508*P508,5)</f>
        <v>0</v>
      </c>
      <c r="R508" s="204"/>
      <c r="S508" s="204"/>
      <c r="T508" s="205">
        <v>0</v>
      </c>
      <c r="U508" s="204">
        <f>ROUND(E508*T508,2)</f>
        <v>0</v>
      </c>
      <c r="V508" s="198"/>
      <c r="W508" s="198"/>
      <c r="X508" s="198"/>
      <c r="Y508" s="198"/>
      <c r="Z508" s="198"/>
      <c r="AA508" s="198"/>
      <c r="AB508" s="198"/>
      <c r="AC508" s="198"/>
      <c r="AD508" s="198"/>
      <c r="AE508" s="198" t="s">
        <v>95</v>
      </c>
      <c r="AF508" s="198"/>
      <c r="AG508" s="198"/>
      <c r="AH508" s="198"/>
      <c r="AI508" s="198"/>
      <c r="AJ508" s="198"/>
      <c r="AK508" s="198"/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8"/>
      <c r="AX508" s="198"/>
      <c r="AY508" s="198"/>
      <c r="AZ508" s="198"/>
      <c r="BA508" s="198"/>
      <c r="BB508" s="198"/>
      <c r="BC508" s="198"/>
      <c r="BD508" s="198"/>
      <c r="BE508" s="198"/>
      <c r="BF508" s="198"/>
      <c r="BG508" s="198"/>
      <c r="BH508" s="198"/>
    </row>
    <row r="509" spans="1:60" outlineLevel="1" x14ac:dyDescent="0.2">
      <c r="A509" s="208"/>
      <c r="B509" s="207"/>
      <c r="C509" s="219" t="s">
        <v>813</v>
      </c>
      <c r="D509" s="597"/>
      <c r="E509" s="218">
        <v>132.31800000000001</v>
      </c>
      <c r="F509" s="206"/>
      <c r="G509" s="206"/>
      <c r="H509" s="206"/>
      <c r="I509" s="206"/>
      <c r="J509" s="206"/>
      <c r="K509" s="206"/>
      <c r="L509" s="206"/>
      <c r="M509" s="206"/>
      <c r="N509" s="204"/>
      <c r="O509" s="204"/>
      <c r="P509" s="204"/>
      <c r="Q509" s="204"/>
      <c r="R509" s="204"/>
      <c r="S509" s="204"/>
      <c r="T509" s="205"/>
      <c r="U509" s="204"/>
      <c r="V509" s="198"/>
      <c r="W509" s="198"/>
      <c r="X509" s="198"/>
      <c r="Y509" s="198"/>
      <c r="Z509" s="198"/>
      <c r="AA509" s="198"/>
      <c r="AB509" s="198"/>
      <c r="AC509" s="198"/>
      <c r="AD509" s="198"/>
      <c r="AE509" s="198" t="s">
        <v>97</v>
      </c>
      <c r="AF509" s="198">
        <v>0</v>
      </c>
      <c r="AG509" s="198"/>
      <c r="AH509" s="198"/>
      <c r="AI509" s="198"/>
      <c r="AJ509" s="198"/>
      <c r="AK509" s="198"/>
      <c r="AL509" s="198"/>
      <c r="AM509" s="198"/>
      <c r="AN509" s="198"/>
      <c r="AO509" s="198"/>
      <c r="AP509" s="198"/>
      <c r="AQ509" s="198"/>
      <c r="AR509" s="198"/>
      <c r="AS509" s="198"/>
      <c r="AT509" s="198"/>
      <c r="AU509" s="198"/>
      <c r="AV509" s="198"/>
      <c r="AW509" s="198"/>
      <c r="AX509" s="198"/>
      <c r="AY509" s="198"/>
      <c r="AZ509" s="198"/>
      <c r="BA509" s="198"/>
      <c r="BB509" s="198"/>
      <c r="BC509" s="198"/>
      <c r="BD509" s="198"/>
      <c r="BE509" s="198"/>
      <c r="BF509" s="198"/>
      <c r="BG509" s="198"/>
      <c r="BH509" s="198"/>
    </row>
    <row r="510" spans="1:60" outlineLevel="1" x14ac:dyDescent="0.2">
      <c r="A510" s="208">
        <v>182</v>
      </c>
      <c r="B510" s="207" t="s">
        <v>849</v>
      </c>
      <c r="C510" s="210" t="s">
        <v>848</v>
      </c>
      <c r="D510" s="204" t="s">
        <v>101</v>
      </c>
      <c r="E510" s="209">
        <v>136.69999999999999</v>
      </c>
      <c r="F510" s="254"/>
      <c r="G510" s="206">
        <f>ROUND(E510*F510,2)</f>
        <v>0</v>
      </c>
      <c r="H510" s="254"/>
      <c r="I510" s="206">
        <f>ROUND(E510*H510,2)</f>
        <v>0</v>
      </c>
      <c r="J510" s="254"/>
      <c r="K510" s="206">
        <f>ROUND(E510*J510,2)</f>
        <v>0</v>
      </c>
      <c r="L510" s="206">
        <v>21</v>
      </c>
      <c r="M510" s="206">
        <f>G510*(1+L510/100)</f>
        <v>0</v>
      </c>
      <c r="N510" s="204">
        <v>1.6000000000000001E-4</v>
      </c>
      <c r="O510" s="204">
        <f>ROUND(E510*N510,5)</f>
        <v>2.1870000000000001E-2</v>
      </c>
      <c r="P510" s="204">
        <v>0</v>
      </c>
      <c r="Q510" s="204">
        <f>ROUND(E510*P510,5)</f>
        <v>0</v>
      </c>
      <c r="R510" s="204"/>
      <c r="S510" s="204"/>
      <c r="T510" s="205">
        <v>6.2E-2</v>
      </c>
      <c r="U510" s="204">
        <f>ROUND(E510*T510,2)</f>
        <v>8.48</v>
      </c>
      <c r="V510" s="198"/>
      <c r="W510" s="198"/>
      <c r="X510" s="198"/>
      <c r="Y510" s="198"/>
      <c r="Z510" s="198"/>
      <c r="AA510" s="198"/>
      <c r="AB510" s="198"/>
      <c r="AC510" s="198"/>
      <c r="AD510" s="198"/>
      <c r="AE510" s="198" t="s">
        <v>91</v>
      </c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198"/>
      <c r="AT510" s="198"/>
      <c r="AU510" s="198"/>
      <c r="AV510" s="198"/>
      <c r="AW510" s="198"/>
      <c r="AX510" s="198"/>
      <c r="AY510" s="198"/>
      <c r="AZ510" s="198"/>
      <c r="BA510" s="198"/>
      <c r="BB510" s="198"/>
      <c r="BC510" s="198"/>
      <c r="BD510" s="198"/>
      <c r="BE510" s="198"/>
      <c r="BF510" s="198"/>
      <c r="BG510" s="198"/>
      <c r="BH510" s="198"/>
    </row>
    <row r="511" spans="1:60" outlineLevel="1" x14ac:dyDescent="0.2">
      <c r="A511" s="208"/>
      <c r="B511" s="207"/>
      <c r="C511" s="219" t="s">
        <v>844</v>
      </c>
      <c r="D511" s="597"/>
      <c r="E511" s="218"/>
      <c r="F511" s="206"/>
      <c r="G511" s="206"/>
      <c r="H511" s="206"/>
      <c r="I511" s="206"/>
      <c r="J511" s="206"/>
      <c r="K511" s="206"/>
      <c r="L511" s="206"/>
      <c r="M511" s="206"/>
      <c r="N511" s="204"/>
      <c r="O511" s="204"/>
      <c r="P511" s="204"/>
      <c r="Q511" s="204"/>
      <c r="R511" s="204"/>
      <c r="S511" s="204"/>
      <c r="T511" s="205"/>
      <c r="U511" s="204"/>
      <c r="V511" s="198"/>
      <c r="W511" s="198"/>
      <c r="X511" s="198"/>
      <c r="Y511" s="198"/>
      <c r="Z511" s="198"/>
      <c r="AA511" s="198"/>
      <c r="AB511" s="198"/>
      <c r="AC511" s="198"/>
      <c r="AD511" s="198"/>
      <c r="AE511" s="198" t="s">
        <v>97</v>
      </c>
      <c r="AF511" s="198">
        <v>0</v>
      </c>
      <c r="AG511" s="198"/>
      <c r="AH511" s="198"/>
      <c r="AI511" s="198"/>
      <c r="AJ511" s="198"/>
      <c r="AK511" s="198"/>
      <c r="AL511" s="198"/>
      <c r="AM511" s="198"/>
      <c r="AN511" s="198"/>
      <c r="AO511" s="198"/>
      <c r="AP511" s="198"/>
      <c r="AQ511" s="198"/>
      <c r="AR511" s="198"/>
      <c r="AS511" s="198"/>
      <c r="AT511" s="198"/>
      <c r="AU511" s="198"/>
      <c r="AV511" s="198"/>
      <c r="AW511" s="198"/>
      <c r="AX511" s="198"/>
      <c r="AY511" s="198"/>
      <c r="AZ511" s="198"/>
      <c r="BA511" s="198"/>
      <c r="BB511" s="198"/>
      <c r="BC511" s="198"/>
      <c r="BD511" s="198"/>
      <c r="BE511" s="198"/>
      <c r="BF511" s="198"/>
      <c r="BG511" s="198"/>
      <c r="BH511" s="198"/>
    </row>
    <row r="512" spans="1:60" outlineLevel="1" x14ac:dyDescent="0.2">
      <c r="A512" s="208"/>
      <c r="B512" s="207"/>
      <c r="C512" s="219" t="s">
        <v>843</v>
      </c>
      <c r="D512" s="597"/>
      <c r="E512" s="218">
        <v>27.2</v>
      </c>
      <c r="F512" s="206"/>
      <c r="G512" s="206"/>
      <c r="H512" s="206"/>
      <c r="I512" s="206"/>
      <c r="J512" s="206"/>
      <c r="K512" s="206"/>
      <c r="L512" s="206"/>
      <c r="M512" s="206"/>
      <c r="N512" s="204"/>
      <c r="O512" s="204"/>
      <c r="P512" s="204"/>
      <c r="Q512" s="204"/>
      <c r="R512" s="204"/>
      <c r="S512" s="204"/>
      <c r="T512" s="205"/>
      <c r="U512" s="204"/>
      <c r="V512" s="198"/>
      <c r="W512" s="198"/>
      <c r="X512" s="198"/>
      <c r="Y512" s="198"/>
      <c r="Z512" s="198"/>
      <c r="AA512" s="198"/>
      <c r="AB512" s="198"/>
      <c r="AC512" s="198"/>
      <c r="AD512" s="198"/>
      <c r="AE512" s="198" t="s">
        <v>97</v>
      </c>
      <c r="AF512" s="198">
        <v>0</v>
      </c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8"/>
      <c r="AT512" s="198"/>
      <c r="AU512" s="198"/>
      <c r="AV512" s="198"/>
      <c r="AW512" s="198"/>
      <c r="AX512" s="198"/>
      <c r="AY512" s="198"/>
      <c r="AZ512" s="198"/>
      <c r="BA512" s="198"/>
      <c r="BB512" s="198"/>
      <c r="BC512" s="198"/>
      <c r="BD512" s="198"/>
      <c r="BE512" s="198"/>
      <c r="BF512" s="198"/>
      <c r="BG512" s="198"/>
      <c r="BH512" s="198"/>
    </row>
    <row r="513" spans="1:60" outlineLevel="1" x14ac:dyDescent="0.2">
      <c r="A513" s="208"/>
      <c r="B513" s="207"/>
      <c r="C513" s="219" t="s">
        <v>842</v>
      </c>
      <c r="D513" s="597"/>
      <c r="E513" s="218">
        <v>31</v>
      </c>
      <c r="F513" s="206"/>
      <c r="G513" s="206"/>
      <c r="H513" s="206"/>
      <c r="I513" s="206"/>
      <c r="J513" s="206"/>
      <c r="K513" s="206"/>
      <c r="L513" s="206"/>
      <c r="M513" s="206"/>
      <c r="N513" s="204"/>
      <c r="O513" s="204"/>
      <c r="P513" s="204"/>
      <c r="Q513" s="204"/>
      <c r="R513" s="204"/>
      <c r="S513" s="204"/>
      <c r="T513" s="205"/>
      <c r="U513" s="204"/>
      <c r="V513" s="198"/>
      <c r="W513" s="198"/>
      <c r="X513" s="198"/>
      <c r="Y513" s="198"/>
      <c r="Z513" s="198"/>
      <c r="AA513" s="198"/>
      <c r="AB513" s="198"/>
      <c r="AC513" s="198"/>
      <c r="AD513" s="198"/>
      <c r="AE513" s="198" t="s">
        <v>97</v>
      </c>
      <c r="AF513" s="198">
        <v>0</v>
      </c>
      <c r="AG513" s="198"/>
      <c r="AH513" s="198"/>
      <c r="AI513" s="198"/>
      <c r="AJ513" s="198"/>
      <c r="AK513" s="198"/>
      <c r="AL513" s="198"/>
      <c r="AM513" s="198"/>
      <c r="AN513" s="198"/>
      <c r="AO513" s="198"/>
      <c r="AP513" s="198"/>
      <c r="AQ513" s="198"/>
      <c r="AR513" s="198"/>
      <c r="AS513" s="198"/>
      <c r="AT513" s="198"/>
      <c r="AU513" s="198"/>
      <c r="AV513" s="198"/>
      <c r="AW513" s="198"/>
      <c r="AX513" s="198"/>
      <c r="AY513" s="198"/>
      <c r="AZ513" s="198"/>
      <c r="BA513" s="198"/>
      <c r="BB513" s="198"/>
      <c r="BC513" s="198"/>
      <c r="BD513" s="198"/>
      <c r="BE513" s="198"/>
      <c r="BF513" s="198"/>
      <c r="BG513" s="198"/>
      <c r="BH513" s="198"/>
    </row>
    <row r="514" spans="1:60" outlineLevel="1" x14ac:dyDescent="0.2">
      <c r="A514" s="208"/>
      <c r="B514" s="207"/>
      <c r="C514" s="219" t="s">
        <v>841</v>
      </c>
      <c r="D514" s="597"/>
      <c r="E514" s="218"/>
      <c r="F514" s="206"/>
      <c r="G514" s="206"/>
      <c r="H514" s="206"/>
      <c r="I514" s="206"/>
      <c r="J514" s="206"/>
      <c r="K514" s="206"/>
      <c r="L514" s="206"/>
      <c r="M514" s="206"/>
      <c r="N514" s="204"/>
      <c r="O514" s="204"/>
      <c r="P514" s="204"/>
      <c r="Q514" s="204"/>
      <c r="R514" s="204"/>
      <c r="S514" s="204"/>
      <c r="T514" s="205"/>
      <c r="U514" s="204"/>
      <c r="V514" s="198"/>
      <c r="W514" s="198"/>
      <c r="X514" s="198"/>
      <c r="Y514" s="198"/>
      <c r="Z514" s="198"/>
      <c r="AA514" s="198"/>
      <c r="AB514" s="198"/>
      <c r="AC514" s="198"/>
      <c r="AD514" s="198"/>
      <c r="AE514" s="198" t="s">
        <v>97</v>
      </c>
      <c r="AF514" s="198">
        <v>0</v>
      </c>
      <c r="AG514" s="198"/>
      <c r="AH514" s="198"/>
      <c r="AI514" s="198"/>
      <c r="AJ514" s="198"/>
      <c r="AK514" s="198"/>
      <c r="AL514" s="198"/>
      <c r="AM514" s="198"/>
      <c r="AN514" s="198"/>
      <c r="AO514" s="198"/>
      <c r="AP514" s="198"/>
      <c r="AQ514" s="198"/>
      <c r="AR514" s="198"/>
      <c r="AS514" s="198"/>
      <c r="AT514" s="198"/>
      <c r="AU514" s="198"/>
      <c r="AV514" s="198"/>
      <c r="AW514" s="198"/>
      <c r="AX514" s="198"/>
      <c r="AY514" s="198"/>
      <c r="AZ514" s="198"/>
      <c r="BA514" s="198"/>
      <c r="BB514" s="198"/>
      <c r="BC514" s="198"/>
      <c r="BD514" s="198"/>
      <c r="BE514" s="198"/>
      <c r="BF514" s="198"/>
      <c r="BG514" s="198"/>
      <c r="BH514" s="198"/>
    </row>
    <row r="515" spans="1:60" outlineLevel="1" x14ac:dyDescent="0.2">
      <c r="A515" s="208"/>
      <c r="B515" s="207"/>
      <c r="C515" s="219" t="s">
        <v>840</v>
      </c>
      <c r="D515" s="597"/>
      <c r="E515" s="218">
        <v>16</v>
      </c>
      <c r="F515" s="206"/>
      <c r="G515" s="206"/>
      <c r="H515" s="206"/>
      <c r="I515" s="206"/>
      <c r="J515" s="206"/>
      <c r="K515" s="206"/>
      <c r="L515" s="206"/>
      <c r="M515" s="206"/>
      <c r="N515" s="204"/>
      <c r="O515" s="204"/>
      <c r="P515" s="204"/>
      <c r="Q515" s="204"/>
      <c r="R515" s="204"/>
      <c r="S515" s="204"/>
      <c r="T515" s="205"/>
      <c r="U515" s="204"/>
      <c r="V515" s="198"/>
      <c r="W515" s="198"/>
      <c r="X515" s="198"/>
      <c r="Y515" s="198"/>
      <c r="Z515" s="198"/>
      <c r="AA515" s="198"/>
      <c r="AB515" s="198"/>
      <c r="AC515" s="198"/>
      <c r="AD515" s="198"/>
      <c r="AE515" s="198" t="s">
        <v>97</v>
      </c>
      <c r="AF515" s="198">
        <v>0</v>
      </c>
      <c r="AG515" s="198"/>
      <c r="AH515" s="198"/>
      <c r="AI515" s="198"/>
      <c r="AJ515" s="198"/>
      <c r="AK515" s="198"/>
      <c r="AL515" s="198"/>
      <c r="AM515" s="198"/>
      <c r="AN515" s="198"/>
      <c r="AO515" s="198"/>
      <c r="AP515" s="198"/>
      <c r="AQ515" s="198"/>
      <c r="AR515" s="198"/>
      <c r="AS515" s="198"/>
      <c r="AT515" s="198"/>
      <c r="AU515" s="198"/>
      <c r="AV515" s="198"/>
      <c r="AW515" s="198"/>
      <c r="AX515" s="198"/>
      <c r="AY515" s="198"/>
      <c r="AZ515" s="198"/>
      <c r="BA515" s="198"/>
      <c r="BB515" s="198"/>
      <c r="BC515" s="198"/>
      <c r="BD515" s="198"/>
      <c r="BE515" s="198"/>
      <c r="BF515" s="198"/>
      <c r="BG515" s="198"/>
      <c r="BH515" s="198"/>
    </row>
    <row r="516" spans="1:60" outlineLevel="1" x14ac:dyDescent="0.2">
      <c r="A516" s="208"/>
      <c r="B516" s="207"/>
      <c r="C516" s="219" t="s">
        <v>816</v>
      </c>
      <c r="D516" s="597"/>
      <c r="E516" s="218"/>
      <c r="F516" s="206"/>
      <c r="G516" s="206"/>
      <c r="H516" s="206"/>
      <c r="I516" s="206"/>
      <c r="J516" s="206"/>
      <c r="K516" s="206"/>
      <c r="L516" s="206"/>
      <c r="M516" s="206"/>
      <c r="N516" s="204"/>
      <c r="O516" s="204"/>
      <c r="P516" s="204"/>
      <c r="Q516" s="204"/>
      <c r="R516" s="204"/>
      <c r="S516" s="204"/>
      <c r="T516" s="205"/>
      <c r="U516" s="204"/>
      <c r="V516" s="198"/>
      <c r="W516" s="198"/>
      <c r="X516" s="198"/>
      <c r="Y516" s="198"/>
      <c r="Z516" s="198"/>
      <c r="AA516" s="198"/>
      <c r="AB516" s="198"/>
      <c r="AC516" s="198"/>
      <c r="AD516" s="198"/>
      <c r="AE516" s="198" t="s">
        <v>97</v>
      </c>
      <c r="AF516" s="198">
        <v>0</v>
      </c>
      <c r="AG516" s="198"/>
      <c r="AH516" s="198"/>
      <c r="AI516" s="198"/>
      <c r="AJ516" s="198"/>
      <c r="AK516" s="198"/>
      <c r="AL516" s="198"/>
      <c r="AM516" s="198"/>
      <c r="AN516" s="198"/>
      <c r="AO516" s="198"/>
      <c r="AP516" s="198"/>
      <c r="AQ516" s="198"/>
      <c r="AR516" s="198"/>
      <c r="AS516" s="198"/>
      <c r="AT516" s="198"/>
      <c r="AU516" s="198"/>
      <c r="AV516" s="198"/>
      <c r="AW516" s="198"/>
      <c r="AX516" s="198"/>
      <c r="AY516" s="198"/>
      <c r="AZ516" s="198"/>
      <c r="BA516" s="198"/>
      <c r="BB516" s="198"/>
      <c r="BC516" s="198"/>
      <c r="BD516" s="198"/>
      <c r="BE516" s="198"/>
      <c r="BF516" s="198"/>
      <c r="BG516" s="198"/>
      <c r="BH516" s="198"/>
    </row>
    <row r="517" spans="1:60" outlineLevel="1" x14ac:dyDescent="0.2">
      <c r="A517" s="208"/>
      <c r="B517" s="207"/>
      <c r="C517" s="219" t="s">
        <v>847</v>
      </c>
      <c r="D517" s="597"/>
      <c r="E517" s="218">
        <v>62.5</v>
      </c>
      <c r="F517" s="206"/>
      <c r="G517" s="206"/>
      <c r="H517" s="206"/>
      <c r="I517" s="206"/>
      <c r="J517" s="206"/>
      <c r="K517" s="206"/>
      <c r="L517" s="206"/>
      <c r="M517" s="206"/>
      <c r="N517" s="204"/>
      <c r="O517" s="204"/>
      <c r="P517" s="204"/>
      <c r="Q517" s="204"/>
      <c r="R517" s="204"/>
      <c r="S517" s="204"/>
      <c r="T517" s="205"/>
      <c r="U517" s="204"/>
      <c r="V517" s="198"/>
      <c r="W517" s="198"/>
      <c r="X517" s="198"/>
      <c r="Y517" s="198"/>
      <c r="Z517" s="198"/>
      <c r="AA517" s="198"/>
      <c r="AB517" s="198"/>
      <c r="AC517" s="198"/>
      <c r="AD517" s="198"/>
      <c r="AE517" s="198" t="s">
        <v>97</v>
      </c>
      <c r="AF517" s="198">
        <v>0</v>
      </c>
      <c r="AG517" s="198"/>
      <c r="AH517" s="198"/>
      <c r="AI517" s="198"/>
      <c r="AJ517" s="198"/>
      <c r="AK517" s="198"/>
      <c r="AL517" s="198"/>
      <c r="AM517" s="198"/>
      <c r="AN517" s="198"/>
      <c r="AO517" s="198"/>
      <c r="AP517" s="198"/>
      <c r="AQ517" s="198"/>
      <c r="AR517" s="198"/>
      <c r="AS517" s="198"/>
      <c r="AT517" s="198"/>
      <c r="AU517" s="198"/>
      <c r="AV517" s="198"/>
      <c r="AW517" s="198"/>
      <c r="AX517" s="198"/>
      <c r="AY517" s="198"/>
      <c r="AZ517" s="198"/>
      <c r="BA517" s="198"/>
      <c r="BB517" s="198"/>
      <c r="BC517" s="198"/>
      <c r="BD517" s="198"/>
      <c r="BE517" s="198"/>
      <c r="BF517" s="198"/>
      <c r="BG517" s="198"/>
      <c r="BH517" s="198"/>
    </row>
    <row r="518" spans="1:60" outlineLevel="1" x14ac:dyDescent="0.2">
      <c r="A518" s="208">
        <v>183</v>
      </c>
      <c r="B518" s="207" t="s">
        <v>846</v>
      </c>
      <c r="C518" s="210" t="s">
        <v>845</v>
      </c>
      <c r="D518" s="204" t="s">
        <v>101</v>
      </c>
      <c r="E518" s="209">
        <v>74.2</v>
      </c>
      <c r="F518" s="254"/>
      <c r="G518" s="206">
        <f>ROUND(E518*F518,2)</f>
        <v>0</v>
      </c>
      <c r="H518" s="254"/>
      <c r="I518" s="206">
        <f>ROUND(E518*H518,2)</f>
        <v>0</v>
      </c>
      <c r="J518" s="254"/>
      <c r="K518" s="206">
        <f>ROUND(E518*J518,2)</f>
        <v>0</v>
      </c>
      <c r="L518" s="206">
        <v>21</v>
      </c>
      <c r="M518" s="206">
        <f>G518*(1+L518/100)</f>
        <v>0</v>
      </c>
      <c r="N518" s="204">
        <v>1.6000000000000001E-4</v>
      </c>
      <c r="O518" s="204">
        <f>ROUND(E518*N518,5)</f>
        <v>1.187E-2</v>
      </c>
      <c r="P518" s="204">
        <v>0</v>
      </c>
      <c r="Q518" s="204">
        <f>ROUND(E518*P518,5)</f>
        <v>0</v>
      </c>
      <c r="R518" s="204"/>
      <c r="S518" s="204"/>
      <c r="T518" s="205">
        <v>7.0999999999999994E-2</v>
      </c>
      <c r="U518" s="204">
        <f>ROUND(E518*T518,2)</f>
        <v>5.27</v>
      </c>
      <c r="V518" s="198"/>
      <c r="W518" s="198"/>
      <c r="X518" s="198"/>
      <c r="Y518" s="198"/>
      <c r="Z518" s="198"/>
      <c r="AA518" s="198"/>
      <c r="AB518" s="198"/>
      <c r="AC518" s="198"/>
      <c r="AD518" s="198"/>
      <c r="AE518" s="198" t="s">
        <v>91</v>
      </c>
      <c r="AF518" s="198"/>
      <c r="AG518" s="198"/>
      <c r="AH518" s="198"/>
      <c r="AI518" s="198"/>
      <c r="AJ518" s="198"/>
      <c r="AK518" s="198"/>
      <c r="AL518" s="198"/>
      <c r="AM518" s="198"/>
      <c r="AN518" s="198"/>
      <c r="AO518" s="198"/>
      <c r="AP518" s="198"/>
      <c r="AQ518" s="198"/>
      <c r="AR518" s="198"/>
      <c r="AS518" s="198"/>
      <c r="AT518" s="198"/>
      <c r="AU518" s="198"/>
      <c r="AV518" s="198"/>
      <c r="AW518" s="198"/>
      <c r="AX518" s="198"/>
      <c r="AY518" s="198"/>
      <c r="AZ518" s="198"/>
      <c r="BA518" s="198"/>
      <c r="BB518" s="198"/>
      <c r="BC518" s="198"/>
      <c r="BD518" s="198"/>
      <c r="BE518" s="198"/>
      <c r="BF518" s="198"/>
      <c r="BG518" s="198"/>
      <c r="BH518" s="198"/>
    </row>
    <row r="519" spans="1:60" outlineLevel="1" x14ac:dyDescent="0.2">
      <c r="A519" s="208"/>
      <c r="B519" s="207"/>
      <c r="C519" s="219" t="s">
        <v>844</v>
      </c>
      <c r="D519" s="597"/>
      <c r="E519" s="218"/>
      <c r="F519" s="206"/>
      <c r="G519" s="206"/>
      <c r="H519" s="206"/>
      <c r="I519" s="206"/>
      <c r="J519" s="206"/>
      <c r="K519" s="206"/>
      <c r="L519" s="206"/>
      <c r="M519" s="206"/>
      <c r="N519" s="204"/>
      <c r="O519" s="204"/>
      <c r="P519" s="204"/>
      <c r="Q519" s="204"/>
      <c r="R519" s="204"/>
      <c r="S519" s="204"/>
      <c r="T519" s="205"/>
      <c r="U519" s="204"/>
      <c r="V519" s="198"/>
      <c r="W519" s="198"/>
      <c r="X519" s="198"/>
      <c r="Y519" s="198"/>
      <c r="Z519" s="198"/>
      <c r="AA519" s="198"/>
      <c r="AB519" s="198"/>
      <c r="AC519" s="198"/>
      <c r="AD519" s="198"/>
      <c r="AE519" s="198" t="s">
        <v>97</v>
      </c>
      <c r="AF519" s="198">
        <v>0</v>
      </c>
      <c r="AG519" s="198"/>
      <c r="AH519" s="198"/>
      <c r="AI519" s="198"/>
      <c r="AJ519" s="198"/>
      <c r="AK519" s="198"/>
      <c r="AL519" s="198"/>
      <c r="AM519" s="198"/>
      <c r="AN519" s="198"/>
      <c r="AO519" s="198"/>
      <c r="AP519" s="198"/>
      <c r="AQ519" s="198"/>
      <c r="AR519" s="198"/>
      <c r="AS519" s="198"/>
      <c r="AT519" s="198"/>
      <c r="AU519" s="198"/>
      <c r="AV519" s="198"/>
      <c r="AW519" s="198"/>
      <c r="AX519" s="198"/>
      <c r="AY519" s="198"/>
      <c r="AZ519" s="198"/>
      <c r="BA519" s="198"/>
      <c r="BB519" s="198"/>
      <c r="BC519" s="198"/>
      <c r="BD519" s="198"/>
      <c r="BE519" s="198"/>
      <c r="BF519" s="198"/>
      <c r="BG519" s="198"/>
      <c r="BH519" s="198"/>
    </row>
    <row r="520" spans="1:60" outlineLevel="1" x14ac:dyDescent="0.2">
      <c r="A520" s="208"/>
      <c r="B520" s="207"/>
      <c r="C520" s="219" t="s">
        <v>843</v>
      </c>
      <c r="D520" s="597"/>
      <c r="E520" s="218">
        <v>27.2</v>
      </c>
      <c r="F520" s="206"/>
      <c r="G520" s="206"/>
      <c r="H520" s="206"/>
      <c r="I520" s="206"/>
      <c r="J520" s="206"/>
      <c r="K520" s="206"/>
      <c r="L520" s="206"/>
      <c r="M520" s="206"/>
      <c r="N520" s="204"/>
      <c r="O520" s="204"/>
      <c r="P520" s="204"/>
      <c r="Q520" s="204"/>
      <c r="R520" s="204"/>
      <c r="S520" s="204"/>
      <c r="T520" s="205"/>
      <c r="U520" s="204"/>
      <c r="V520" s="198"/>
      <c r="W520" s="198"/>
      <c r="X520" s="198"/>
      <c r="Y520" s="198"/>
      <c r="Z520" s="198"/>
      <c r="AA520" s="198"/>
      <c r="AB520" s="198"/>
      <c r="AC520" s="198"/>
      <c r="AD520" s="198"/>
      <c r="AE520" s="198" t="s">
        <v>97</v>
      </c>
      <c r="AF520" s="198">
        <v>0</v>
      </c>
      <c r="AG520" s="198"/>
      <c r="AH520" s="198"/>
      <c r="AI520" s="198"/>
      <c r="AJ520" s="198"/>
      <c r="AK520" s="198"/>
      <c r="AL520" s="198"/>
      <c r="AM520" s="198"/>
      <c r="AN520" s="198"/>
      <c r="AO520" s="198"/>
      <c r="AP520" s="198"/>
      <c r="AQ520" s="198"/>
      <c r="AR520" s="198"/>
      <c r="AS520" s="198"/>
      <c r="AT520" s="198"/>
      <c r="AU520" s="198"/>
      <c r="AV520" s="198"/>
      <c r="AW520" s="198"/>
      <c r="AX520" s="198"/>
      <c r="AY520" s="198"/>
      <c r="AZ520" s="198"/>
      <c r="BA520" s="198"/>
      <c r="BB520" s="198"/>
      <c r="BC520" s="198"/>
      <c r="BD520" s="198"/>
      <c r="BE520" s="198"/>
      <c r="BF520" s="198"/>
      <c r="BG520" s="198"/>
      <c r="BH520" s="198"/>
    </row>
    <row r="521" spans="1:60" outlineLevel="1" x14ac:dyDescent="0.2">
      <c r="A521" s="208"/>
      <c r="B521" s="207"/>
      <c r="C521" s="219" t="s">
        <v>842</v>
      </c>
      <c r="D521" s="597"/>
      <c r="E521" s="218">
        <v>31</v>
      </c>
      <c r="F521" s="206"/>
      <c r="G521" s="206"/>
      <c r="H521" s="206"/>
      <c r="I521" s="206"/>
      <c r="J521" s="206"/>
      <c r="K521" s="206"/>
      <c r="L521" s="206"/>
      <c r="M521" s="206"/>
      <c r="N521" s="204"/>
      <c r="O521" s="204"/>
      <c r="P521" s="204"/>
      <c r="Q521" s="204"/>
      <c r="R521" s="204"/>
      <c r="S521" s="204"/>
      <c r="T521" s="205"/>
      <c r="U521" s="204"/>
      <c r="V521" s="198"/>
      <c r="W521" s="198"/>
      <c r="X521" s="198"/>
      <c r="Y521" s="198"/>
      <c r="Z521" s="198"/>
      <c r="AA521" s="198"/>
      <c r="AB521" s="198"/>
      <c r="AC521" s="198"/>
      <c r="AD521" s="198"/>
      <c r="AE521" s="198" t="s">
        <v>97</v>
      </c>
      <c r="AF521" s="198">
        <v>0</v>
      </c>
      <c r="AG521" s="198"/>
      <c r="AH521" s="198"/>
      <c r="AI521" s="198"/>
      <c r="AJ521" s="198"/>
      <c r="AK521" s="198"/>
      <c r="AL521" s="198"/>
      <c r="AM521" s="198"/>
      <c r="AN521" s="198"/>
      <c r="AO521" s="198"/>
      <c r="AP521" s="198"/>
      <c r="AQ521" s="198"/>
      <c r="AR521" s="198"/>
      <c r="AS521" s="198"/>
      <c r="AT521" s="198"/>
      <c r="AU521" s="198"/>
      <c r="AV521" s="198"/>
      <c r="AW521" s="198"/>
      <c r="AX521" s="198"/>
      <c r="AY521" s="198"/>
      <c r="AZ521" s="198"/>
      <c r="BA521" s="198"/>
      <c r="BB521" s="198"/>
      <c r="BC521" s="198"/>
      <c r="BD521" s="198"/>
      <c r="BE521" s="198"/>
      <c r="BF521" s="198"/>
      <c r="BG521" s="198"/>
      <c r="BH521" s="198"/>
    </row>
    <row r="522" spans="1:60" outlineLevel="1" x14ac:dyDescent="0.2">
      <c r="A522" s="208"/>
      <c r="B522" s="207"/>
      <c r="C522" s="219" t="s">
        <v>841</v>
      </c>
      <c r="D522" s="597"/>
      <c r="E522" s="218"/>
      <c r="F522" s="206"/>
      <c r="G522" s="206"/>
      <c r="H522" s="206"/>
      <c r="I522" s="206"/>
      <c r="J522" s="206"/>
      <c r="K522" s="206"/>
      <c r="L522" s="206"/>
      <c r="M522" s="206"/>
      <c r="N522" s="204"/>
      <c r="O522" s="204"/>
      <c r="P522" s="204"/>
      <c r="Q522" s="204"/>
      <c r="R522" s="204"/>
      <c r="S522" s="204"/>
      <c r="T522" s="205"/>
      <c r="U522" s="204"/>
      <c r="V522" s="198"/>
      <c r="W522" s="198"/>
      <c r="X522" s="198"/>
      <c r="Y522" s="198"/>
      <c r="Z522" s="198"/>
      <c r="AA522" s="198"/>
      <c r="AB522" s="198"/>
      <c r="AC522" s="198"/>
      <c r="AD522" s="198"/>
      <c r="AE522" s="198" t="s">
        <v>97</v>
      </c>
      <c r="AF522" s="198">
        <v>0</v>
      </c>
      <c r="AG522" s="198"/>
      <c r="AH522" s="198"/>
      <c r="AI522" s="198"/>
      <c r="AJ522" s="198"/>
      <c r="AK522" s="198"/>
      <c r="AL522" s="198"/>
      <c r="AM522" s="198"/>
      <c r="AN522" s="198"/>
      <c r="AO522" s="198"/>
      <c r="AP522" s="198"/>
      <c r="AQ522" s="198"/>
      <c r="AR522" s="198"/>
      <c r="AS522" s="198"/>
      <c r="AT522" s="198"/>
      <c r="AU522" s="198"/>
      <c r="AV522" s="198"/>
      <c r="AW522" s="198"/>
      <c r="AX522" s="198"/>
      <c r="AY522" s="198"/>
      <c r="AZ522" s="198"/>
      <c r="BA522" s="198"/>
      <c r="BB522" s="198"/>
      <c r="BC522" s="198"/>
      <c r="BD522" s="198"/>
      <c r="BE522" s="198"/>
      <c r="BF522" s="198"/>
      <c r="BG522" s="198"/>
      <c r="BH522" s="198"/>
    </row>
    <row r="523" spans="1:60" outlineLevel="1" x14ac:dyDescent="0.2">
      <c r="A523" s="208"/>
      <c r="B523" s="207"/>
      <c r="C523" s="219" t="s">
        <v>840</v>
      </c>
      <c r="D523" s="597"/>
      <c r="E523" s="218">
        <v>16</v>
      </c>
      <c r="F523" s="206"/>
      <c r="G523" s="206"/>
      <c r="H523" s="206"/>
      <c r="I523" s="206"/>
      <c r="J523" s="206"/>
      <c r="K523" s="206"/>
      <c r="L523" s="206"/>
      <c r="M523" s="206"/>
      <c r="N523" s="204"/>
      <c r="O523" s="204"/>
      <c r="P523" s="204"/>
      <c r="Q523" s="204"/>
      <c r="R523" s="204"/>
      <c r="S523" s="204"/>
      <c r="T523" s="205"/>
      <c r="U523" s="204"/>
      <c r="V523" s="198"/>
      <c r="W523" s="198"/>
      <c r="X523" s="198"/>
      <c r="Y523" s="198"/>
      <c r="Z523" s="198"/>
      <c r="AA523" s="198"/>
      <c r="AB523" s="198"/>
      <c r="AC523" s="198"/>
      <c r="AD523" s="198"/>
      <c r="AE523" s="198" t="s">
        <v>97</v>
      </c>
      <c r="AF523" s="198">
        <v>0</v>
      </c>
      <c r="AG523" s="198"/>
      <c r="AH523" s="198"/>
      <c r="AI523" s="198"/>
      <c r="AJ523" s="198"/>
      <c r="AK523" s="198"/>
      <c r="AL523" s="198"/>
      <c r="AM523" s="198"/>
      <c r="AN523" s="198"/>
      <c r="AO523" s="198"/>
      <c r="AP523" s="198"/>
      <c r="AQ523" s="198"/>
      <c r="AR523" s="198"/>
      <c r="AS523" s="198"/>
      <c r="AT523" s="198"/>
      <c r="AU523" s="198"/>
      <c r="AV523" s="198"/>
      <c r="AW523" s="198"/>
      <c r="AX523" s="198"/>
      <c r="AY523" s="198"/>
      <c r="AZ523" s="198"/>
      <c r="BA523" s="198"/>
      <c r="BB523" s="198"/>
      <c r="BC523" s="198"/>
      <c r="BD523" s="198"/>
      <c r="BE523" s="198"/>
      <c r="BF523" s="198"/>
      <c r="BG523" s="198"/>
      <c r="BH523" s="198"/>
    </row>
    <row r="524" spans="1:60" outlineLevel="1" x14ac:dyDescent="0.2">
      <c r="A524" s="208">
        <v>184</v>
      </c>
      <c r="B524" s="207" t="s">
        <v>839</v>
      </c>
      <c r="C524" s="210" t="s">
        <v>838</v>
      </c>
      <c r="D524" s="204" t="s">
        <v>101</v>
      </c>
      <c r="E524" s="209">
        <v>177.71</v>
      </c>
      <c r="F524" s="254"/>
      <c r="G524" s="206">
        <f>ROUND(E524*F524,2)</f>
        <v>0</v>
      </c>
      <c r="H524" s="254"/>
      <c r="I524" s="206">
        <f>ROUND(E524*H524,2)</f>
        <v>0</v>
      </c>
      <c r="J524" s="254"/>
      <c r="K524" s="206">
        <f>ROUND(E524*J524,2)</f>
        <v>0</v>
      </c>
      <c r="L524" s="206">
        <v>21</v>
      </c>
      <c r="M524" s="206">
        <f>G524*(1+L524/100)</f>
        <v>0</v>
      </c>
      <c r="N524" s="204">
        <v>2.1000000000000001E-4</v>
      </c>
      <c r="O524" s="204">
        <f>ROUND(E524*N524,5)</f>
        <v>3.7319999999999999E-2</v>
      </c>
      <c r="P524" s="204">
        <v>0</v>
      </c>
      <c r="Q524" s="204">
        <f>ROUND(E524*P524,5)</f>
        <v>0</v>
      </c>
      <c r="R524" s="204"/>
      <c r="S524" s="204"/>
      <c r="T524" s="205">
        <v>0</v>
      </c>
      <c r="U524" s="204">
        <f>ROUND(E524*T524,2)</f>
        <v>0</v>
      </c>
      <c r="V524" s="198"/>
      <c r="W524" s="198"/>
      <c r="X524" s="198"/>
      <c r="Y524" s="198"/>
      <c r="Z524" s="198"/>
      <c r="AA524" s="198"/>
      <c r="AB524" s="198"/>
      <c r="AC524" s="198"/>
      <c r="AD524" s="198"/>
      <c r="AE524" s="198" t="s">
        <v>95</v>
      </c>
      <c r="AF524" s="198"/>
      <c r="AG524" s="198"/>
      <c r="AH524" s="198"/>
      <c r="AI524" s="198"/>
      <c r="AJ524" s="198"/>
      <c r="AK524" s="198"/>
      <c r="AL524" s="198"/>
      <c r="AM524" s="198"/>
      <c r="AN524" s="198"/>
      <c r="AO524" s="198"/>
      <c r="AP524" s="198"/>
      <c r="AQ524" s="198"/>
      <c r="AR524" s="198"/>
      <c r="AS524" s="198"/>
      <c r="AT524" s="198"/>
      <c r="AU524" s="198"/>
      <c r="AV524" s="198"/>
      <c r="AW524" s="198"/>
      <c r="AX524" s="198"/>
      <c r="AY524" s="198"/>
      <c r="AZ524" s="198"/>
      <c r="BA524" s="198"/>
      <c r="BB524" s="198"/>
      <c r="BC524" s="198"/>
      <c r="BD524" s="198"/>
      <c r="BE524" s="198"/>
      <c r="BF524" s="198"/>
      <c r="BG524" s="198"/>
      <c r="BH524" s="198"/>
    </row>
    <row r="525" spans="1:60" outlineLevel="1" x14ac:dyDescent="0.2">
      <c r="A525" s="208"/>
      <c r="B525" s="207"/>
      <c r="C525" s="219" t="s">
        <v>837</v>
      </c>
      <c r="D525" s="597"/>
      <c r="E525" s="218">
        <v>177.71</v>
      </c>
      <c r="F525" s="206"/>
      <c r="G525" s="206"/>
      <c r="H525" s="206"/>
      <c r="I525" s="206"/>
      <c r="J525" s="206"/>
      <c r="K525" s="206"/>
      <c r="L525" s="206"/>
      <c r="M525" s="206"/>
      <c r="N525" s="204"/>
      <c r="O525" s="204"/>
      <c r="P525" s="204"/>
      <c r="Q525" s="204"/>
      <c r="R525" s="204"/>
      <c r="S525" s="204"/>
      <c r="T525" s="205"/>
      <c r="U525" s="204"/>
      <c r="V525" s="198"/>
      <c r="W525" s="198"/>
      <c r="X525" s="198"/>
      <c r="Y525" s="198"/>
      <c r="Z525" s="198"/>
      <c r="AA525" s="198"/>
      <c r="AB525" s="198"/>
      <c r="AC525" s="198"/>
      <c r="AD525" s="198"/>
      <c r="AE525" s="198" t="s">
        <v>97</v>
      </c>
      <c r="AF525" s="198">
        <v>0</v>
      </c>
      <c r="AG525" s="198"/>
      <c r="AH525" s="198"/>
      <c r="AI525" s="198"/>
      <c r="AJ525" s="198"/>
      <c r="AK525" s="198"/>
      <c r="AL525" s="198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198"/>
      <c r="AW525" s="198"/>
      <c r="AX525" s="198"/>
      <c r="AY525" s="198"/>
      <c r="AZ525" s="198"/>
      <c r="BA525" s="198"/>
      <c r="BB525" s="198"/>
      <c r="BC525" s="198"/>
      <c r="BD525" s="198"/>
      <c r="BE525" s="198"/>
      <c r="BF525" s="198"/>
      <c r="BG525" s="198"/>
      <c r="BH525" s="198"/>
    </row>
    <row r="526" spans="1:60" outlineLevel="1" x14ac:dyDescent="0.2">
      <c r="A526" s="208">
        <v>185</v>
      </c>
      <c r="B526" s="207" t="s">
        <v>836</v>
      </c>
      <c r="C526" s="210" t="s">
        <v>835</v>
      </c>
      <c r="D526" s="204" t="s">
        <v>101</v>
      </c>
      <c r="E526" s="209">
        <v>96.46</v>
      </c>
      <c r="F526" s="254"/>
      <c r="G526" s="206">
        <f>ROUND(E526*F526,2)</f>
        <v>0</v>
      </c>
      <c r="H526" s="254"/>
      <c r="I526" s="206">
        <f>ROUND(E526*H526,2)</f>
        <v>0</v>
      </c>
      <c r="J526" s="254"/>
      <c r="K526" s="206">
        <f>ROUND(E526*J526,2)</f>
        <v>0</v>
      </c>
      <c r="L526" s="206">
        <v>21</v>
      </c>
      <c r="M526" s="206">
        <f>G526*(1+L526/100)</f>
        <v>0</v>
      </c>
      <c r="N526" s="204">
        <v>1.7000000000000001E-4</v>
      </c>
      <c r="O526" s="204">
        <f>ROUND(E526*N526,5)</f>
        <v>1.6400000000000001E-2</v>
      </c>
      <c r="P526" s="204">
        <v>0</v>
      </c>
      <c r="Q526" s="204">
        <f>ROUND(E526*P526,5)</f>
        <v>0</v>
      </c>
      <c r="R526" s="204"/>
      <c r="S526" s="204"/>
      <c r="T526" s="205">
        <v>0</v>
      </c>
      <c r="U526" s="204">
        <f>ROUND(E526*T526,2)</f>
        <v>0</v>
      </c>
      <c r="V526" s="198"/>
      <c r="W526" s="198"/>
      <c r="X526" s="198"/>
      <c r="Y526" s="198"/>
      <c r="Z526" s="198"/>
      <c r="AA526" s="198"/>
      <c r="AB526" s="198"/>
      <c r="AC526" s="198"/>
      <c r="AD526" s="198"/>
      <c r="AE526" s="198" t="s">
        <v>95</v>
      </c>
      <c r="AF526" s="198"/>
      <c r="AG526" s="198"/>
      <c r="AH526" s="198"/>
      <c r="AI526" s="198"/>
      <c r="AJ526" s="198"/>
      <c r="AK526" s="198"/>
      <c r="AL526" s="198"/>
      <c r="AM526" s="198"/>
      <c r="AN526" s="198"/>
      <c r="AO526" s="198"/>
      <c r="AP526" s="198"/>
      <c r="AQ526" s="198"/>
      <c r="AR526" s="198"/>
      <c r="AS526" s="198"/>
      <c r="AT526" s="198"/>
      <c r="AU526" s="198"/>
      <c r="AV526" s="198"/>
      <c r="AW526" s="198"/>
      <c r="AX526" s="198"/>
      <c r="AY526" s="198"/>
      <c r="AZ526" s="198"/>
      <c r="BA526" s="198"/>
      <c r="BB526" s="198"/>
      <c r="BC526" s="198"/>
      <c r="BD526" s="198"/>
      <c r="BE526" s="198"/>
      <c r="BF526" s="198"/>
      <c r="BG526" s="198"/>
      <c r="BH526" s="198"/>
    </row>
    <row r="527" spans="1:60" outlineLevel="1" x14ac:dyDescent="0.2">
      <c r="A527" s="208"/>
      <c r="B527" s="207"/>
      <c r="C527" s="219" t="s">
        <v>834</v>
      </c>
      <c r="D527" s="597"/>
      <c r="E527" s="218">
        <v>96.46</v>
      </c>
      <c r="F527" s="206"/>
      <c r="G527" s="206"/>
      <c r="H527" s="206"/>
      <c r="I527" s="206"/>
      <c r="J527" s="206"/>
      <c r="K527" s="206"/>
      <c r="L527" s="206"/>
      <c r="M527" s="206"/>
      <c r="N527" s="204"/>
      <c r="O527" s="204"/>
      <c r="P527" s="204"/>
      <c r="Q527" s="204"/>
      <c r="R527" s="204"/>
      <c r="S527" s="204"/>
      <c r="T527" s="205"/>
      <c r="U527" s="204"/>
      <c r="V527" s="198"/>
      <c r="W527" s="198"/>
      <c r="X527" s="198"/>
      <c r="Y527" s="198"/>
      <c r="Z527" s="198"/>
      <c r="AA527" s="198"/>
      <c r="AB527" s="198"/>
      <c r="AC527" s="198"/>
      <c r="AD527" s="198"/>
      <c r="AE527" s="198" t="s">
        <v>97</v>
      </c>
      <c r="AF527" s="198">
        <v>0</v>
      </c>
      <c r="AG527" s="198"/>
      <c r="AH527" s="198"/>
      <c r="AI527" s="198"/>
      <c r="AJ527" s="198"/>
      <c r="AK527" s="198"/>
      <c r="AL527" s="198"/>
      <c r="AM527" s="198"/>
      <c r="AN527" s="198"/>
      <c r="AO527" s="198"/>
      <c r="AP527" s="198"/>
      <c r="AQ527" s="198"/>
      <c r="AR527" s="198"/>
      <c r="AS527" s="198"/>
      <c r="AT527" s="198"/>
      <c r="AU527" s="198"/>
      <c r="AV527" s="198"/>
      <c r="AW527" s="198"/>
      <c r="AX527" s="198"/>
      <c r="AY527" s="198"/>
      <c r="AZ527" s="198"/>
      <c r="BA527" s="198"/>
      <c r="BB527" s="198"/>
      <c r="BC527" s="198"/>
      <c r="BD527" s="198"/>
      <c r="BE527" s="198"/>
      <c r="BF527" s="198"/>
      <c r="BG527" s="198"/>
      <c r="BH527" s="198"/>
    </row>
    <row r="528" spans="1:60" outlineLevel="1" x14ac:dyDescent="0.2">
      <c r="A528" s="208">
        <v>186</v>
      </c>
      <c r="B528" s="207" t="s">
        <v>833</v>
      </c>
      <c r="C528" s="210" t="s">
        <v>832</v>
      </c>
      <c r="D528" s="204" t="s">
        <v>100</v>
      </c>
      <c r="E528" s="209">
        <v>6.2</v>
      </c>
      <c r="F528" s="254"/>
      <c r="G528" s="206">
        <f>ROUND(E528*F528,2)</f>
        <v>0</v>
      </c>
      <c r="H528" s="254"/>
      <c r="I528" s="206">
        <f>ROUND(E528*H528,2)</f>
        <v>0</v>
      </c>
      <c r="J528" s="254"/>
      <c r="K528" s="206">
        <f>ROUND(E528*J528,2)</f>
        <v>0</v>
      </c>
      <c r="L528" s="206">
        <v>21</v>
      </c>
      <c r="M528" s="206">
        <f>G528*(1+L528/100)</f>
        <v>0</v>
      </c>
      <c r="N528" s="204">
        <v>0</v>
      </c>
      <c r="O528" s="204">
        <f>ROUND(E528*N528,5)</f>
        <v>0</v>
      </c>
      <c r="P528" s="204">
        <v>0</v>
      </c>
      <c r="Q528" s="204">
        <f>ROUND(E528*P528,5)</f>
        <v>0</v>
      </c>
      <c r="R528" s="204"/>
      <c r="S528" s="204"/>
      <c r="T528" s="205">
        <v>2.2549999999999999</v>
      </c>
      <c r="U528" s="204">
        <f>ROUND(E528*T528,2)</f>
        <v>13.98</v>
      </c>
      <c r="V528" s="198"/>
      <c r="W528" s="198"/>
      <c r="X528" s="198"/>
      <c r="Y528" s="198"/>
      <c r="Z528" s="198"/>
      <c r="AA528" s="198"/>
      <c r="AB528" s="198"/>
      <c r="AC528" s="198"/>
      <c r="AD528" s="198"/>
      <c r="AE528" s="198" t="s">
        <v>91</v>
      </c>
      <c r="AF528" s="198"/>
      <c r="AG528" s="198"/>
      <c r="AH528" s="198"/>
      <c r="AI528" s="198"/>
      <c r="AJ528" s="198"/>
      <c r="AK528" s="198"/>
      <c r="AL528" s="198"/>
      <c r="AM528" s="198"/>
      <c r="AN528" s="198"/>
      <c r="AO528" s="198"/>
      <c r="AP528" s="198"/>
      <c r="AQ528" s="198"/>
      <c r="AR528" s="198"/>
      <c r="AS528" s="198"/>
      <c r="AT528" s="198"/>
      <c r="AU528" s="198"/>
      <c r="AV528" s="198"/>
      <c r="AW528" s="198"/>
      <c r="AX528" s="198"/>
      <c r="AY528" s="198"/>
      <c r="AZ528" s="198"/>
      <c r="BA528" s="198"/>
      <c r="BB528" s="198"/>
      <c r="BC528" s="198"/>
      <c r="BD528" s="198"/>
      <c r="BE528" s="198"/>
      <c r="BF528" s="198"/>
      <c r="BG528" s="198"/>
      <c r="BH528" s="198"/>
    </row>
    <row r="529" spans="1:60" x14ac:dyDescent="0.2">
      <c r="A529" s="217" t="s">
        <v>21</v>
      </c>
      <c r="B529" s="216" t="s">
        <v>709</v>
      </c>
      <c r="C529" s="215" t="s">
        <v>708</v>
      </c>
      <c r="D529" s="211"/>
      <c r="E529" s="214"/>
      <c r="F529" s="213"/>
      <c r="G529" s="213">
        <f>SUMIF(AE530:AE532,"&lt;&gt;NOR",G530:G532)</f>
        <v>0</v>
      </c>
      <c r="H529" s="213"/>
      <c r="I529" s="213">
        <f>SUM(I530:I532)</f>
        <v>0</v>
      </c>
      <c r="J529" s="213"/>
      <c r="K529" s="213">
        <f>SUM(K530:K532)</f>
        <v>0</v>
      </c>
      <c r="L529" s="213"/>
      <c r="M529" s="213">
        <f>SUM(M530:M532)</f>
        <v>0</v>
      </c>
      <c r="N529" s="211"/>
      <c r="O529" s="211">
        <f>SUM(O530:O532)</f>
        <v>1</v>
      </c>
      <c r="P529" s="211"/>
      <c r="Q529" s="211">
        <f>SUM(Q530:Q532)</f>
        <v>0</v>
      </c>
      <c r="R529" s="211"/>
      <c r="S529" s="211"/>
      <c r="T529" s="212"/>
      <c r="U529" s="211">
        <f>SUM(U530:U532)</f>
        <v>3.01</v>
      </c>
      <c r="AE529" t="s">
        <v>92</v>
      </c>
    </row>
    <row r="530" spans="1:60" ht="22.5" outlineLevel="1" x14ac:dyDescent="0.2">
      <c r="A530" s="208">
        <v>187</v>
      </c>
      <c r="B530" s="207" t="s">
        <v>830</v>
      </c>
      <c r="C530" s="210" t="s">
        <v>831</v>
      </c>
      <c r="D530" s="204" t="s">
        <v>96</v>
      </c>
      <c r="E530" s="209">
        <v>2</v>
      </c>
      <c r="F530" s="254"/>
      <c r="G530" s="206">
        <f>ROUND(E530*F530,2)</f>
        <v>0</v>
      </c>
      <c r="H530" s="254"/>
      <c r="I530" s="206">
        <f>ROUND(E530*H530,2)</f>
        <v>0</v>
      </c>
      <c r="J530" s="254"/>
      <c r="K530" s="206">
        <f>ROUND(E530*J530,2)</f>
        <v>0</v>
      </c>
      <c r="L530" s="206">
        <v>21</v>
      </c>
      <c r="M530" s="206">
        <f>G530*(1+L530/100)</f>
        <v>0</v>
      </c>
      <c r="N530" s="204">
        <v>0.35</v>
      </c>
      <c r="O530" s="204">
        <f>ROUND(E530*N530,5)</f>
        <v>0.7</v>
      </c>
      <c r="P530" s="204">
        <v>0</v>
      </c>
      <c r="Q530" s="204">
        <f>ROUND(E530*P530,5)</f>
        <v>0</v>
      </c>
      <c r="R530" s="204"/>
      <c r="S530" s="204"/>
      <c r="T530" s="205">
        <v>0</v>
      </c>
      <c r="U530" s="204">
        <f>ROUND(E530*T530,2)</f>
        <v>0</v>
      </c>
      <c r="V530" s="198"/>
      <c r="W530" s="198"/>
      <c r="X530" s="198"/>
      <c r="Y530" s="198"/>
      <c r="Z530" s="198"/>
      <c r="AA530" s="198"/>
      <c r="AB530" s="198"/>
      <c r="AC530" s="198"/>
      <c r="AD530" s="198"/>
      <c r="AE530" s="198" t="s">
        <v>91</v>
      </c>
      <c r="AF530" s="198"/>
      <c r="AG530" s="198"/>
      <c r="AH530" s="198"/>
      <c r="AI530" s="198"/>
      <c r="AJ530" s="198"/>
      <c r="AK530" s="198"/>
      <c r="AL530" s="198"/>
      <c r="AM530" s="198"/>
      <c r="AN530" s="198"/>
      <c r="AO530" s="198"/>
      <c r="AP530" s="198"/>
      <c r="AQ530" s="198"/>
      <c r="AR530" s="198"/>
      <c r="AS530" s="198"/>
      <c r="AT530" s="198"/>
      <c r="AU530" s="198"/>
      <c r="AV530" s="198"/>
      <c r="AW530" s="198"/>
      <c r="AX530" s="198"/>
      <c r="AY530" s="198"/>
      <c r="AZ530" s="198"/>
      <c r="BA530" s="198"/>
      <c r="BB530" s="198"/>
      <c r="BC530" s="198"/>
      <c r="BD530" s="198"/>
      <c r="BE530" s="198"/>
      <c r="BF530" s="198"/>
      <c r="BG530" s="198"/>
      <c r="BH530" s="198"/>
    </row>
    <row r="531" spans="1:60" ht="22.5" outlineLevel="1" x14ac:dyDescent="0.2">
      <c r="A531" s="208">
        <v>188</v>
      </c>
      <c r="B531" s="207" t="s">
        <v>830</v>
      </c>
      <c r="C531" s="210" t="s">
        <v>829</v>
      </c>
      <c r="D531" s="204" t="s">
        <v>96</v>
      </c>
      <c r="E531" s="209">
        <v>1</v>
      </c>
      <c r="F531" s="254"/>
      <c r="G531" s="206">
        <f>ROUND(E531*F531,2)</f>
        <v>0</v>
      </c>
      <c r="H531" s="254"/>
      <c r="I531" s="206">
        <f>ROUND(E531*H531,2)</f>
        <v>0</v>
      </c>
      <c r="J531" s="254"/>
      <c r="K531" s="206">
        <f>ROUND(E531*J531,2)</f>
        <v>0</v>
      </c>
      <c r="L531" s="206">
        <v>21</v>
      </c>
      <c r="M531" s="206">
        <f>G531*(1+L531/100)</f>
        <v>0</v>
      </c>
      <c r="N531" s="204">
        <v>0.3</v>
      </c>
      <c r="O531" s="204">
        <f>ROUND(E531*N531,5)</f>
        <v>0.3</v>
      </c>
      <c r="P531" s="204">
        <v>0</v>
      </c>
      <c r="Q531" s="204">
        <f>ROUND(E531*P531,5)</f>
        <v>0</v>
      </c>
      <c r="R531" s="204"/>
      <c r="S531" s="204"/>
      <c r="T531" s="205">
        <v>0</v>
      </c>
      <c r="U531" s="204">
        <f>ROUND(E531*T531,2)</f>
        <v>0</v>
      </c>
      <c r="V531" s="198"/>
      <c r="W531" s="198"/>
      <c r="X531" s="198"/>
      <c r="Y531" s="198"/>
      <c r="Z531" s="198"/>
      <c r="AA531" s="198"/>
      <c r="AB531" s="198"/>
      <c r="AC531" s="198"/>
      <c r="AD531" s="198"/>
      <c r="AE531" s="198" t="s">
        <v>91</v>
      </c>
      <c r="AF531" s="198"/>
      <c r="AG531" s="198"/>
      <c r="AH531" s="198"/>
      <c r="AI531" s="198"/>
      <c r="AJ531" s="198"/>
      <c r="AK531" s="198"/>
      <c r="AL531" s="198"/>
      <c r="AM531" s="198"/>
      <c r="AN531" s="198"/>
      <c r="AO531" s="198"/>
      <c r="AP531" s="198"/>
      <c r="AQ531" s="198"/>
      <c r="AR531" s="198"/>
      <c r="AS531" s="198"/>
      <c r="AT531" s="198"/>
      <c r="AU531" s="198"/>
      <c r="AV531" s="198"/>
      <c r="AW531" s="198"/>
      <c r="AX531" s="198"/>
      <c r="AY531" s="198"/>
      <c r="AZ531" s="198"/>
      <c r="BA531" s="198"/>
      <c r="BB531" s="198"/>
      <c r="BC531" s="198"/>
      <c r="BD531" s="198"/>
      <c r="BE531" s="198"/>
      <c r="BF531" s="198"/>
      <c r="BG531" s="198"/>
      <c r="BH531" s="198"/>
    </row>
    <row r="532" spans="1:60" outlineLevel="1" x14ac:dyDescent="0.2">
      <c r="A532" s="208">
        <v>189</v>
      </c>
      <c r="B532" s="207" t="s">
        <v>828</v>
      </c>
      <c r="C532" s="210" t="s">
        <v>827</v>
      </c>
      <c r="D532" s="204" t="s">
        <v>100</v>
      </c>
      <c r="E532" s="209">
        <v>1</v>
      </c>
      <c r="F532" s="254"/>
      <c r="G532" s="206">
        <f>ROUND(E532*F532,2)</f>
        <v>0</v>
      </c>
      <c r="H532" s="254"/>
      <c r="I532" s="206">
        <f>ROUND(E532*H532,2)</f>
        <v>0</v>
      </c>
      <c r="J532" s="254"/>
      <c r="K532" s="206">
        <f>ROUND(E532*J532,2)</f>
        <v>0</v>
      </c>
      <c r="L532" s="206">
        <v>21</v>
      </c>
      <c r="M532" s="206">
        <f>G532*(1+L532/100)</f>
        <v>0</v>
      </c>
      <c r="N532" s="204">
        <v>0</v>
      </c>
      <c r="O532" s="204">
        <f>ROUND(E532*N532,5)</f>
        <v>0</v>
      </c>
      <c r="P532" s="204">
        <v>0</v>
      </c>
      <c r="Q532" s="204">
        <f>ROUND(E532*P532,5)</f>
        <v>0</v>
      </c>
      <c r="R532" s="204"/>
      <c r="S532" s="204"/>
      <c r="T532" s="205">
        <v>3.0059999999999998</v>
      </c>
      <c r="U532" s="204">
        <f>ROUND(E532*T532,2)</f>
        <v>3.01</v>
      </c>
      <c r="V532" s="198"/>
      <c r="W532" s="198"/>
      <c r="X532" s="198"/>
      <c r="Y532" s="198"/>
      <c r="Z532" s="198"/>
      <c r="AA532" s="198"/>
      <c r="AB532" s="198"/>
      <c r="AC532" s="198"/>
      <c r="AD532" s="198"/>
      <c r="AE532" s="198" t="s">
        <v>91</v>
      </c>
      <c r="AF532" s="198"/>
      <c r="AG532" s="198"/>
      <c r="AH532" s="198"/>
      <c r="AI532" s="198"/>
      <c r="AJ532" s="198"/>
      <c r="AK532" s="198"/>
      <c r="AL532" s="198"/>
      <c r="AM532" s="198"/>
      <c r="AN532" s="198"/>
      <c r="AO532" s="198"/>
      <c r="AP532" s="198"/>
      <c r="AQ532" s="198"/>
      <c r="AR532" s="198"/>
      <c r="AS532" s="198"/>
      <c r="AT532" s="198"/>
      <c r="AU532" s="198"/>
      <c r="AV532" s="198"/>
      <c r="AW532" s="198"/>
      <c r="AX532" s="198"/>
      <c r="AY532" s="198"/>
      <c r="AZ532" s="198"/>
      <c r="BA532" s="198"/>
      <c r="BB532" s="198"/>
      <c r="BC532" s="198"/>
      <c r="BD532" s="198"/>
      <c r="BE532" s="198"/>
      <c r="BF532" s="198"/>
      <c r="BG532" s="198"/>
      <c r="BH532" s="198"/>
    </row>
    <row r="533" spans="1:60" x14ac:dyDescent="0.2">
      <c r="A533" s="217" t="s">
        <v>21</v>
      </c>
      <c r="B533" s="216" t="s">
        <v>707</v>
      </c>
      <c r="C533" s="215" t="s">
        <v>706</v>
      </c>
      <c r="D533" s="211"/>
      <c r="E533" s="214"/>
      <c r="F533" s="213"/>
      <c r="G533" s="213">
        <f>SUMIF(AE534:AE537,"&lt;&gt;NOR",G534:G537)</f>
        <v>0</v>
      </c>
      <c r="H533" s="213"/>
      <c r="I533" s="213">
        <f>SUM(I534:I537)</f>
        <v>0</v>
      </c>
      <c r="J533" s="213"/>
      <c r="K533" s="213">
        <f>SUM(K534:K537)</f>
        <v>0</v>
      </c>
      <c r="L533" s="213"/>
      <c r="M533" s="213">
        <f>SUM(M534:M537)</f>
        <v>0</v>
      </c>
      <c r="N533" s="211"/>
      <c r="O533" s="211">
        <f>SUM(O534:O537)</f>
        <v>0.44339000000000001</v>
      </c>
      <c r="P533" s="211"/>
      <c r="Q533" s="211">
        <f>SUM(Q534:Q537)</f>
        <v>0</v>
      </c>
      <c r="R533" s="211"/>
      <c r="S533" s="211"/>
      <c r="T533" s="212"/>
      <c r="U533" s="211">
        <f>SUM(U534:U537)</f>
        <v>39.46</v>
      </c>
      <c r="AE533" t="s">
        <v>92</v>
      </c>
    </row>
    <row r="534" spans="1:60" ht="22.5" outlineLevel="1" x14ac:dyDescent="0.2">
      <c r="A534" s="208">
        <v>190</v>
      </c>
      <c r="B534" s="207" t="s">
        <v>826</v>
      </c>
      <c r="C534" s="210" t="s">
        <v>825</v>
      </c>
      <c r="D534" s="204" t="s">
        <v>98</v>
      </c>
      <c r="E534" s="209">
        <v>96.18</v>
      </c>
      <c r="F534" s="254"/>
      <c r="G534" s="206">
        <f>ROUND(E534*F534,2)</f>
        <v>0</v>
      </c>
      <c r="H534" s="254"/>
      <c r="I534" s="206">
        <f>ROUND(E534*H534,2)</f>
        <v>0</v>
      </c>
      <c r="J534" s="254"/>
      <c r="K534" s="206">
        <f>ROUND(E534*J534,2)</f>
        <v>0</v>
      </c>
      <c r="L534" s="206">
        <v>21</v>
      </c>
      <c r="M534" s="206">
        <f>G534*(1+L534/100)</f>
        <v>0</v>
      </c>
      <c r="N534" s="204">
        <v>4.6100000000000004E-3</v>
      </c>
      <c r="O534" s="204">
        <f>ROUND(E534*N534,5)</f>
        <v>0.44339000000000001</v>
      </c>
      <c r="P534" s="204">
        <v>0</v>
      </c>
      <c r="Q534" s="204">
        <f>ROUND(E534*P534,5)</f>
        <v>0</v>
      </c>
      <c r="R534" s="204"/>
      <c r="S534" s="204"/>
      <c r="T534" s="205">
        <v>0.4</v>
      </c>
      <c r="U534" s="204">
        <f>ROUND(E534*T534,2)</f>
        <v>38.47</v>
      </c>
      <c r="V534" s="198"/>
      <c r="W534" s="198"/>
      <c r="X534" s="198"/>
      <c r="Y534" s="198"/>
      <c r="Z534" s="198"/>
      <c r="AA534" s="198"/>
      <c r="AB534" s="198"/>
      <c r="AC534" s="198"/>
      <c r="AD534" s="198"/>
      <c r="AE534" s="198" t="s">
        <v>91</v>
      </c>
      <c r="AF534" s="198"/>
      <c r="AG534" s="198"/>
      <c r="AH534" s="198"/>
      <c r="AI534" s="198"/>
      <c r="AJ534" s="198"/>
      <c r="AK534" s="198"/>
      <c r="AL534" s="198"/>
      <c r="AM534" s="198"/>
      <c r="AN534" s="198"/>
      <c r="AO534" s="198"/>
      <c r="AP534" s="198"/>
      <c r="AQ534" s="198"/>
      <c r="AR534" s="198"/>
      <c r="AS534" s="198"/>
      <c r="AT534" s="198"/>
      <c r="AU534" s="198"/>
      <c r="AV534" s="198"/>
      <c r="AW534" s="198"/>
      <c r="AX534" s="198"/>
      <c r="AY534" s="198"/>
      <c r="AZ534" s="198"/>
      <c r="BA534" s="198"/>
      <c r="BB534" s="198"/>
      <c r="BC534" s="198"/>
      <c r="BD534" s="198"/>
      <c r="BE534" s="198"/>
      <c r="BF534" s="198"/>
      <c r="BG534" s="198"/>
      <c r="BH534" s="198"/>
    </row>
    <row r="535" spans="1:60" outlineLevel="1" x14ac:dyDescent="0.2">
      <c r="A535" s="208"/>
      <c r="B535" s="207"/>
      <c r="C535" s="219" t="s">
        <v>824</v>
      </c>
      <c r="D535" s="597"/>
      <c r="E535" s="218"/>
      <c r="F535" s="206"/>
      <c r="G535" s="206"/>
      <c r="H535" s="206"/>
      <c r="I535" s="206"/>
      <c r="J535" s="206"/>
      <c r="K535" s="206"/>
      <c r="L535" s="206"/>
      <c r="M535" s="206"/>
      <c r="N535" s="204"/>
      <c r="O535" s="204"/>
      <c r="P535" s="204"/>
      <c r="Q535" s="204"/>
      <c r="R535" s="204"/>
      <c r="S535" s="204"/>
      <c r="T535" s="205"/>
      <c r="U535" s="204"/>
      <c r="V535" s="198"/>
      <c r="W535" s="198"/>
      <c r="X535" s="198"/>
      <c r="Y535" s="198"/>
      <c r="Z535" s="198"/>
      <c r="AA535" s="198"/>
      <c r="AB535" s="198"/>
      <c r="AC535" s="198"/>
      <c r="AD535" s="198"/>
      <c r="AE535" s="198" t="s">
        <v>97</v>
      </c>
      <c r="AF535" s="198">
        <v>0</v>
      </c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98"/>
      <c r="AT535" s="198"/>
      <c r="AU535" s="198"/>
      <c r="AV535" s="198"/>
      <c r="AW535" s="198"/>
      <c r="AX535" s="198"/>
      <c r="AY535" s="198"/>
      <c r="AZ535" s="198"/>
      <c r="BA535" s="198"/>
      <c r="BB535" s="198"/>
      <c r="BC535" s="198"/>
      <c r="BD535" s="198"/>
      <c r="BE535" s="198"/>
      <c r="BF535" s="198"/>
      <c r="BG535" s="198"/>
      <c r="BH535" s="198"/>
    </row>
    <row r="536" spans="1:60" outlineLevel="1" x14ac:dyDescent="0.2">
      <c r="A536" s="208"/>
      <c r="B536" s="207"/>
      <c r="C536" s="219" t="s">
        <v>823</v>
      </c>
      <c r="D536" s="597"/>
      <c r="E536" s="218">
        <v>96.18</v>
      </c>
      <c r="F536" s="206"/>
      <c r="G536" s="206"/>
      <c r="H536" s="206"/>
      <c r="I536" s="206"/>
      <c r="J536" s="206"/>
      <c r="K536" s="206"/>
      <c r="L536" s="206"/>
      <c r="M536" s="206"/>
      <c r="N536" s="204"/>
      <c r="O536" s="204"/>
      <c r="P536" s="204"/>
      <c r="Q536" s="204"/>
      <c r="R536" s="204"/>
      <c r="S536" s="204"/>
      <c r="T536" s="205"/>
      <c r="U536" s="204"/>
      <c r="V536" s="198"/>
      <c r="W536" s="198"/>
      <c r="X536" s="198"/>
      <c r="Y536" s="198"/>
      <c r="Z536" s="198"/>
      <c r="AA536" s="198"/>
      <c r="AB536" s="198"/>
      <c r="AC536" s="198"/>
      <c r="AD536" s="198"/>
      <c r="AE536" s="198" t="s">
        <v>97</v>
      </c>
      <c r="AF536" s="198">
        <v>0</v>
      </c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98"/>
      <c r="AT536" s="198"/>
      <c r="AU536" s="198"/>
      <c r="AV536" s="198"/>
      <c r="AW536" s="198"/>
      <c r="AX536" s="198"/>
      <c r="AY536" s="198"/>
      <c r="AZ536" s="198"/>
      <c r="BA536" s="198"/>
      <c r="BB536" s="198"/>
      <c r="BC536" s="198"/>
      <c r="BD536" s="198"/>
      <c r="BE536" s="198"/>
      <c r="BF536" s="198"/>
      <c r="BG536" s="198"/>
      <c r="BH536" s="198"/>
    </row>
    <row r="537" spans="1:60" outlineLevel="1" x14ac:dyDescent="0.2">
      <c r="A537" s="208">
        <v>191</v>
      </c>
      <c r="B537" s="207" t="s">
        <v>822</v>
      </c>
      <c r="C537" s="210" t="s">
        <v>821</v>
      </c>
      <c r="D537" s="204" t="s">
        <v>100</v>
      </c>
      <c r="E537" s="209">
        <v>0.75</v>
      </c>
      <c r="F537" s="254"/>
      <c r="G537" s="206">
        <f>ROUND(E537*F537,2)</f>
        <v>0</v>
      </c>
      <c r="H537" s="254"/>
      <c r="I537" s="206">
        <f>ROUND(E537*H537,2)</f>
        <v>0</v>
      </c>
      <c r="J537" s="254"/>
      <c r="K537" s="206">
        <f>ROUND(E537*J537,2)</f>
        <v>0</v>
      </c>
      <c r="L537" s="206">
        <v>21</v>
      </c>
      <c r="M537" s="206">
        <f>G537*(1+L537/100)</f>
        <v>0</v>
      </c>
      <c r="N537" s="204">
        <v>0</v>
      </c>
      <c r="O537" s="204">
        <f>ROUND(E537*N537,5)</f>
        <v>0</v>
      </c>
      <c r="P537" s="204">
        <v>0</v>
      </c>
      <c r="Q537" s="204">
        <f>ROUND(E537*P537,5)</f>
        <v>0</v>
      </c>
      <c r="R537" s="204"/>
      <c r="S537" s="204"/>
      <c r="T537" s="205">
        <v>1.321</v>
      </c>
      <c r="U537" s="204">
        <f>ROUND(E537*T537,2)</f>
        <v>0.99</v>
      </c>
      <c r="V537" s="198"/>
      <c r="W537" s="198"/>
      <c r="X537" s="198"/>
      <c r="Y537" s="198"/>
      <c r="Z537" s="198"/>
      <c r="AA537" s="198"/>
      <c r="AB537" s="198"/>
      <c r="AC537" s="198"/>
      <c r="AD537" s="198"/>
      <c r="AE537" s="198" t="s">
        <v>91</v>
      </c>
      <c r="AF537" s="198"/>
      <c r="AG537" s="198"/>
      <c r="AH537" s="198"/>
      <c r="AI537" s="198"/>
      <c r="AJ537" s="198"/>
      <c r="AK537" s="198"/>
      <c r="AL537" s="198"/>
      <c r="AM537" s="198"/>
      <c r="AN537" s="198"/>
      <c r="AO537" s="198"/>
      <c r="AP537" s="198"/>
      <c r="AQ537" s="198"/>
      <c r="AR537" s="198"/>
      <c r="AS537" s="198"/>
      <c r="AT537" s="198"/>
      <c r="AU537" s="198"/>
      <c r="AV537" s="198"/>
      <c r="AW537" s="198"/>
      <c r="AX537" s="198"/>
      <c r="AY537" s="198"/>
      <c r="AZ537" s="198"/>
      <c r="BA537" s="198"/>
      <c r="BB537" s="198"/>
      <c r="BC537" s="198"/>
      <c r="BD537" s="198"/>
      <c r="BE537" s="198"/>
      <c r="BF537" s="198"/>
      <c r="BG537" s="198"/>
      <c r="BH537" s="198"/>
    </row>
    <row r="538" spans="1:60" x14ac:dyDescent="0.2">
      <c r="A538" s="217" t="s">
        <v>21</v>
      </c>
      <c r="B538" s="216" t="s">
        <v>705</v>
      </c>
      <c r="C538" s="215" t="s">
        <v>704</v>
      </c>
      <c r="D538" s="211"/>
      <c r="E538" s="214"/>
      <c r="F538" s="213"/>
      <c r="G538" s="213">
        <f>SUMIF(AE539:AE550,"&lt;&gt;NOR",G539:G550)</f>
        <v>0</v>
      </c>
      <c r="H538" s="213"/>
      <c r="I538" s="213">
        <f>SUM(I539:I550)</f>
        <v>0</v>
      </c>
      <c r="J538" s="213"/>
      <c r="K538" s="213">
        <f>SUM(K539:K550)</f>
        <v>0</v>
      </c>
      <c r="L538" s="213"/>
      <c r="M538" s="213">
        <f>SUM(M539:M550)</f>
        <v>0</v>
      </c>
      <c r="N538" s="211"/>
      <c r="O538" s="211">
        <f>SUM(O539:O550)</f>
        <v>0.17515999999999998</v>
      </c>
      <c r="P538" s="211"/>
      <c r="Q538" s="211">
        <f>SUM(Q539:Q550)</f>
        <v>0</v>
      </c>
      <c r="R538" s="211"/>
      <c r="S538" s="211"/>
      <c r="T538" s="212"/>
      <c r="U538" s="211">
        <f>SUM(U539:U550)</f>
        <v>160.53</v>
      </c>
      <c r="AE538" t="s">
        <v>92</v>
      </c>
    </row>
    <row r="539" spans="1:60" ht="22.5" outlineLevel="1" x14ac:dyDescent="0.2">
      <c r="A539" s="208">
        <v>192</v>
      </c>
      <c r="B539" s="207" t="s">
        <v>820</v>
      </c>
      <c r="C539" s="210" t="s">
        <v>819</v>
      </c>
      <c r="D539" s="204" t="s">
        <v>98</v>
      </c>
      <c r="E539" s="209">
        <v>220.03800000000001</v>
      </c>
      <c r="F539" s="254"/>
      <c r="G539" s="206">
        <f>ROUND(E539*F539,2)</f>
        <v>0</v>
      </c>
      <c r="H539" s="254"/>
      <c r="I539" s="206">
        <f>ROUND(E539*H539,2)</f>
        <v>0</v>
      </c>
      <c r="J539" s="254"/>
      <c r="K539" s="206">
        <f>ROUND(E539*J539,2)</f>
        <v>0</v>
      </c>
      <c r="L539" s="206">
        <v>21</v>
      </c>
      <c r="M539" s="206">
        <f>G539*(1+L539/100)</f>
        <v>0</v>
      </c>
      <c r="N539" s="204">
        <v>3.2000000000000003E-4</v>
      </c>
      <c r="O539" s="204">
        <f>ROUND(E539*N539,5)</f>
        <v>7.041E-2</v>
      </c>
      <c r="P539" s="204">
        <v>0</v>
      </c>
      <c r="Q539" s="204">
        <f>ROUND(E539*P539,5)</f>
        <v>0</v>
      </c>
      <c r="R539" s="204"/>
      <c r="S539" s="204"/>
      <c r="T539" s="205">
        <v>0.3</v>
      </c>
      <c r="U539" s="204">
        <f>ROUND(E539*T539,2)</f>
        <v>66.010000000000005</v>
      </c>
      <c r="V539" s="198"/>
      <c r="W539" s="198"/>
      <c r="X539" s="198"/>
      <c r="Y539" s="198"/>
      <c r="Z539" s="198"/>
      <c r="AA539" s="198"/>
      <c r="AB539" s="198"/>
      <c r="AC539" s="198"/>
      <c r="AD539" s="198"/>
      <c r="AE539" s="198" t="s">
        <v>99</v>
      </c>
      <c r="AF539" s="198"/>
      <c r="AG539" s="198"/>
      <c r="AH539" s="198"/>
      <c r="AI539" s="198"/>
      <c r="AJ539" s="198"/>
      <c r="AK539" s="198"/>
      <c r="AL539" s="198"/>
      <c r="AM539" s="198"/>
      <c r="AN539" s="198"/>
      <c r="AO539" s="198"/>
      <c r="AP539" s="198"/>
      <c r="AQ539" s="198"/>
      <c r="AR539" s="198"/>
      <c r="AS539" s="198"/>
      <c r="AT539" s="198"/>
      <c r="AU539" s="198"/>
      <c r="AV539" s="198"/>
      <c r="AW539" s="198"/>
      <c r="AX539" s="198"/>
      <c r="AY539" s="198"/>
      <c r="AZ539" s="198"/>
      <c r="BA539" s="198"/>
      <c r="BB539" s="198"/>
      <c r="BC539" s="198"/>
      <c r="BD539" s="198"/>
      <c r="BE539" s="198"/>
      <c r="BF539" s="198"/>
      <c r="BG539" s="198"/>
      <c r="BH539" s="198"/>
    </row>
    <row r="540" spans="1:60" outlineLevel="1" x14ac:dyDescent="0.2">
      <c r="A540" s="208"/>
      <c r="B540" s="207"/>
      <c r="C540" s="219" t="s">
        <v>816</v>
      </c>
      <c r="D540" s="597"/>
      <c r="E540" s="218"/>
      <c r="F540" s="206"/>
      <c r="G540" s="206"/>
      <c r="H540" s="206"/>
      <c r="I540" s="206"/>
      <c r="J540" s="206"/>
      <c r="K540" s="206"/>
      <c r="L540" s="206"/>
      <c r="M540" s="206"/>
      <c r="N540" s="204"/>
      <c r="O540" s="204"/>
      <c r="P540" s="204"/>
      <c r="Q540" s="204"/>
      <c r="R540" s="204"/>
      <c r="S540" s="204"/>
      <c r="T540" s="205"/>
      <c r="U540" s="204"/>
      <c r="V540" s="198"/>
      <c r="W540" s="198"/>
      <c r="X540" s="198"/>
      <c r="Y540" s="198"/>
      <c r="Z540" s="198"/>
      <c r="AA540" s="198"/>
      <c r="AB540" s="198"/>
      <c r="AC540" s="198"/>
      <c r="AD540" s="198"/>
      <c r="AE540" s="198" t="s">
        <v>97</v>
      </c>
      <c r="AF540" s="198">
        <v>0</v>
      </c>
      <c r="AG540" s="198"/>
      <c r="AH540" s="198"/>
      <c r="AI540" s="198"/>
      <c r="AJ540" s="198"/>
      <c r="AK540" s="198"/>
      <c r="AL540" s="198"/>
      <c r="AM540" s="198"/>
      <c r="AN540" s="198"/>
      <c r="AO540" s="198"/>
      <c r="AP540" s="198"/>
      <c r="AQ540" s="198"/>
      <c r="AR540" s="198"/>
      <c r="AS540" s="198"/>
      <c r="AT540" s="198"/>
      <c r="AU540" s="198"/>
      <c r="AV540" s="198"/>
      <c r="AW540" s="198"/>
      <c r="AX540" s="198"/>
      <c r="AY540" s="198"/>
      <c r="AZ540" s="198"/>
      <c r="BA540" s="198"/>
      <c r="BB540" s="198"/>
      <c r="BC540" s="198"/>
      <c r="BD540" s="198"/>
      <c r="BE540" s="198"/>
      <c r="BF540" s="198"/>
      <c r="BG540" s="198"/>
      <c r="BH540" s="198"/>
    </row>
    <row r="541" spans="1:60" outlineLevel="1" x14ac:dyDescent="0.2">
      <c r="A541" s="208"/>
      <c r="B541" s="207"/>
      <c r="C541" s="219" t="s">
        <v>815</v>
      </c>
      <c r="D541" s="597"/>
      <c r="E541" s="218">
        <v>87.72</v>
      </c>
      <c r="F541" s="206"/>
      <c r="G541" s="206"/>
      <c r="H541" s="206"/>
      <c r="I541" s="206"/>
      <c r="J541" s="206"/>
      <c r="K541" s="206"/>
      <c r="L541" s="206"/>
      <c r="M541" s="206"/>
      <c r="N541" s="204"/>
      <c r="O541" s="204"/>
      <c r="P541" s="204"/>
      <c r="Q541" s="204"/>
      <c r="R541" s="204"/>
      <c r="S541" s="204"/>
      <c r="T541" s="205"/>
      <c r="U541" s="204"/>
      <c r="V541" s="198"/>
      <c r="W541" s="198"/>
      <c r="X541" s="198"/>
      <c r="Y541" s="198"/>
      <c r="Z541" s="198"/>
      <c r="AA541" s="198"/>
      <c r="AB541" s="198"/>
      <c r="AC541" s="198"/>
      <c r="AD541" s="198"/>
      <c r="AE541" s="198" t="s">
        <v>97</v>
      </c>
      <c r="AF541" s="198">
        <v>0</v>
      </c>
      <c r="AG541" s="198"/>
      <c r="AH541" s="198"/>
      <c r="AI541" s="198"/>
      <c r="AJ541" s="198"/>
      <c r="AK541" s="198"/>
      <c r="AL541" s="198"/>
      <c r="AM541" s="198"/>
      <c r="AN541" s="198"/>
      <c r="AO541" s="198"/>
      <c r="AP541" s="198"/>
      <c r="AQ541" s="198"/>
      <c r="AR541" s="198"/>
      <c r="AS541" s="198"/>
      <c r="AT541" s="198"/>
      <c r="AU541" s="198"/>
      <c r="AV541" s="198"/>
      <c r="AW541" s="198"/>
      <c r="AX541" s="198"/>
      <c r="AY541" s="198"/>
      <c r="AZ541" s="198"/>
      <c r="BA541" s="198"/>
      <c r="BB541" s="198"/>
      <c r="BC541" s="198"/>
      <c r="BD541" s="198"/>
      <c r="BE541" s="198"/>
      <c r="BF541" s="198"/>
      <c r="BG541" s="198"/>
      <c r="BH541" s="198"/>
    </row>
    <row r="542" spans="1:60" outlineLevel="1" x14ac:dyDescent="0.2">
      <c r="A542" s="208"/>
      <c r="B542" s="207"/>
      <c r="C542" s="219" t="s">
        <v>814</v>
      </c>
      <c r="D542" s="597"/>
      <c r="E542" s="218"/>
      <c r="F542" s="206"/>
      <c r="G542" s="206"/>
      <c r="H542" s="206"/>
      <c r="I542" s="206"/>
      <c r="J542" s="206"/>
      <c r="K542" s="206"/>
      <c r="L542" s="206"/>
      <c r="M542" s="206"/>
      <c r="N542" s="204"/>
      <c r="O542" s="204"/>
      <c r="P542" s="204"/>
      <c r="Q542" s="204"/>
      <c r="R542" s="204"/>
      <c r="S542" s="204"/>
      <c r="T542" s="205"/>
      <c r="U542" s="204"/>
      <c r="V542" s="198"/>
      <c r="W542" s="198"/>
      <c r="X542" s="198"/>
      <c r="Y542" s="198"/>
      <c r="Z542" s="198"/>
      <c r="AA542" s="198"/>
      <c r="AB542" s="198"/>
      <c r="AC542" s="198"/>
      <c r="AD542" s="198"/>
      <c r="AE542" s="198" t="s">
        <v>97</v>
      </c>
      <c r="AF542" s="198">
        <v>0</v>
      </c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198"/>
      <c r="AT542" s="198"/>
      <c r="AU542" s="198"/>
      <c r="AV542" s="198"/>
      <c r="AW542" s="198"/>
      <c r="AX542" s="198"/>
      <c r="AY542" s="198"/>
      <c r="AZ542" s="198"/>
      <c r="BA542" s="198"/>
      <c r="BB542" s="198"/>
      <c r="BC542" s="198"/>
      <c r="BD542" s="198"/>
      <c r="BE542" s="198"/>
      <c r="BF542" s="198"/>
      <c r="BG542" s="198"/>
      <c r="BH542" s="198"/>
    </row>
    <row r="543" spans="1:60" outlineLevel="1" x14ac:dyDescent="0.2">
      <c r="A543" s="208"/>
      <c r="B543" s="207"/>
      <c r="C543" s="219" t="s">
        <v>813</v>
      </c>
      <c r="D543" s="597"/>
      <c r="E543" s="218">
        <v>132.31800000000001</v>
      </c>
      <c r="F543" s="206"/>
      <c r="G543" s="206"/>
      <c r="H543" s="206"/>
      <c r="I543" s="206"/>
      <c r="J543" s="206"/>
      <c r="K543" s="206"/>
      <c r="L543" s="206"/>
      <c r="M543" s="206"/>
      <c r="N543" s="204"/>
      <c r="O543" s="204"/>
      <c r="P543" s="204"/>
      <c r="Q543" s="204"/>
      <c r="R543" s="204"/>
      <c r="S543" s="204"/>
      <c r="T543" s="205"/>
      <c r="U543" s="204"/>
      <c r="V543" s="198"/>
      <c r="W543" s="198"/>
      <c r="X543" s="198"/>
      <c r="Y543" s="198"/>
      <c r="Z543" s="198"/>
      <c r="AA543" s="198"/>
      <c r="AB543" s="198"/>
      <c r="AC543" s="198"/>
      <c r="AD543" s="198"/>
      <c r="AE543" s="198" t="s">
        <v>97</v>
      </c>
      <c r="AF543" s="198">
        <v>0</v>
      </c>
      <c r="AG543" s="198"/>
      <c r="AH543" s="198"/>
      <c r="AI543" s="198"/>
      <c r="AJ543" s="198"/>
      <c r="AK543" s="198"/>
      <c r="AL543" s="198"/>
      <c r="AM543" s="198"/>
      <c r="AN543" s="198"/>
      <c r="AO543" s="198"/>
      <c r="AP543" s="198"/>
      <c r="AQ543" s="198"/>
      <c r="AR543" s="198"/>
      <c r="AS543" s="198"/>
      <c r="AT543" s="198"/>
      <c r="AU543" s="198"/>
      <c r="AV543" s="198"/>
      <c r="AW543" s="198"/>
      <c r="AX543" s="198"/>
      <c r="AY543" s="198"/>
      <c r="AZ543" s="198"/>
      <c r="BA543" s="198"/>
      <c r="BB543" s="198"/>
      <c r="BC543" s="198"/>
      <c r="BD543" s="198"/>
      <c r="BE543" s="198"/>
      <c r="BF543" s="198"/>
      <c r="BG543" s="198"/>
      <c r="BH543" s="198"/>
    </row>
    <row r="544" spans="1:60" ht="22.5" outlineLevel="1" x14ac:dyDescent="0.2">
      <c r="A544" s="208">
        <v>193</v>
      </c>
      <c r="B544" s="207" t="s">
        <v>818</v>
      </c>
      <c r="C544" s="210" t="s">
        <v>817</v>
      </c>
      <c r="D544" s="204" t="s">
        <v>98</v>
      </c>
      <c r="E544" s="209">
        <v>249.398</v>
      </c>
      <c r="F544" s="254"/>
      <c r="G544" s="206">
        <f>ROUND(E544*F544,2)</f>
        <v>0</v>
      </c>
      <c r="H544" s="254"/>
      <c r="I544" s="206">
        <f>ROUND(E544*H544,2)</f>
        <v>0</v>
      </c>
      <c r="J544" s="254"/>
      <c r="K544" s="206">
        <f>ROUND(E544*J544,2)</f>
        <v>0</v>
      </c>
      <c r="L544" s="206">
        <v>21</v>
      </c>
      <c r="M544" s="206">
        <f>G544*(1+L544/100)</f>
        <v>0</v>
      </c>
      <c r="N544" s="204">
        <v>4.2000000000000002E-4</v>
      </c>
      <c r="O544" s="204">
        <f>ROUND(E544*N544,5)</f>
        <v>0.10475</v>
      </c>
      <c r="P544" s="204">
        <v>0</v>
      </c>
      <c r="Q544" s="204">
        <f>ROUND(E544*P544,5)</f>
        <v>0</v>
      </c>
      <c r="R544" s="204"/>
      <c r="S544" s="204"/>
      <c r="T544" s="205">
        <v>0.379</v>
      </c>
      <c r="U544" s="204">
        <f>ROUND(E544*T544,2)</f>
        <v>94.52</v>
      </c>
      <c r="V544" s="198"/>
      <c r="W544" s="198"/>
      <c r="X544" s="198"/>
      <c r="Y544" s="198"/>
      <c r="Z544" s="198"/>
      <c r="AA544" s="198"/>
      <c r="AB544" s="198"/>
      <c r="AC544" s="198"/>
      <c r="AD544" s="198"/>
      <c r="AE544" s="198" t="s">
        <v>99</v>
      </c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198"/>
      <c r="AW544" s="198"/>
      <c r="AX544" s="198"/>
      <c r="AY544" s="198"/>
      <c r="AZ544" s="198"/>
      <c r="BA544" s="198"/>
      <c r="BB544" s="198"/>
      <c r="BC544" s="198"/>
      <c r="BD544" s="198"/>
      <c r="BE544" s="198"/>
      <c r="BF544" s="198"/>
      <c r="BG544" s="198"/>
      <c r="BH544" s="198"/>
    </row>
    <row r="545" spans="1:60" outlineLevel="1" x14ac:dyDescent="0.2">
      <c r="A545" s="208"/>
      <c r="B545" s="207"/>
      <c r="C545" s="219" t="s">
        <v>816</v>
      </c>
      <c r="D545" s="597"/>
      <c r="E545" s="218"/>
      <c r="F545" s="206"/>
      <c r="G545" s="206"/>
      <c r="H545" s="206"/>
      <c r="I545" s="206"/>
      <c r="J545" s="206"/>
      <c r="K545" s="206"/>
      <c r="L545" s="206"/>
      <c r="M545" s="206"/>
      <c r="N545" s="204"/>
      <c r="O545" s="204"/>
      <c r="P545" s="204"/>
      <c r="Q545" s="204"/>
      <c r="R545" s="204"/>
      <c r="S545" s="204"/>
      <c r="T545" s="205"/>
      <c r="U545" s="204"/>
      <c r="V545" s="198"/>
      <c r="W545" s="198"/>
      <c r="X545" s="198"/>
      <c r="Y545" s="198"/>
      <c r="Z545" s="198"/>
      <c r="AA545" s="198"/>
      <c r="AB545" s="198"/>
      <c r="AC545" s="198"/>
      <c r="AD545" s="198"/>
      <c r="AE545" s="198" t="s">
        <v>97</v>
      </c>
      <c r="AF545" s="198">
        <v>0</v>
      </c>
      <c r="AG545" s="198"/>
      <c r="AH545" s="198"/>
      <c r="AI545" s="198"/>
      <c r="AJ545" s="198"/>
      <c r="AK545" s="198"/>
      <c r="AL545" s="198"/>
      <c r="AM545" s="198"/>
      <c r="AN545" s="198"/>
      <c r="AO545" s="198"/>
      <c r="AP545" s="198"/>
      <c r="AQ545" s="198"/>
      <c r="AR545" s="198"/>
      <c r="AS545" s="198"/>
      <c r="AT545" s="198"/>
      <c r="AU545" s="198"/>
      <c r="AV545" s="198"/>
      <c r="AW545" s="198"/>
      <c r="AX545" s="198"/>
      <c r="AY545" s="198"/>
      <c r="AZ545" s="198"/>
      <c r="BA545" s="198"/>
      <c r="BB545" s="198"/>
      <c r="BC545" s="198"/>
      <c r="BD545" s="198"/>
      <c r="BE545" s="198"/>
      <c r="BF545" s="198"/>
      <c r="BG545" s="198"/>
      <c r="BH545" s="198"/>
    </row>
    <row r="546" spans="1:60" outlineLevel="1" x14ac:dyDescent="0.2">
      <c r="A546" s="208"/>
      <c r="B546" s="207"/>
      <c r="C546" s="219" t="s">
        <v>815</v>
      </c>
      <c r="D546" s="597"/>
      <c r="E546" s="218">
        <v>87.72</v>
      </c>
      <c r="F546" s="206"/>
      <c r="G546" s="206"/>
      <c r="H546" s="206"/>
      <c r="I546" s="206"/>
      <c r="J546" s="206"/>
      <c r="K546" s="206"/>
      <c r="L546" s="206"/>
      <c r="M546" s="206"/>
      <c r="N546" s="204"/>
      <c r="O546" s="204"/>
      <c r="P546" s="204"/>
      <c r="Q546" s="204"/>
      <c r="R546" s="204"/>
      <c r="S546" s="204"/>
      <c r="T546" s="205"/>
      <c r="U546" s="204"/>
      <c r="V546" s="198"/>
      <c r="W546" s="198"/>
      <c r="X546" s="198"/>
      <c r="Y546" s="198"/>
      <c r="Z546" s="198"/>
      <c r="AA546" s="198"/>
      <c r="AB546" s="198"/>
      <c r="AC546" s="198"/>
      <c r="AD546" s="198"/>
      <c r="AE546" s="198" t="s">
        <v>97</v>
      </c>
      <c r="AF546" s="198">
        <v>0</v>
      </c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8"/>
      <c r="AT546" s="198"/>
      <c r="AU546" s="198"/>
      <c r="AV546" s="198"/>
      <c r="AW546" s="198"/>
      <c r="AX546" s="198"/>
      <c r="AY546" s="198"/>
      <c r="AZ546" s="198"/>
      <c r="BA546" s="198"/>
      <c r="BB546" s="198"/>
      <c r="BC546" s="198"/>
      <c r="BD546" s="198"/>
      <c r="BE546" s="198"/>
      <c r="BF546" s="198"/>
      <c r="BG546" s="198"/>
      <c r="BH546" s="198"/>
    </row>
    <row r="547" spans="1:60" outlineLevel="1" x14ac:dyDescent="0.2">
      <c r="A547" s="208"/>
      <c r="B547" s="207"/>
      <c r="C547" s="219" t="s">
        <v>814</v>
      </c>
      <c r="D547" s="597"/>
      <c r="E547" s="218"/>
      <c r="F547" s="206"/>
      <c r="G547" s="206"/>
      <c r="H547" s="206"/>
      <c r="I547" s="206"/>
      <c r="J547" s="206"/>
      <c r="K547" s="206"/>
      <c r="L547" s="206"/>
      <c r="M547" s="206"/>
      <c r="N547" s="204"/>
      <c r="O547" s="204"/>
      <c r="P547" s="204"/>
      <c r="Q547" s="204"/>
      <c r="R547" s="204"/>
      <c r="S547" s="204"/>
      <c r="T547" s="205"/>
      <c r="U547" s="204"/>
      <c r="V547" s="198"/>
      <c r="W547" s="198"/>
      <c r="X547" s="198"/>
      <c r="Y547" s="198"/>
      <c r="Z547" s="198"/>
      <c r="AA547" s="198"/>
      <c r="AB547" s="198"/>
      <c r="AC547" s="198"/>
      <c r="AD547" s="198"/>
      <c r="AE547" s="198" t="s">
        <v>97</v>
      </c>
      <c r="AF547" s="198">
        <v>0</v>
      </c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198"/>
      <c r="AT547" s="198"/>
      <c r="AU547" s="198"/>
      <c r="AV547" s="198"/>
      <c r="AW547" s="198"/>
      <c r="AX547" s="198"/>
      <c r="AY547" s="198"/>
      <c r="AZ547" s="198"/>
      <c r="BA547" s="198"/>
      <c r="BB547" s="198"/>
      <c r="BC547" s="198"/>
      <c r="BD547" s="198"/>
      <c r="BE547" s="198"/>
      <c r="BF547" s="198"/>
      <c r="BG547" s="198"/>
      <c r="BH547" s="198"/>
    </row>
    <row r="548" spans="1:60" outlineLevel="1" x14ac:dyDescent="0.2">
      <c r="A548" s="208"/>
      <c r="B548" s="207"/>
      <c r="C548" s="219" t="s">
        <v>813</v>
      </c>
      <c r="D548" s="597"/>
      <c r="E548" s="218">
        <v>132.31800000000001</v>
      </c>
      <c r="F548" s="206"/>
      <c r="G548" s="206"/>
      <c r="H548" s="206"/>
      <c r="I548" s="206"/>
      <c r="J548" s="206"/>
      <c r="K548" s="206"/>
      <c r="L548" s="206"/>
      <c r="M548" s="206"/>
      <c r="N548" s="204"/>
      <c r="O548" s="204"/>
      <c r="P548" s="204"/>
      <c r="Q548" s="204"/>
      <c r="R548" s="204"/>
      <c r="S548" s="204"/>
      <c r="T548" s="205"/>
      <c r="U548" s="204"/>
      <c r="V548" s="198"/>
      <c r="W548" s="198"/>
      <c r="X548" s="198"/>
      <c r="Y548" s="198"/>
      <c r="Z548" s="198"/>
      <c r="AA548" s="198"/>
      <c r="AB548" s="198"/>
      <c r="AC548" s="198"/>
      <c r="AD548" s="198"/>
      <c r="AE548" s="198" t="s">
        <v>97</v>
      </c>
      <c r="AF548" s="198">
        <v>0</v>
      </c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198"/>
      <c r="AT548" s="198"/>
      <c r="AU548" s="198"/>
      <c r="AV548" s="198"/>
      <c r="AW548" s="198"/>
      <c r="AX548" s="198"/>
      <c r="AY548" s="198"/>
      <c r="AZ548" s="198"/>
      <c r="BA548" s="198"/>
      <c r="BB548" s="198"/>
      <c r="BC548" s="198"/>
      <c r="BD548" s="198"/>
      <c r="BE548" s="198"/>
      <c r="BF548" s="198"/>
      <c r="BG548" s="198"/>
      <c r="BH548" s="198"/>
    </row>
    <row r="549" spans="1:60" outlineLevel="1" x14ac:dyDescent="0.2">
      <c r="A549" s="208"/>
      <c r="B549" s="207"/>
      <c r="C549" s="219" t="s">
        <v>812</v>
      </c>
      <c r="D549" s="597"/>
      <c r="E549" s="218"/>
      <c r="F549" s="206"/>
      <c r="G549" s="206"/>
      <c r="H549" s="206"/>
      <c r="I549" s="206"/>
      <c r="J549" s="206"/>
      <c r="K549" s="206"/>
      <c r="L549" s="206"/>
      <c r="M549" s="206"/>
      <c r="N549" s="204"/>
      <c r="O549" s="204"/>
      <c r="P549" s="204"/>
      <c r="Q549" s="204"/>
      <c r="R549" s="204"/>
      <c r="S549" s="204"/>
      <c r="T549" s="205"/>
      <c r="U549" s="204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 t="s">
        <v>97</v>
      </c>
      <c r="AF549" s="198">
        <v>0</v>
      </c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98"/>
      <c r="AT549" s="198"/>
      <c r="AU549" s="198"/>
      <c r="AV549" s="198"/>
      <c r="AW549" s="198"/>
      <c r="AX549" s="198"/>
      <c r="AY549" s="198"/>
      <c r="AZ549" s="198"/>
      <c r="BA549" s="198"/>
      <c r="BB549" s="198"/>
      <c r="BC549" s="198"/>
      <c r="BD549" s="198"/>
      <c r="BE549" s="198"/>
      <c r="BF549" s="198"/>
      <c r="BG549" s="198"/>
      <c r="BH549" s="198"/>
    </row>
    <row r="550" spans="1:60" outlineLevel="1" x14ac:dyDescent="0.2">
      <c r="A550" s="208"/>
      <c r="B550" s="207"/>
      <c r="C550" s="219" t="s">
        <v>811</v>
      </c>
      <c r="D550" s="597"/>
      <c r="E550" s="218">
        <v>29.36</v>
      </c>
      <c r="F550" s="206"/>
      <c r="G550" s="206"/>
      <c r="H550" s="206"/>
      <c r="I550" s="206"/>
      <c r="J550" s="206"/>
      <c r="K550" s="206"/>
      <c r="L550" s="206"/>
      <c r="M550" s="206"/>
      <c r="N550" s="204"/>
      <c r="O550" s="204"/>
      <c r="P550" s="204"/>
      <c r="Q550" s="204"/>
      <c r="R550" s="204"/>
      <c r="S550" s="204"/>
      <c r="T550" s="205"/>
      <c r="U550" s="204"/>
      <c r="V550" s="198"/>
      <c r="W550" s="198"/>
      <c r="X550" s="198"/>
      <c r="Y550" s="198"/>
      <c r="Z550" s="198"/>
      <c r="AA550" s="198"/>
      <c r="AB550" s="198"/>
      <c r="AC550" s="198"/>
      <c r="AD550" s="198"/>
      <c r="AE550" s="198" t="s">
        <v>97</v>
      </c>
      <c r="AF550" s="198">
        <v>0</v>
      </c>
      <c r="AG550" s="198"/>
      <c r="AH550" s="198"/>
      <c r="AI550" s="198"/>
      <c r="AJ550" s="198"/>
      <c r="AK550" s="198"/>
      <c r="AL550" s="198"/>
      <c r="AM550" s="198"/>
      <c r="AN550" s="198"/>
      <c r="AO550" s="198"/>
      <c r="AP550" s="198"/>
      <c r="AQ550" s="198"/>
      <c r="AR550" s="198"/>
      <c r="AS550" s="198"/>
      <c r="AT550" s="198"/>
      <c r="AU550" s="198"/>
      <c r="AV550" s="198"/>
      <c r="AW550" s="198"/>
      <c r="AX550" s="198"/>
      <c r="AY550" s="198"/>
      <c r="AZ550" s="198"/>
      <c r="BA550" s="198"/>
      <c r="BB550" s="198"/>
      <c r="BC550" s="198"/>
      <c r="BD550" s="198"/>
      <c r="BE550" s="198"/>
      <c r="BF550" s="198"/>
      <c r="BG550" s="198"/>
      <c r="BH550" s="198"/>
    </row>
    <row r="551" spans="1:60" x14ac:dyDescent="0.2">
      <c r="A551" s="217" t="s">
        <v>21</v>
      </c>
      <c r="B551" s="216" t="s">
        <v>703</v>
      </c>
      <c r="C551" s="215" t="s">
        <v>702</v>
      </c>
      <c r="D551" s="211"/>
      <c r="E551" s="214"/>
      <c r="F551" s="213"/>
      <c r="G551" s="213">
        <f>SUMIF(AE552:AE557,"&lt;&gt;NOR",G552:G557)</f>
        <v>0</v>
      </c>
      <c r="H551" s="213"/>
      <c r="I551" s="213">
        <f>SUM(I552:I557)</f>
        <v>0</v>
      </c>
      <c r="J551" s="213"/>
      <c r="K551" s="213">
        <f>SUM(K552:K557)</f>
        <v>0</v>
      </c>
      <c r="L551" s="213"/>
      <c r="M551" s="213">
        <f>SUM(M552:M557)</f>
        <v>0</v>
      </c>
      <c r="N551" s="211"/>
      <c r="O551" s="211">
        <f>SUM(O552:O557)</f>
        <v>0.11747</v>
      </c>
      <c r="P551" s="211"/>
      <c r="Q551" s="211">
        <f>SUM(Q552:Q557)</f>
        <v>0</v>
      </c>
      <c r="R551" s="211"/>
      <c r="S551" s="211"/>
      <c r="T551" s="212"/>
      <c r="U551" s="211">
        <f>SUM(U552:U557)</f>
        <v>40.03</v>
      </c>
      <c r="AE551" t="s">
        <v>92</v>
      </c>
    </row>
    <row r="552" spans="1:60" ht="22.5" outlineLevel="1" x14ac:dyDescent="0.2">
      <c r="A552" s="208">
        <v>194</v>
      </c>
      <c r="B552" s="207" t="s">
        <v>810</v>
      </c>
      <c r="C552" s="210" t="s">
        <v>809</v>
      </c>
      <c r="D552" s="204" t="s">
        <v>98</v>
      </c>
      <c r="E552" s="209">
        <v>201.6</v>
      </c>
      <c r="F552" s="254"/>
      <c r="G552" s="206">
        <f>ROUND(E552*F552,2)</f>
        <v>0</v>
      </c>
      <c r="H552" s="254"/>
      <c r="I552" s="206">
        <f>ROUND(E552*H552,2)</f>
        <v>0</v>
      </c>
      <c r="J552" s="254"/>
      <c r="K552" s="206">
        <f>ROUND(E552*J552,2)</f>
        <v>0</v>
      </c>
      <c r="L552" s="206">
        <v>21</v>
      </c>
      <c r="M552" s="206">
        <f>G552*(1+L552/100)</f>
        <v>0</v>
      </c>
      <c r="N552" s="204">
        <v>4.2999999999999999E-4</v>
      </c>
      <c r="O552" s="204">
        <f>ROUND(E552*N552,5)</f>
        <v>8.6690000000000003E-2</v>
      </c>
      <c r="P552" s="204">
        <v>0</v>
      </c>
      <c r="Q552" s="204">
        <f>ROUND(E552*P552,5)</f>
        <v>0</v>
      </c>
      <c r="R552" s="204"/>
      <c r="S552" s="204"/>
      <c r="T552" s="205">
        <v>0.13439999999999999</v>
      </c>
      <c r="U552" s="204">
        <f>ROUND(E552*T552,2)</f>
        <v>27.1</v>
      </c>
      <c r="V552" s="198"/>
      <c r="W552" s="198"/>
      <c r="X552" s="198"/>
      <c r="Y552" s="198"/>
      <c r="Z552" s="198"/>
      <c r="AA552" s="198"/>
      <c r="AB552" s="198"/>
      <c r="AC552" s="198"/>
      <c r="AD552" s="198"/>
      <c r="AE552" s="198" t="s">
        <v>91</v>
      </c>
      <c r="AF552" s="198"/>
      <c r="AG552" s="198"/>
      <c r="AH552" s="198"/>
      <c r="AI552" s="198"/>
      <c r="AJ552" s="198"/>
      <c r="AK552" s="198"/>
      <c r="AL552" s="198"/>
      <c r="AM552" s="198"/>
      <c r="AN552" s="198"/>
      <c r="AO552" s="198"/>
      <c r="AP552" s="198"/>
      <c r="AQ552" s="198"/>
      <c r="AR552" s="198"/>
      <c r="AS552" s="198"/>
      <c r="AT552" s="198"/>
      <c r="AU552" s="198"/>
      <c r="AV552" s="198"/>
      <c r="AW552" s="198"/>
      <c r="AX552" s="198"/>
      <c r="AY552" s="198"/>
      <c r="AZ552" s="198"/>
      <c r="BA552" s="198"/>
      <c r="BB552" s="198"/>
      <c r="BC552" s="198"/>
      <c r="BD552" s="198"/>
      <c r="BE552" s="198"/>
      <c r="BF552" s="198"/>
      <c r="BG552" s="198"/>
      <c r="BH552" s="198"/>
    </row>
    <row r="553" spans="1:60" outlineLevel="1" x14ac:dyDescent="0.2">
      <c r="A553" s="208"/>
      <c r="B553" s="207"/>
      <c r="C553" s="219" t="s">
        <v>808</v>
      </c>
      <c r="D553" s="597"/>
      <c r="E553" s="218"/>
      <c r="F553" s="206"/>
      <c r="G553" s="206"/>
      <c r="H553" s="206"/>
      <c r="I553" s="206"/>
      <c r="J553" s="206"/>
      <c r="K553" s="206"/>
      <c r="L553" s="206"/>
      <c r="M553" s="206"/>
      <c r="N553" s="204"/>
      <c r="O553" s="204"/>
      <c r="P553" s="204"/>
      <c r="Q553" s="204"/>
      <c r="R553" s="204"/>
      <c r="S553" s="204"/>
      <c r="T553" s="205"/>
      <c r="U553" s="204"/>
      <c r="V553" s="198"/>
      <c r="W553" s="198"/>
      <c r="X553" s="198"/>
      <c r="Y553" s="198"/>
      <c r="Z553" s="198"/>
      <c r="AA553" s="198"/>
      <c r="AB553" s="198"/>
      <c r="AC553" s="198"/>
      <c r="AD553" s="198"/>
      <c r="AE553" s="198" t="s">
        <v>97</v>
      </c>
      <c r="AF553" s="198">
        <v>0</v>
      </c>
      <c r="AG553" s="198"/>
      <c r="AH553" s="198"/>
      <c r="AI553" s="198"/>
      <c r="AJ553" s="198"/>
      <c r="AK553" s="198"/>
      <c r="AL553" s="198"/>
      <c r="AM553" s="198"/>
      <c r="AN553" s="198"/>
      <c r="AO553" s="198"/>
      <c r="AP553" s="198"/>
      <c r="AQ553" s="198"/>
      <c r="AR553" s="198"/>
      <c r="AS553" s="198"/>
      <c r="AT553" s="198"/>
      <c r="AU553" s="198"/>
      <c r="AV553" s="198"/>
      <c r="AW553" s="198"/>
      <c r="AX553" s="198"/>
      <c r="AY553" s="198"/>
      <c r="AZ553" s="198"/>
      <c r="BA553" s="198"/>
      <c r="BB553" s="198"/>
      <c r="BC553" s="198"/>
      <c r="BD553" s="198"/>
      <c r="BE553" s="198"/>
      <c r="BF553" s="198"/>
      <c r="BG553" s="198"/>
      <c r="BH553" s="198"/>
    </row>
    <row r="554" spans="1:60" outlineLevel="1" x14ac:dyDescent="0.2">
      <c r="A554" s="208"/>
      <c r="B554" s="207"/>
      <c r="C554" s="219" t="s">
        <v>807</v>
      </c>
      <c r="D554" s="597"/>
      <c r="E554" s="218">
        <v>201.6</v>
      </c>
      <c r="F554" s="206"/>
      <c r="G554" s="206"/>
      <c r="H554" s="206"/>
      <c r="I554" s="206"/>
      <c r="J554" s="206"/>
      <c r="K554" s="206"/>
      <c r="L554" s="206"/>
      <c r="M554" s="206"/>
      <c r="N554" s="204"/>
      <c r="O554" s="204"/>
      <c r="P554" s="204"/>
      <c r="Q554" s="204"/>
      <c r="R554" s="204"/>
      <c r="S554" s="204"/>
      <c r="T554" s="205"/>
      <c r="U554" s="204"/>
      <c r="V554" s="198"/>
      <c r="W554" s="198"/>
      <c r="X554" s="198"/>
      <c r="Y554" s="198"/>
      <c r="Z554" s="198"/>
      <c r="AA554" s="198"/>
      <c r="AB554" s="198"/>
      <c r="AC554" s="198"/>
      <c r="AD554" s="198"/>
      <c r="AE554" s="198" t="s">
        <v>97</v>
      </c>
      <c r="AF554" s="198">
        <v>0</v>
      </c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</row>
    <row r="555" spans="1:60" ht="22.5" outlineLevel="1" x14ac:dyDescent="0.2">
      <c r="A555" s="208">
        <v>195</v>
      </c>
      <c r="B555" s="207" t="s">
        <v>806</v>
      </c>
      <c r="C555" s="210" t="s">
        <v>805</v>
      </c>
      <c r="D555" s="204" t="s">
        <v>98</v>
      </c>
      <c r="E555" s="209">
        <v>96.18</v>
      </c>
      <c r="F555" s="254"/>
      <c r="G555" s="206">
        <f>ROUND(E555*F555,2)</f>
        <v>0</v>
      </c>
      <c r="H555" s="254"/>
      <c r="I555" s="206">
        <f>ROUND(E555*H555,2)</f>
        <v>0</v>
      </c>
      <c r="J555" s="254"/>
      <c r="K555" s="206">
        <f>ROUND(E555*J555,2)</f>
        <v>0</v>
      </c>
      <c r="L555" s="206">
        <v>21</v>
      </c>
      <c r="M555" s="206">
        <f>G555*(1+L555/100)</f>
        <v>0</v>
      </c>
      <c r="N555" s="204">
        <v>3.2000000000000003E-4</v>
      </c>
      <c r="O555" s="204">
        <f>ROUND(E555*N555,5)</f>
        <v>3.0779999999999998E-2</v>
      </c>
      <c r="P555" s="204">
        <v>0</v>
      </c>
      <c r="Q555" s="204">
        <f>ROUND(E555*P555,5)</f>
        <v>0</v>
      </c>
      <c r="R555" s="204"/>
      <c r="S555" s="204"/>
      <c r="T555" s="205">
        <v>0.13439999999999999</v>
      </c>
      <c r="U555" s="204">
        <f>ROUND(E555*T555,2)</f>
        <v>12.93</v>
      </c>
      <c r="V555" s="198"/>
      <c r="W555" s="198"/>
      <c r="X555" s="198"/>
      <c r="Y555" s="198"/>
      <c r="Z555" s="198"/>
      <c r="AA555" s="198"/>
      <c r="AB555" s="198"/>
      <c r="AC555" s="198"/>
      <c r="AD555" s="198"/>
      <c r="AE555" s="198" t="s">
        <v>91</v>
      </c>
      <c r="AF555" s="198"/>
      <c r="AG555" s="198"/>
      <c r="AH555" s="198"/>
      <c r="AI555" s="198"/>
      <c r="AJ555" s="198"/>
      <c r="AK555" s="198"/>
      <c r="AL555" s="198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198"/>
      <c r="AW555" s="198"/>
      <c r="AX555" s="198"/>
      <c r="AY555" s="198"/>
      <c r="AZ555" s="198"/>
      <c r="BA555" s="198"/>
      <c r="BB555" s="198"/>
      <c r="BC555" s="198"/>
      <c r="BD555" s="198"/>
      <c r="BE555" s="198"/>
      <c r="BF555" s="198"/>
      <c r="BG555" s="198"/>
      <c r="BH555" s="198"/>
    </row>
    <row r="556" spans="1:60" outlineLevel="1" x14ac:dyDescent="0.2">
      <c r="A556" s="208"/>
      <c r="B556" s="207"/>
      <c r="C556" s="219" t="s">
        <v>804</v>
      </c>
      <c r="D556" s="597"/>
      <c r="E556" s="218"/>
      <c r="F556" s="206"/>
      <c r="G556" s="206"/>
      <c r="H556" s="206"/>
      <c r="I556" s="206"/>
      <c r="J556" s="206"/>
      <c r="K556" s="206"/>
      <c r="L556" s="206"/>
      <c r="M556" s="206"/>
      <c r="N556" s="204"/>
      <c r="O556" s="204"/>
      <c r="P556" s="204"/>
      <c r="Q556" s="204"/>
      <c r="R556" s="204"/>
      <c r="S556" s="204"/>
      <c r="T556" s="205"/>
      <c r="U556" s="204"/>
      <c r="V556" s="198"/>
      <c r="W556" s="198"/>
      <c r="X556" s="198"/>
      <c r="Y556" s="198"/>
      <c r="Z556" s="198"/>
      <c r="AA556" s="198"/>
      <c r="AB556" s="198"/>
      <c r="AC556" s="198"/>
      <c r="AD556" s="198"/>
      <c r="AE556" s="198" t="s">
        <v>97</v>
      </c>
      <c r="AF556" s="198">
        <v>0</v>
      </c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</row>
    <row r="557" spans="1:60" outlineLevel="1" x14ac:dyDescent="0.2">
      <c r="A557" s="208"/>
      <c r="B557" s="207"/>
      <c r="C557" s="219" t="s">
        <v>803</v>
      </c>
      <c r="D557" s="597"/>
      <c r="E557" s="218">
        <v>96.18</v>
      </c>
      <c r="F557" s="206"/>
      <c r="G557" s="206"/>
      <c r="H557" s="206"/>
      <c r="I557" s="206"/>
      <c r="J557" s="206"/>
      <c r="K557" s="206"/>
      <c r="L557" s="206"/>
      <c r="M557" s="206"/>
      <c r="N557" s="204"/>
      <c r="O557" s="204"/>
      <c r="P557" s="204"/>
      <c r="Q557" s="204"/>
      <c r="R557" s="204"/>
      <c r="S557" s="204"/>
      <c r="T557" s="205"/>
      <c r="U557" s="204"/>
      <c r="V557" s="198"/>
      <c r="W557" s="198"/>
      <c r="X557" s="198"/>
      <c r="Y557" s="198"/>
      <c r="Z557" s="198"/>
      <c r="AA557" s="198"/>
      <c r="AB557" s="198"/>
      <c r="AC557" s="198"/>
      <c r="AD557" s="198"/>
      <c r="AE557" s="198" t="s">
        <v>97</v>
      </c>
      <c r="AF557" s="198">
        <v>0</v>
      </c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</row>
    <row r="558" spans="1:60" x14ac:dyDescent="0.2">
      <c r="A558" s="217" t="s">
        <v>21</v>
      </c>
      <c r="B558" s="216" t="s">
        <v>701</v>
      </c>
      <c r="C558" s="215" t="s">
        <v>700</v>
      </c>
      <c r="D558" s="211"/>
      <c r="E558" s="214"/>
      <c r="F558" s="213"/>
      <c r="G558" s="213">
        <f>SUMIF(AE559:AE559,"&lt;&gt;NOR",G559:G559)</f>
        <v>0</v>
      </c>
      <c r="H558" s="213"/>
      <c r="I558" s="213">
        <f>SUM(I559:I559)</f>
        <v>0</v>
      </c>
      <c r="J558" s="213"/>
      <c r="K558" s="213">
        <f>SUM(K559:K559)</f>
        <v>0</v>
      </c>
      <c r="L558" s="213"/>
      <c r="M558" s="213">
        <f>SUM(M559:M559)</f>
        <v>0</v>
      </c>
      <c r="N558" s="211"/>
      <c r="O558" s="211">
        <f>SUM(O559:O559)</f>
        <v>3.1E-2</v>
      </c>
      <c r="P558" s="211"/>
      <c r="Q558" s="211">
        <f>SUM(Q559:Q559)</f>
        <v>0</v>
      </c>
      <c r="R558" s="211"/>
      <c r="S558" s="211"/>
      <c r="T558" s="212"/>
      <c r="U558" s="211">
        <f>SUM(U559:U559)</f>
        <v>0</v>
      </c>
      <c r="AE558" t="s">
        <v>92</v>
      </c>
    </row>
    <row r="559" spans="1:60" outlineLevel="1" x14ac:dyDescent="0.2">
      <c r="A559" s="208">
        <v>196</v>
      </c>
      <c r="B559" s="207" t="s">
        <v>802</v>
      </c>
      <c r="C559" s="210" t="s">
        <v>801</v>
      </c>
      <c r="D559" s="204" t="s">
        <v>96</v>
      </c>
      <c r="E559" s="209">
        <v>2</v>
      </c>
      <c r="F559" s="254"/>
      <c r="G559" s="206">
        <f>ROUND(E559*F559,2)</f>
        <v>0</v>
      </c>
      <c r="H559" s="254"/>
      <c r="I559" s="206">
        <f>ROUND(E559*H559,2)</f>
        <v>0</v>
      </c>
      <c r="J559" s="254"/>
      <c r="K559" s="206">
        <f>ROUND(E559*J559,2)</f>
        <v>0</v>
      </c>
      <c r="L559" s="206">
        <v>21</v>
      </c>
      <c r="M559" s="206">
        <f>G559*(1+L559/100)</f>
        <v>0</v>
      </c>
      <c r="N559" s="204">
        <v>1.55E-2</v>
      </c>
      <c r="O559" s="204">
        <f>ROUND(E559*N559,5)</f>
        <v>3.1E-2</v>
      </c>
      <c r="P559" s="204">
        <v>0</v>
      </c>
      <c r="Q559" s="204">
        <f>ROUND(E559*P559,5)</f>
        <v>0</v>
      </c>
      <c r="R559" s="204"/>
      <c r="S559" s="204"/>
      <c r="T559" s="205">
        <v>0</v>
      </c>
      <c r="U559" s="204">
        <f>ROUND(E559*T559,2)</f>
        <v>0</v>
      </c>
      <c r="V559" s="198"/>
      <c r="W559" s="198"/>
      <c r="X559" s="198"/>
      <c r="Y559" s="198"/>
      <c r="Z559" s="198"/>
      <c r="AA559" s="198"/>
      <c r="AB559" s="198"/>
      <c r="AC559" s="198"/>
      <c r="AD559" s="198"/>
      <c r="AE559" s="198" t="s">
        <v>95</v>
      </c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</row>
    <row r="560" spans="1:60" x14ac:dyDescent="0.2">
      <c r="A560" s="217" t="s">
        <v>21</v>
      </c>
      <c r="B560" s="216" t="s">
        <v>699</v>
      </c>
      <c r="C560" s="215" t="s">
        <v>698</v>
      </c>
      <c r="D560" s="211"/>
      <c r="E560" s="214"/>
      <c r="F560" s="213"/>
      <c r="G560" s="213">
        <f>SUMIF(AE561:AE561,"&lt;&gt;NOR",G561:G561)</f>
        <v>0</v>
      </c>
      <c r="H560" s="213"/>
      <c r="I560" s="213">
        <f>SUM(I561:I561)</f>
        <v>0</v>
      </c>
      <c r="J560" s="213"/>
      <c r="K560" s="213">
        <f>SUM(K561:K561)</f>
        <v>0</v>
      </c>
      <c r="L560" s="213"/>
      <c r="M560" s="213">
        <f>SUM(M561:M561)</f>
        <v>0</v>
      </c>
      <c r="N560" s="211"/>
      <c r="O560" s="211">
        <f>SUM(O561:O561)</f>
        <v>0</v>
      </c>
      <c r="P560" s="211"/>
      <c r="Q560" s="211">
        <f>SUM(Q561:Q561)</f>
        <v>0</v>
      </c>
      <c r="R560" s="211"/>
      <c r="S560" s="211"/>
      <c r="T560" s="212"/>
      <c r="U560" s="211">
        <f>SUM(U561:U561)</f>
        <v>0</v>
      </c>
      <c r="AE560" t="s">
        <v>92</v>
      </c>
    </row>
    <row r="561" spans="1:60" outlineLevel="1" x14ac:dyDescent="0.2">
      <c r="A561" s="208">
        <v>197</v>
      </c>
      <c r="B561" s="207" t="s">
        <v>94</v>
      </c>
      <c r="C561" s="210" t="s">
        <v>800</v>
      </c>
      <c r="D561" s="204" t="s">
        <v>799</v>
      </c>
      <c r="E561" s="209">
        <v>1</v>
      </c>
      <c r="F561" s="598">
        <f>'EI1'!N29</f>
        <v>0</v>
      </c>
      <c r="G561" s="206">
        <f>ROUND(E561*F561,2)</f>
        <v>0</v>
      </c>
      <c r="H561" s="254"/>
      <c r="I561" s="206">
        <f>ROUND(E561*H561,2)</f>
        <v>0</v>
      </c>
      <c r="J561" s="254"/>
      <c r="K561" s="206">
        <f>ROUND(E561*J561,2)</f>
        <v>0</v>
      </c>
      <c r="L561" s="206">
        <v>21</v>
      </c>
      <c r="M561" s="206">
        <f>G561*(1+L561/100)</f>
        <v>0</v>
      </c>
      <c r="N561" s="204">
        <v>0</v>
      </c>
      <c r="O561" s="204">
        <f>ROUND(E561*N561,5)</f>
        <v>0</v>
      </c>
      <c r="P561" s="204">
        <v>0</v>
      </c>
      <c r="Q561" s="204">
        <f>ROUND(E561*P561,5)</f>
        <v>0</v>
      </c>
      <c r="R561" s="204"/>
      <c r="S561" s="204"/>
      <c r="T561" s="205">
        <v>0</v>
      </c>
      <c r="U561" s="204">
        <f>ROUND(E561*T561,2)</f>
        <v>0</v>
      </c>
      <c r="V561" s="198"/>
      <c r="W561" s="198"/>
      <c r="X561" s="198"/>
      <c r="Y561" s="198"/>
      <c r="Z561" s="198"/>
      <c r="AA561" s="198"/>
      <c r="AB561" s="198"/>
      <c r="AC561" s="198"/>
      <c r="AD561" s="198"/>
      <c r="AE561" s="198" t="s">
        <v>91</v>
      </c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</row>
    <row r="562" spans="1:60" x14ac:dyDescent="0.2">
      <c r="A562" s="217" t="s">
        <v>21</v>
      </c>
      <c r="B562" s="216" t="s">
        <v>54</v>
      </c>
      <c r="C562" s="215" t="s">
        <v>55</v>
      </c>
      <c r="D562" s="211"/>
      <c r="E562" s="214"/>
      <c r="F562" s="213"/>
      <c r="G562" s="213">
        <f>SUMIF(AE563:AE583,"&lt;&gt;NOR",G563:G583)</f>
        <v>0</v>
      </c>
      <c r="H562" s="213"/>
      <c r="I562" s="213">
        <f>SUM(I563:I583)</f>
        <v>0</v>
      </c>
      <c r="J562" s="213"/>
      <c r="K562" s="213">
        <f>SUM(K563:K583)</f>
        <v>0</v>
      </c>
      <c r="L562" s="213"/>
      <c r="M562" s="213">
        <f>SUM(M563:M583)</f>
        <v>0</v>
      </c>
      <c r="N562" s="211"/>
      <c r="O562" s="211">
        <f>SUM(O563:O583)</f>
        <v>0</v>
      </c>
      <c r="P562" s="211"/>
      <c r="Q562" s="211">
        <f>SUM(Q563:Q583)</f>
        <v>0</v>
      </c>
      <c r="R562" s="211"/>
      <c r="S562" s="211"/>
      <c r="T562" s="212"/>
      <c r="U562" s="211">
        <f>SUM(U563:U583)</f>
        <v>0</v>
      </c>
      <c r="AE562" t="s">
        <v>92</v>
      </c>
    </row>
    <row r="563" spans="1:60" outlineLevel="1" x14ac:dyDescent="0.2">
      <c r="A563" s="208">
        <v>198</v>
      </c>
      <c r="B563" s="207" t="s">
        <v>798</v>
      </c>
      <c r="C563" s="210" t="s">
        <v>797</v>
      </c>
      <c r="D563" s="204" t="s">
        <v>752</v>
      </c>
      <c r="E563" s="209">
        <v>1</v>
      </c>
      <c r="F563" s="254"/>
      <c r="G563" s="206">
        <f>ROUND(E563*F563,2)</f>
        <v>0</v>
      </c>
      <c r="H563" s="254"/>
      <c r="I563" s="206">
        <f>ROUND(E563*H563,2)</f>
        <v>0</v>
      </c>
      <c r="J563" s="254"/>
      <c r="K563" s="206">
        <f>ROUND(E563*J563,2)</f>
        <v>0</v>
      </c>
      <c r="L563" s="206">
        <v>21</v>
      </c>
      <c r="M563" s="206">
        <f>G563*(1+L563/100)</f>
        <v>0</v>
      </c>
      <c r="N563" s="204">
        <v>0</v>
      </c>
      <c r="O563" s="204">
        <f>ROUND(E563*N563,5)</f>
        <v>0</v>
      </c>
      <c r="P563" s="204">
        <v>0</v>
      </c>
      <c r="Q563" s="204">
        <f>ROUND(E563*P563,5)</f>
        <v>0</v>
      </c>
      <c r="R563" s="204"/>
      <c r="S563" s="204"/>
      <c r="T563" s="205">
        <v>0</v>
      </c>
      <c r="U563" s="204">
        <f>ROUND(E563*T563,2)</f>
        <v>0</v>
      </c>
      <c r="V563" s="198"/>
      <c r="W563" s="198"/>
      <c r="X563" s="198"/>
      <c r="Y563" s="198"/>
      <c r="Z563" s="198"/>
      <c r="AA563" s="198"/>
      <c r="AB563" s="198"/>
      <c r="AC563" s="198"/>
      <c r="AD563" s="198"/>
      <c r="AE563" s="198" t="s">
        <v>91</v>
      </c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</row>
    <row r="564" spans="1:60" outlineLevel="1" x14ac:dyDescent="0.2">
      <c r="A564" s="208">
        <v>199</v>
      </c>
      <c r="B564" s="207" t="s">
        <v>796</v>
      </c>
      <c r="C564" s="210" t="s">
        <v>795</v>
      </c>
      <c r="D564" s="204" t="s">
        <v>752</v>
      </c>
      <c r="E564" s="209">
        <v>1</v>
      </c>
      <c r="F564" s="254"/>
      <c r="G564" s="206">
        <f>ROUND(E564*F564,2)</f>
        <v>0</v>
      </c>
      <c r="H564" s="254"/>
      <c r="I564" s="206">
        <f>ROUND(E564*H564,2)</f>
        <v>0</v>
      </c>
      <c r="J564" s="254"/>
      <c r="K564" s="206">
        <f>ROUND(E564*J564,2)</f>
        <v>0</v>
      </c>
      <c r="L564" s="206">
        <v>21</v>
      </c>
      <c r="M564" s="206">
        <f>G564*(1+L564/100)</f>
        <v>0</v>
      </c>
      <c r="N564" s="204">
        <v>0</v>
      </c>
      <c r="O564" s="204">
        <f>ROUND(E564*N564,5)</f>
        <v>0</v>
      </c>
      <c r="P564" s="204">
        <v>0</v>
      </c>
      <c r="Q564" s="204">
        <f>ROUND(E564*P564,5)</f>
        <v>0</v>
      </c>
      <c r="R564" s="204"/>
      <c r="S564" s="204"/>
      <c r="T564" s="205">
        <v>0</v>
      </c>
      <c r="U564" s="204">
        <f>ROUND(E564*T564,2)</f>
        <v>0</v>
      </c>
      <c r="V564" s="198"/>
      <c r="W564" s="198"/>
      <c r="X564" s="198"/>
      <c r="Y564" s="198"/>
      <c r="Z564" s="198"/>
      <c r="AA564" s="198"/>
      <c r="AB564" s="198"/>
      <c r="AC564" s="198"/>
      <c r="AD564" s="198"/>
      <c r="AE564" s="198" t="s">
        <v>91</v>
      </c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</row>
    <row r="565" spans="1:60" outlineLevel="1" x14ac:dyDescent="0.2">
      <c r="A565" s="208">
        <v>200</v>
      </c>
      <c r="B565" s="207" t="s">
        <v>794</v>
      </c>
      <c r="C565" s="210" t="s">
        <v>793</v>
      </c>
      <c r="D565" s="204" t="s">
        <v>752</v>
      </c>
      <c r="E565" s="209">
        <v>1</v>
      </c>
      <c r="F565" s="254"/>
      <c r="G565" s="206">
        <f>ROUND(E565*F565,2)</f>
        <v>0</v>
      </c>
      <c r="H565" s="254"/>
      <c r="I565" s="206">
        <f>ROUND(E565*H565,2)</f>
        <v>0</v>
      </c>
      <c r="J565" s="254"/>
      <c r="K565" s="206">
        <f>ROUND(E565*J565,2)</f>
        <v>0</v>
      </c>
      <c r="L565" s="206">
        <v>21</v>
      </c>
      <c r="M565" s="206">
        <f>G565*(1+L565/100)</f>
        <v>0</v>
      </c>
      <c r="N565" s="204">
        <v>0</v>
      </c>
      <c r="O565" s="204">
        <f>ROUND(E565*N565,5)</f>
        <v>0</v>
      </c>
      <c r="P565" s="204">
        <v>0</v>
      </c>
      <c r="Q565" s="204">
        <f>ROUND(E565*P565,5)</f>
        <v>0</v>
      </c>
      <c r="R565" s="204"/>
      <c r="S565" s="204"/>
      <c r="T565" s="205">
        <v>0</v>
      </c>
      <c r="U565" s="204">
        <f>ROUND(E565*T565,2)</f>
        <v>0</v>
      </c>
      <c r="V565" s="198"/>
      <c r="W565" s="198"/>
      <c r="X565" s="198"/>
      <c r="Y565" s="198"/>
      <c r="Z565" s="198"/>
      <c r="AA565" s="198"/>
      <c r="AB565" s="198"/>
      <c r="AC565" s="198"/>
      <c r="AD565" s="198"/>
      <c r="AE565" s="198" t="s">
        <v>91</v>
      </c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</row>
    <row r="566" spans="1:60" outlineLevel="1" x14ac:dyDescent="0.2">
      <c r="A566" s="208">
        <v>201</v>
      </c>
      <c r="B566" s="207" t="s">
        <v>792</v>
      </c>
      <c r="C566" s="210" t="s">
        <v>791</v>
      </c>
      <c r="D566" s="204" t="s">
        <v>752</v>
      </c>
      <c r="E566" s="209">
        <v>1</v>
      </c>
      <c r="F566" s="254"/>
      <c r="G566" s="206">
        <f>ROUND(E566*F566,2)</f>
        <v>0</v>
      </c>
      <c r="H566" s="254"/>
      <c r="I566" s="206">
        <f>ROUND(E566*H566,2)</f>
        <v>0</v>
      </c>
      <c r="J566" s="254"/>
      <c r="K566" s="206">
        <f>ROUND(E566*J566,2)</f>
        <v>0</v>
      </c>
      <c r="L566" s="206">
        <v>21</v>
      </c>
      <c r="M566" s="206">
        <f>G566*(1+L566/100)</f>
        <v>0</v>
      </c>
      <c r="N566" s="204">
        <v>0</v>
      </c>
      <c r="O566" s="204">
        <f>ROUND(E566*N566,5)</f>
        <v>0</v>
      </c>
      <c r="P566" s="204">
        <v>0</v>
      </c>
      <c r="Q566" s="204">
        <f>ROUND(E566*P566,5)</f>
        <v>0</v>
      </c>
      <c r="R566" s="204"/>
      <c r="S566" s="204"/>
      <c r="T566" s="205">
        <v>0</v>
      </c>
      <c r="U566" s="204">
        <f>ROUND(E566*T566,2)</f>
        <v>0</v>
      </c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 t="s">
        <v>91</v>
      </c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</row>
    <row r="567" spans="1:60" outlineLevel="1" x14ac:dyDescent="0.2">
      <c r="A567" s="208">
        <v>202</v>
      </c>
      <c r="B567" s="207" t="s">
        <v>790</v>
      </c>
      <c r="C567" s="210" t="s">
        <v>789</v>
      </c>
      <c r="D567" s="204" t="s">
        <v>752</v>
      </c>
      <c r="E567" s="209">
        <v>1</v>
      </c>
      <c r="F567" s="254"/>
      <c r="G567" s="206">
        <f>ROUND(E567*F567,2)</f>
        <v>0</v>
      </c>
      <c r="H567" s="254"/>
      <c r="I567" s="206">
        <f>ROUND(E567*H567,2)</f>
        <v>0</v>
      </c>
      <c r="J567" s="254"/>
      <c r="K567" s="206">
        <f>ROUND(E567*J567,2)</f>
        <v>0</v>
      </c>
      <c r="L567" s="206">
        <v>21</v>
      </c>
      <c r="M567" s="206">
        <f>G567*(1+L567/100)</f>
        <v>0</v>
      </c>
      <c r="N567" s="204">
        <v>0</v>
      </c>
      <c r="O567" s="204">
        <f>ROUND(E567*N567,5)</f>
        <v>0</v>
      </c>
      <c r="P567" s="204">
        <v>0</v>
      </c>
      <c r="Q567" s="204">
        <f>ROUND(E567*P567,5)</f>
        <v>0</v>
      </c>
      <c r="R567" s="204"/>
      <c r="S567" s="204"/>
      <c r="T567" s="205">
        <v>0</v>
      </c>
      <c r="U567" s="204">
        <f>ROUND(E567*T567,2)</f>
        <v>0</v>
      </c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 t="s">
        <v>91</v>
      </c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</row>
    <row r="568" spans="1:60" outlineLevel="1" x14ac:dyDescent="0.2">
      <c r="A568" s="208">
        <v>203</v>
      </c>
      <c r="B568" s="207" t="s">
        <v>788</v>
      </c>
      <c r="C568" s="210" t="s">
        <v>787</v>
      </c>
      <c r="D568" s="204" t="s">
        <v>752</v>
      </c>
      <c r="E568" s="209">
        <v>1</v>
      </c>
      <c r="F568" s="254"/>
      <c r="G568" s="206">
        <f>ROUND(E568*F568,2)</f>
        <v>0</v>
      </c>
      <c r="H568" s="254"/>
      <c r="I568" s="206">
        <f>ROUND(E568*H568,2)</f>
        <v>0</v>
      </c>
      <c r="J568" s="254"/>
      <c r="K568" s="206">
        <f>ROUND(E568*J568,2)</f>
        <v>0</v>
      </c>
      <c r="L568" s="206">
        <v>21</v>
      </c>
      <c r="M568" s="206">
        <f>G568*(1+L568/100)</f>
        <v>0</v>
      </c>
      <c r="N568" s="204">
        <v>0</v>
      </c>
      <c r="O568" s="204">
        <f>ROUND(E568*N568,5)</f>
        <v>0</v>
      </c>
      <c r="P568" s="204">
        <v>0</v>
      </c>
      <c r="Q568" s="204">
        <f>ROUND(E568*P568,5)</f>
        <v>0</v>
      </c>
      <c r="R568" s="204"/>
      <c r="S568" s="204"/>
      <c r="T568" s="205">
        <v>0</v>
      </c>
      <c r="U568" s="204">
        <f>ROUND(E568*T568,2)</f>
        <v>0</v>
      </c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 t="s">
        <v>91</v>
      </c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</row>
    <row r="569" spans="1:60" outlineLevel="1" x14ac:dyDescent="0.2">
      <c r="A569" s="208">
        <v>204</v>
      </c>
      <c r="B569" s="207" t="s">
        <v>786</v>
      </c>
      <c r="C569" s="210" t="s">
        <v>785</v>
      </c>
      <c r="D569" s="204" t="s">
        <v>752</v>
      </c>
      <c r="E569" s="209">
        <v>1</v>
      </c>
      <c r="F569" s="254"/>
      <c r="G569" s="206">
        <f>ROUND(E569*F569,2)</f>
        <v>0</v>
      </c>
      <c r="H569" s="254"/>
      <c r="I569" s="206">
        <f>ROUND(E569*H569,2)</f>
        <v>0</v>
      </c>
      <c r="J569" s="254"/>
      <c r="K569" s="206">
        <f>ROUND(E569*J569,2)</f>
        <v>0</v>
      </c>
      <c r="L569" s="206">
        <v>21</v>
      </c>
      <c r="M569" s="206">
        <f>G569*(1+L569/100)</f>
        <v>0</v>
      </c>
      <c r="N569" s="204">
        <v>0</v>
      </c>
      <c r="O569" s="204">
        <f>ROUND(E569*N569,5)</f>
        <v>0</v>
      </c>
      <c r="P569" s="204">
        <v>0</v>
      </c>
      <c r="Q569" s="204">
        <f>ROUND(E569*P569,5)</f>
        <v>0</v>
      </c>
      <c r="R569" s="204"/>
      <c r="S569" s="204"/>
      <c r="T569" s="205">
        <v>0</v>
      </c>
      <c r="U569" s="204">
        <f>ROUND(E569*T569,2)</f>
        <v>0</v>
      </c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 t="s">
        <v>91</v>
      </c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</row>
    <row r="570" spans="1:60" outlineLevel="1" x14ac:dyDescent="0.2">
      <c r="A570" s="208">
        <v>205</v>
      </c>
      <c r="B570" s="207" t="s">
        <v>784</v>
      </c>
      <c r="C570" s="210" t="s">
        <v>783</v>
      </c>
      <c r="D570" s="204" t="s">
        <v>752</v>
      </c>
      <c r="E570" s="209">
        <v>1</v>
      </c>
      <c r="F570" s="254"/>
      <c r="G570" s="206">
        <f>ROUND(E570*F570,2)</f>
        <v>0</v>
      </c>
      <c r="H570" s="254"/>
      <c r="I570" s="206">
        <f>ROUND(E570*H570,2)</f>
        <v>0</v>
      </c>
      <c r="J570" s="254"/>
      <c r="K570" s="206">
        <f>ROUND(E570*J570,2)</f>
        <v>0</v>
      </c>
      <c r="L570" s="206">
        <v>21</v>
      </c>
      <c r="M570" s="206">
        <f>G570*(1+L570/100)</f>
        <v>0</v>
      </c>
      <c r="N570" s="204">
        <v>0</v>
      </c>
      <c r="O570" s="204">
        <f>ROUND(E570*N570,5)</f>
        <v>0</v>
      </c>
      <c r="P570" s="204">
        <v>0</v>
      </c>
      <c r="Q570" s="204">
        <f>ROUND(E570*P570,5)</f>
        <v>0</v>
      </c>
      <c r="R570" s="204"/>
      <c r="S570" s="204"/>
      <c r="T570" s="205">
        <v>0</v>
      </c>
      <c r="U570" s="204">
        <f>ROUND(E570*T570,2)</f>
        <v>0</v>
      </c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 t="s">
        <v>91</v>
      </c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</row>
    <row r="571" spans="1:60" outlineLevel="1" x14ac:dyDescent="0.2">
      <c r="A571" s="208">
        <v>206</v>
      </c>
      <c r="B571" s="207" t="s">
        <v>782</v>
      </c>
      <c r="C571" s="210" t="s">
        <v>781</v>
      </c>
      <c r="D571" s="204" t="s">
        <v>752</v>
      </c>
      <c r="E571" s="209">
        <v>1</v>
      </c>
      <c r="F571" s="254"/>
      <c r="G571" s="206">
        <f>ROUND(E571*F571,2)</f>
        <v>0</v>
      </c>
      <c r="H571" s="254"/>
      <c r="I571" s="206">
        <f>ROUND(E571*H571,2)</f>
        <v>0</v>
      </c>
      <c r="J571" s="254"/>
      <c r="K571" s="206">
        <f>ROUND(E571*J571,2)</f>
        <v>0</v>
      </c>
      <c r="L571" s="206">
        <v>21</v>
      </c>
      <c r="M571" s="206">
        <f>G571*(1+L571/100)</f>
        <v>0</v>
      </c>
      <c r="N571" s="204">
        <v>0</v>
      </c>
      <c r="O571" s="204">
        <f>ROUND(E571*N571,5)</f>
        <v>0</v>
      </c>
      <c r="P571" s="204">
        <v>0</v>
      </c>
      <c r="Q571" s="204">
        <f>ROUND(E571*P571,5)</f>
        <v>0</v>
      </c>
      <c r="R571" s="204"/>
      <c r="S571" s="204"/>
      <c r="T571" s="205">
        <v>0</v>
      </c>
      <c r="U571" s="204">
        <f>ROUND(E571*T571,2)</f>
        <v>0</v>
      </c>
      <c r="V571" s="198"/>
      <c r="W571" s="198"/>
      <c r="X571" s="198"/>
      <c r="Y571" s="198"/>
      <c r="Z571" s="198"/>
      <c r="AA571" s="198"/>
      <c r="AB571" s="198"/>
      <c r="AC571" s="198"/>
      <c r="AD571" s="198"/>
      <c r="AE571" s="198" t="s">
        <v>91</v>
      </c>
      <c r="AF571" s="198"/>
      <c r="AG571" s="198"/>
      <c r="AH571" s="198"/>
      <c r="AI571" s="198"/>
      <c r="AJ571" s="198"/>
      <c r="AK571" s="198"/>
      <c r="AL571" s="198"/>
      <c r="AM571" s="198"/>
      <c r="AN571" s="198"/>
      <c r="AO571" s="198"/>
      <c r="AP571" s="198"/>
      <c r="AQ571" s="198"/>
      <c r="AR571" s="198"/>
      <c r="AS571" s="198"/>
      <c r="AT571" s="198"/>
      <c r="AU571" s="198"/>
      <c r="AV571" s="198"/>
      <c r="AW571" s="198"/>
      <c r="AX571" s="198"/>
      <c r="AY571" s="198"/>
      <c r="AZ571" s="198"/>
      <c r="BA571" s="198"/>
      <c r="BB571" s="198"/>
      <c r="BC571" s="198"/>
      <c r="BD571" s="198"/>
      <c r="BE571" s="198"/>
      <c r="BF571" s="198"/>
      <c r="BG571" s="198"/>
      <c r="BH571" s="198"/>
    </row>
    <row r="572" spans="1:60" outlineLevel="1" x14ac:dyDescent="0.2">
      <c r="A572" s="208">
        <v>207</v>
      </c>
      <c r="B572" s="207" t="s">
        <v>780</v>
      </c>
      <c r="C572" s="210" t="s">
        <v>93</v>
      </c>
      <c r="D572" s="204" t="s">
        <v>752</v>
      </c>
      <c r="E572" s="209">
        <v>1</v>
      </c>
      <c r="F572" s="254"/>
      <c r="G572" s="206">
        <f>ROUND(E572*F572,2)</f>
        <v>0</v>
      </c>
      <c r="H572" s="254"/>
      <c r="I572" s="206">
        <f>ROUND(E572*H572,2)</f>
        <v>0</v>
      </c>
      <c r="J572" s="254"/>
      <c r="K572" s="206">
        <f>ROUND(E572*J572,2)</f>
        <v>0</v>
      </c>
      <c r="L572" s="206">
        <v>21</v>
      </c>
      <c r="M572" s="206">
        <f>G572*(1+L572/100)</f>
        <v>0</v>
      </c>
      <c r="N572" s="204">
        <v>0</v>
      </c>
      <c r="O572" s="204">
        <f>ROUND(E572*N572,5)</f>
        <v>0</v>
      </c>
      <c r="P572" s="204">
        <v>0</v>
      </c>
      <c r="Q572" s="204">
        <f>ROUND(E572*P572,5)</f>
        <v>0</v>
      </c>
      <c r="R572" s="204"/>
      <c r="S572" s="204"/>
      <c r="T572" s="205">
        <v>0</v>
      </c>
      <c r="U572" s="204">
        <f>ROUND(E572*T572,2)</f>
        <v>0</v>
      </c>
      <c r="V572" s="198"/>
      <c r="W572" s="198"/>
      <c r="X572" s="198"/>
      <c r="Y572" s="198"/>
      <c r="Z572" s="198"/>
      <c r="AA572" s="198"/>
      <c r="AB572" s="198"/>
      <c r="AC572" s="198"/>
      <c r="AD572" s="198"/>
      <c r="AE572" s="198" t="s">
        <v>91</v>
      </c>
      <c r="AF572" s="198"/>
      <c r="AG572" s="198"/>
      <c r="AH572" s="198"/>
      <c r="AI572" s="198"/>
      <c r="AJ572" s="198"/>
      <c r="AK572" s="198"/>
      <c r="AL572" s="198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198"/>
      <c r="AW572" s="198"/>
      <c r="AX572" s="198"/>
      <c r="AY572" s="198"/>
      <c r="AZ572" s="198"/>
      <c r="BA572" s="198"/>
      <c r="BB572" s="198"/>
      <c r="BC572" s="198"/>
      <c r="BD572" s="198"/>
      <c r="BE572" s="198"/>
      <c r="BF572" s="198"/>
      <c r="BG572" s="198"/>
      <c r="BH572" s="198"/>
    </row>
    <row r="573" spans="1:60" outlineLevel="1" x14ac:dyDescent="0.2">
      <c r="A573" s="208"/>
      <c r="B573" s="207"/>
      <c r="C573" s="596" t="s">
        <v>779</v>
      </c>
      <c r="D573" s="595"/>
      <c r="E573" s="594"/>
      <c r="F573" s="593"/>
      <c r="G573" s="592"/>
      <c r="H573" s="206"/>
      <c r="I573" s="206"/>
      <c r="J573" s="206"/>
      <c r="K573" s="206"/>
      <c r="L573" s="206"/>
      <c r="M573" s="206"/>
      <c r="N573" s="204"/>
      <c r="O573" s="204"/>
      <c r="P573" s="204"/>
      <c r="Q573" s="204"/>
      <c r="R573" s="204"/>
      <c r="S573" s="204"/>
      <c r="T573" s="205"/>
      <c r="U573" s="204"/>
      <c r="V573" s="198"/>
      <c r="W573" s="198"/>
      <c r="X573" s="198"/>
      <c r="Y573" s="198"/>
      <c r="Z573" s="198"/>
      <c r="AA573" s="198"/>
      <c r="AB573" s="198"/>
      <c r="AC573" s="198"/>
      <c r="AD573" s="198"/>
      <c r="AE573" s="198" t="s">
        <v>743</v>
      </c>
      <c r="AF573" s="198"/>
      <c r="AG573" s="198"/>
      <c r="AH573" s="198"/>
      <c r="AI573" s="198"/>
      <c r="AJ573" s="198"/>
      <c r="AK573" s="198"/>
      <c r="AL573" s="198"/>
      <c r="AM573" s="198"/>
      <c r="AN573" s="198"/>
      <c r="AO573" s="198"/>
      <c r="AP573" s="198"/>
      <c r="AQ573" s="198"/>
      <c r="AR573" s="198"/>
      <c r="AS573" s="198"/>
      <c r="AT573" s="198"/>
      <c r="AU573" s="198"/>
      <c r="AV573" s="198"/>
      <c r="AW573" s="198"/>
      <c r="AX573" s="198"/>
      <c r="AY573" s="198"/>
      <c r="AZ573" s="198"/>
      <c r="BA573" s="586" t="str">
        <f>C573</f>
        <v>Soupis Ostatních nákladů</v>
      </c>
      <c r="BB573" s="198"/>
      <c r="BC573" s="198"/>
      <c r="BD573" s="198"/>
      <c r="BE573" s="198"/>
      <c r="BF573" s="198"/>
      <c r="BG573" s="198"/>
      <c r="BH573" s="198"/>
    </row>
    <row r="574" spans="1:60" outlineLevel="1" x14ac:dyDescent="0.2">
      <c r="A574" s="208"/>
      <c r="B574" s="207"/>
      <c r="C574" s="596" t="s">
        <v>778</v>
      </c>
      <c r="D574" s="595"/>
      <c r="E574" s="594"/>
      <c r="F574" s="593"/>
      <c r="G574" s="592"/>
      <c r="H574" s="206"/>
      <c r="I574" s="206"/>
      <c r="J574" s="206"/>
      <c r="K574" s="206"/>
      <c r="L574" s="206"/>
      <c r="M574" s="206"/>
      <c r="N574" s="204"/>
      <c r="O574" s="204"/>
      <c r="P574" s="204"/>
      <c r="Q574" s="204"/>
      <c r="R574" s="204"/>
      <c r="S574" s="204"/>
      <c r="T574" s="205"/>
      <c r="U574" s="204"/>
      <c r="V574" s="198"/>
      <c r="W574" s="198"/>
      <c r="X574" s="198"/>
      <c r="Y574" s="198"/>
      <c r="Z574" s="198"/>
      <c r="AA574" s="198"/>
      <c r="AB574" s="198"/>
      <c r="AC574" s="198"/>
      <c r="AD574" s="198"/>
      <c r="AE574" s="198" t="s">
        <v>743</v>
      </c>
      <c r="AF574" s="198"/>
      <c r="AG574" s="198"/>
      <c r="AH574" s="198"/>
      <c r="AI574" s="198"/>
      <c r="AJ574" s="198"/>
      <c r="AK574" s="198"/>
      <c r="AL574" s="198"/>
      <c r="AM574" s="198"/>
      <c r="AN574" s="198"/>
      <c r="AO574" s="198"/>
      <c r="AP574" s="198"/>
      <c r="AQ574" s="198"/>
      <c r="AR574" s="198"/>
      <c r="AS574" s="198"/>
      <c r="AT574" s="198"/>
      <c r="AU574" s="198"/>
      <c r="AV574" s="198"/>
      <c r="AW574" s="198"/>
      <c r="AX574" s="198"/>
      <c r="AY574" s="198"/>
      <c r="AZ574" s="198"/>
      <c r="BA574" s="586" t="str">
        <f>C574</f>
        <v>ORN</v>
      </c>
      <c r="BB574" s="198"/>
      <c r="BC574" s="198"/>
      <c r="BD574" s="198"/>
      <c r="BE574" s="198"/>
      <c r="BF574" s="198"/>
      <c r="BG574" s="198"/>
      <c r="BH574" s="198"/>
    </row>
    <row r="575" spans="1:60" ht="22.5" outlineLevel="1" x14ac:dyDescent="0.2">
      <c r="A575" s="208"/>
      <c r="B575" s="207"/>
      <c r="C575" s="596" t="s">
        <v>777</v>
      </c>
      <c r="D575" s="595"/>
      <c r="E575" s="594"/>
      <c r="F575" s="593"/>
      <c r="G575" s="592"/>
      <c r="H575" s="206"/>
      <c r="I575" s="206"/>
      <c r="J575" s="206"/>
      <c r="K575" s="206"/>
      <c r="L575" s="206"/>
      <c r="M575" s="206"/>
      <c r="N575" s="204"/>
      <c r="O575" s="204"/>
      <c r="P575" s="204"/>
      <c r="Q575" s="204"/>
      <c r="R575" s="204"/>
      <c r="S575" s="204"/>
      <c r="T575" s="205"/>
      <c r="U575" s="204"/>
      <c r="V575" s="198"/>
      <c r="W575" s="198"/>
      <c r="X575" s="198"/>
      <c r="Y575" s="198"/>
      <c r="Z575" s="198"/>
      <c r="AA575" s="198"/>
      <c r="AB575" s="198"/>
      <c r="AC575" s="198"/>
      <c r="AD575" s="198"/>
      <c r="AE575" s="198" t="s">
        <v>743</v>
      </c>
      <c r="AF575" s="198"/>
      <c r="AG575" s="198"/>
      <c r="AH575" s="198"/>
      <c r="AI575" s="198"/>
      <c r="AJ575" s="198"/>
      <c r="AK575" s="198"/>
      <c r="AL575" s="198"/>
      <c r="AM575" s="198"/>
      <c r="AN575" s="198"/>
      <c r="AO575" s="198"/>
      <c r="AP575" s="198"/>
      <c r="AQ575" s="198"/>
      <c r="AR575" s="198"/>
      <c r="AS575" s="198"/>
      <c r="AT575" s="198"/>
      <c r="AU575" s="198"/>
      <c r="AV575" s="198"/>
      <c r="AW575" s="198"/>
      <c r="AX575" s="198"/>
      <c r="AY575" s="198"/>
      <c r="AZ575" s="198"/>
      <c r="BA575" s="586" t="str">
        <f>C575</f>
        <v>Vyhotovení dokumentace skutečného provedení stavby, návodu k užívání a dalších dokladů k předání dokončeného díla v požadované formě a množství dle SoD.</v>
      </c>
      <c r="BB575" s="198"/>
      <c r="BC575" s="198"/>
      <c r="BD575" s="198"/>
      <c r="BE575" s="198"/>
      <c r="BF575" s="198"/>
      <c r="BG575" s="198"/>
      <c r="BH575" s="198"/>
    </row>
    <row r="576" spans="1:60" ht="22.5" outlineLevel="1" x14ac:dyDescent="0.2">
      <c r="A576" s="208"/>
      <c r="B576" s="207"/>
      <c r="C576" s="596" t="s">
        <v>776</v>
      </c>
      <c r="D576" s="595"/>
      <c r="E576" s="594"/>
      <c r="F576" s="593"/>
      <c r="G576" s="592"/>
      <c r="H576" s="206"/>
      <c r="I576" s="206"/>
      <c r="J576" s="206"/>
      <c r="K576" s="206"/>
      <c r="L576" s="206"/>
      <c r="M576" s="206"/>
      <c r="N576" s="204"/>
      <c r="O576" s="204"/>
      <c r="P576" s="204"/>
      <c r="Q576" s="204"/>
      <c r="R576" s="204"/>
      <c r="S576" s="204"/>
      <c r="T576" s="205"/>
      <c r="U576" s="204"/>
      <c r="V576" s="198"/>
      <c r="W576" s="198"/>
      <c r="X576" s="198"/>
      <c r="Y576" s="198"/>
      <c r="Z576" s="198"/>
      <c r="AA576" s="198"/>
      <c r="AB576" s="198"/>
      <c r="AC576" s="198"/>
      <c r="AD576" s="198"/>
      <c r="AE576" s="198" t="s">
        <v>743</v>
      </c>
      <c r="AF576" s="198"/>
      <c r="AG576" s="198"/>
      <c r="AH576" s="198"/>
      <c r="AI576" s="198"/>
      <c r="AJ576" s="198"/>
      <c r="AK576" s="198"/>
      <c r="AL576" s="198"/>
      <c r="AM576" s="198"/>
      <c r="AN576" s="198"/>
      <c r="AO576" s="198"/>
      <c r="AP576" s="198"/>
      <c r="AQ576" s="198"/>
      <c r="AR576" s="198"/>
      <c r="AS576" s="198"/>
      <c r="AT576" s="198"/>
      <c r="AU576" s="198"/>
      <c r="AV576" s="198"/>
      <c r="AW576" s="198"/>
      <c r="AX576" s="198"/>
      <c r="AY576" s="198"/>
      <c r="AZ576" s="198"/>
      <c r="BA576" s="586" t="str">
        <f>C576</f>
        <v>Náklady na vypracování potřebné dokumentace pro provoz staveniště z hlediska požární ochrany (požární řád a poplachová směrnice) a z hlediska provozu staveniště (provozně dopravní řád).</v>
      </c>
      <c r="BB576" s="198"/>
      <c r="BC576" s="198"/>
      <c r="BD576" s="198"/>
      <c r="BE576" s="198"/>
      <c r="BF576" s="198"/>
      <c r="BG576" s="198"/>
      <c r="BH576" s="198"/>
    </row>
    <row r="577" spans="1:60" ht="33.75" outlineLevel="1" x14ac:dyDescent="0.2">
      <c r="A577" s="208"/>
      <c r="B577" s="207"/>
      <c r="C577" s="596" t="s">
        <v>775</v>
      </c>
      <c r="D577" s="595"/>
      <c r="E577" s="594"/>
      <c r="F577" s="593"/>
      <c r="G577" s="592"/>
      <c r="H577" s="206"/>
      <c r="I577" s="206"/>
      <c r="J577" s="206"/>
      <c r="K577" s="206"/>
      <c r="L577" s="206"/>
      <c r="M577" s="206"/>
      <c r="N577" s="204"/>
      <c r="O577" s="204"/>
      <c r="P577" s="204"/>
      <c r="Q577" s="204"/>
      <c r="R577" s="204"/>
      <c r="S577" s="204"/>
      <c r="T577" s="205"/>
      <c r="U577" s="204"/>
      <c r="V577" s="198"/>
      <c r="W577" s="198"/>
      <c r="X577" s="198"/>
      <c r="Y577" s="198"/>
      <c r="Z577" s="198"/>
      <c r="AA577" s="198"/>
      <c r="AB577" s="198"/>
      <c r="AC577" s="198"/>
      <c r="AD577" s="198"/>
      <c r="AE577" s="198" t="s">
        <v>743</v>
      </c>
      <c r="AF577" s="198"/>
      <c r="AG577" s="198"/>
      <c r="AH577" s="198"/>
      <c r="AI577" s="198"/>
      <c r="AJ577" s="198"/>
      <c r="AK577" s="198"/>
      <c r="AL577" s="198"/>
      <c r="AM577" s="198"/>
      <c r="AN577" s="198"/>
      <c r="AO577" s="198"/>
      <c r="AP577" s="198"/>
      <c r="AQ577" s="198"/>
      <c r="AR577" s="198"/>
      <c r="AS577" s="198"/>
      <c r="AT577" s="198"/>
      <c r="AU577" s="198"/>
      <c r="AV577" s="198"/>
      <c r="AW577" s="198"/>
      <c r="AX577" s="198"/>
      <c r="AY577" s="198"/>
      <c r="AZ577" s="198"/>
      <c r="BA577" s="586" t="str">
        <f>C577</f>
        <v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v>
      </c>
      <c r="BB577" s="198"/>
      <c r="BC577" s="198"/>
      <c r="BD577" s="198"/>
      <c r="BE577" s="198"/>
      <c r="BF577" s="198"/>
      <c r="BG577" s="198"/>
      <c r="BH577" s="198"/>
    </row>
    <row r="578" spans="1:60" ht="22.5" outlineLevel="1" x14ac:dyDescent="0.2">
      <c r="A578" s="208"/>
      <c r="B578" s="207"/>
      <c r="C578" s="596" t="s">
        <v>774</v>
      </c>
      <c r="D578" s="595"/>
      <c r="E578" s="594"/>
      <c r="F578" s="593"/>
      <c r="G578" s="592"/>
      <c r="H578" s="206"/>
      <c r="I578" s="206"/>
      <c r="J578" s="206"/>
      <c r="K578" s="206"/>
      <c r="L578" s="206"/>
      <c r="M578" s="206"/>
      <c r="N578" s="204"/>
      <c r="O578" s="204"/>
      <c r="P578" s="204"/>
      <c r="Q578" s="204"/>
      <c r="R578" s="204"/>
      <c r="S578" s="204"/>
      <c r="T578" s="205"/>
      <c r="U578" s="204"/>
      <c r="V578" s="198"/>
      <c r="W578" s="198"/>
      <c r="X578" s="198"/>
      <c r="Y578" s="198"/>
      <c r="Z578" s="198"/>
      <c r="AA578" s="198"/>
      <c r="AB578" s="198"/>
      <c r="AC578" s="198"/>
      <c r="AD578" s="198"/>
      <c r="AE578" s="198" t="s">
        <v>743</v>
      </c>
      <c r="AF578" s="198"/>
      <c r="AG578" s="198"/>
      <c r="AH578" s="198"/>
      <c r="AI578" s="198"/>
      <c r="AJ578" s="198"/>
      <c r="AK578" s="198"/>
      <c r="AL578" s="198"/>
      <c r="AM578" s="198"/>
      <c r="AN578" s="198"/>
      <c r="AO578" s="198"/>
      <c r="AP578" s="198"/>
      <c r="AQ578" s="198"/>
      <c r="AR578" s="198"/>
      <c r="AS578" s="198"/>
      <c r="AT578" s="198"/>
      <c r="AU578" s="198"/>
      <c r="AV578" s="198"/>
      <c r="AW578" s="198"/>
      <c r="AX578" s="198"/>
      <c r="AY578" s="198"/>
      <c r="AZ578" s="198"/>
      <c r="BA578" s="586" t="str">
        <f>C578</f>
        <v>Evidence likvidace odpadů ve stanoveném rozsahu dle zákona č. 185/2001 Sb., o odpadech, v platném znění</v>
      </c>
      <c r="BB578" s="198"/>
      <c r="BC578" s="198"/>
      <c r="BD578" s="198"/>
      <c r="BE578" s="198"/>
      <c r="BF578" s="198"/>
      <c r="BG578" s="198"/>
      <c r="BH578" s="198"/>
    </row>
    <row r="579" spans="1:60" ht="33.75" outlineLevel="1" x14ac:dyDescent="0.2">
      <c r="A579" s="208"/>
      <c r="B579" s="207"/>
      <c r="C579" s="596" t="s">
        <v>773</v>
      </c>
      <c r="D579" s="595"/>
      <c r="E579" s="594"/>
      <c r="F579" s="593"/>
      <c r="G579" s="592"/>
      <c r="H579" s="206"/>
      <c r="I579" s="206"/>
      <c r="J579" s="206"/>
      <c r="K579" s="206"/>
      <c r="L579" s="206"/>
      <c r="M579" s="206"/>
      <c r="N579" s="204"/>
      <c r="O579" s="204"/>
      <c r="P579" s="204"/>
      <c r="Q579" s="204"/>
      <c r="R579" s="204"/>
      <c r="S579" s="204"/>
      <c r="T579" s="205"/>
      <c r="U579" s="204"/>
      <c r="V579" s="198"/>
      <c r="W579" s="198"/>
      <c r="X579" s="198"/>
      <c r="Y579" s="198"/>
      <c r="Z579" s="198"/>
      <c r="AA579" s="198"/>
      <c r="AB579" s="198"/>
      <c r="AC579" s="198"/>
      <c r="AD579" s="198"/>
      <c r="AE579" s="198" t="s">
        <v>743</v>
      </c>
      <c r="AF579" s="198"/>
      <c r="AG579" s="198"/>
      <c r="AH579" s="198"/>
      <c r="AI579" s="198"/>
      <c r="AJ579" s="198"/>
      <c r="AK579" s="198"/>
      <c r="AL579" s="198"/>
      <c r="AM579" s="198"/>
      <c r="AN579" s="198"/>
      <c r="AO579" s="198"/>
      <c r="AP579" s="198"/>
      <c r="AQ579" s="198"/>
      <c r="AR579" s="198"/>
      <c r="AS579" s="198"/>
      <c r="AT579" s="198"/>
      <c r="AU579" s="198"/>
      <c r="AV579" s="198"/>
      <c r="AW579" s="198"/>
      <c r="AX579" s="198"/>
      <c r="AY579" s="198"/>
      <c r="AZ579" s="198"/>
      <c r="BA579" s="586" t="str">
        <f>C579</f>
        <v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v>
      </c>
      <c r="BB579" s="198"/>
      <c r="BC579" s="198"/>
      <c r="BD579" s="198"/>
      <c r="BE579" s="198"/>
      <c r="BF579" s="198"/>
      <c r="BG579" s="198"/>
      <c r="BH579" s="198"/>
    </row>
    <row r="580" spans="1:60" ht="22.5" outlineLevel="1" x14ac:dyDescent="0.2">
      <c r="A580" s="208"/>
      <c r="B580" s="207"/>
      <c r="C580" s="596" t="s">
        <v>772</v>
      </c>
      <c r="D580" s="595"/>
      <c r="E580" s="594"/>
      <c r="F580" s="593"/>
      <c r="G580" s="592"/>
      <c r="H580" s="206"/>
      <c r="I580" s="206"/>
      <c r="J580" s="206"/>
      <c r="K580" s="206"/>
      <c r="L580" s="206"/>
      <c r="M580" s="206"/>
      <c r="N580" s="204"/>
      <c r="O580" s="204"/>
      <c r="P580" s="204"/>
      <c r="Q580" s="204"/>
      <c r="R580" s="204"/>
      <c r="S580" s="204"/>
      <c r="T580" s="205"/>
      <c r="U580" s="204"/>
      <c r="V580" s="198"/>
      <c r="W580" s="198"/>
      <c r="X580" s="198"/>
      <c r="Y580" s="198"/>
      <c r="Z580" s="198"/>
      <c r="AA580" s="198"/>
      <c r="AB580" s="198"/>
      <c r="AC580" s="198"/>
      <c r="AD580" s="198"/>
      <c r="AE580" s="198" t="s">
        <v>743</v>
      </c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198"/>
      <c r="AW580" s="198"/>
      <c r="AX580" s="198"/>
      <c r="AY580" s="198"/>
      <c r="AZ580" s="198"/>
      <c r="BA580" s="586" t="str">
        <f>C580</f>
        <v>Fotodokumentace celkového průběhu výstavby, včetně zajištění fotodokumentace veškerých konstrukcí, které budou v průběhu výstavby skryty nebo zakryty.</v>
      </c>
      <c r="BB580" s="198"/>
      <c r="BC580" s="198"/>
      <c r="BD580" s="198"/>
      <c r="BE580" s="198"/>
      <c r="BF580" s="198"/>
      <c r="BG580" s="198"/>
      <c r="BH580" s="198"/>
    </row>
    <row r="581" spans="1:60" outlineLevel="1" x14ac:dyDescent="0.2">
      <c r="A581" s="208"/>
      <c r="B581" s="207"/>
      <c r="C581" s="596" t="s">
        <v>771</v>
      </c>
      <c r="D581" s="595"/>
      <c r="E581" s="594"/>
      <c r="F581" s="593"/>
      <c r="G581" s="592"/>
      <c r="H581" s="206"/>
      <c r="I581" s="206"/>
      <c r="J581" s="206"/>
      <c r="K581" s="206"/>
      <c r="L581" s="206"/>
      <c r="M581" s="206"/>
      <c r="N581" s="204"/>
      <c r="O581" s="204"/>
      <c r="P581" s="204"/>
      <c r="Q581" s="204"/>
      <c r="R581" s="204"/>
      <c r="S581" s="204"/>
      <c r="T581" s="205"/>
      <c r="U581" s="204"/>
      <c r="V581" s="198"/>
      <c r="W581" s="198"/>
      <c r="X581" s="198"/>
      <c r="Y581" s="198"/>
      <c r="Z581" s="198"/>
      <c r="AA581" s="198"/>
      <c r="AB581" s="198"/>
      <c r="AC581" s="198"/>
      <c r="AD581" s="198"/>
      <c r="AE581" s="198" t="s">
        <v>743</v>
      </c>
      <c r="AF581" s="198"/>
      <c r="AG581" s="198"/>
      <c r="AH581" s="198"/>
      <c r="AI581" s="198"/>
      <c r="AJ581" s="198"/>
      <c r="AK581" s="198"/>
      <c r="AL581" s="198"/>
      <c r="AM581" s="198"/>
      <c r="AN581" s="198"/>
      <c r="AO581" s="198"/>
      <c r="AP581" s="198"/>
      <c r="AQ581" s="198"/>
      <c r="AR581" s="198"/>
      <c r="AS581" s="198"/>
      <c r="AT581" s="198"/>
      <c r="AU581" s="198"/>
      <c r="AV581" s="198"/>
      <c r="AW581" s="198"/>
      <c r="AX581" s="198"/>
      <c r="AY581" s="198"/>
      <c r="AZ581" s="198"/>
      <c r="BA581" s="586" t="str">
        <f>C581</f>
        <v>Povinnosti vyplývající v souvislosti s předáním a převzetím díla nebo jeho části dle SOD.</v>
      </c>
      <c r="BB581" s="198"/>
      <c r="BC581" s="198"/>
      <c r="BD581" s="198"/>
      <c r="BE581" s="198"/>
      <c r="BF581" s="198"/>
      <c r="BG581" s="198"/>
      <c r="BH581" s="198"/>
    </row>
    <row r="582" spans="1:60" outlineLevel="1" x14ac:dyDescent="0.2">
      <c r="A582" s="208"/>
      <c r="B582" s="207"/>
      <c r="C582" s="596" t="s">
        <v>770</v>
      </c>
      <c r="D582" s="595"/>
      <c r="E582" s="594"/>
      <c r="F582" s="593"/>
      <c r="G582" s="592"/>
      <c r="H582" s="206"/>
      <c r="I582" s="206"/>
      <c r="J582" s="206"/>
      <c r="K582" s="206"/>
      <c r="L582" s="206"/>
      <c r="M582" s="206"/>
      <c r="N582" s="204"/>
      <c r="O582" s="204"/>
      <c r="P582" s="204"/>
      <c r="Q582" s="204"/>
      <c r="R582" s="204"/>
      <c r="S582" s="204"/>
      <c r="T582" s="205"/>
      <c r="U582" s="204"/>
      <c r="V582" s="198"/>
      <c r="W582" s="198"/>
      <c r="X582" s="198"/>
      <c r="Y582" s="198"/>
      <c r="Z582" s="198"/>
      <c r="AA582" s="198"/>
      <c r="AB582" s="198"/>
      <c r="AC582" s="198"/>
      <c r="AD582" s="198"/>
      <c r="AE582" s="198" t="s">
        <v>743</v>
      </c>
      <c r="AF582" s="198"/>
      <c r="AG582" s="198"/>
      <c r="AH582" s="198"/>
      <c r="AI582" s="198"/>
      <c r="AJ582" s="198"/>
      <c r="AK582" s="198"/>
      <c r="AL582" s="198"/>
      <c r="AM582" s="198"/>
      <c r="AN582" s="198"/>
      <c r="AO582" s="198"/>
      <c r="AP582" s="198"/>
      <c r="AQ582" s="198"/>
      <c r="AR582" s="198"/>
      <c r="AS582" s="198"/>
      <c r="AT582" s="198"/>
      <c r="AU582" s="198"/>
      <c r="AV582" s="198"/>
      <c r="AW582" s="198"/>
      <c r="AX582" s="198"/>
      <c r="AY582" s="198"/>
      <c r="AZ582" s="198"/>
      <c r="BA582" s="586" t="str">
        <f>C582</f>
        <v>Náklady spojené se zabezpečením a poskytnutím zajišťovacích bankovních záruk v rozsahu dle SoD.</v>
      </c>
      <c r="BB582" s="198"/>
      <c r="BC582" s="198"/>
      <c r="BD582" s="198"/>
      <c r="BE582" s="198"/>
      <c r="BF582" s="198"/>
      <c r="BG582" s="198"/>
      <c r="BH582" s="198"/>
    </row>
    <row r="583" spans="1:60" ht="33.75" outlineLevel="1" x14ac:dyDescent="0.2">
      <c r="A583" s="208"/>
      <c r="B583" s="207"/>
      <c r="C583" s="596" t="s">
        <v>769</v>
      </c>
      <c r="D583" s="595"/>
      <c r="E583" s="594"/>
      <c r="F583" s="593"/>
      <c r="G583" s="592"/>
      <c r="H583" s="206"/>
      <c r="I583" s="206"/>
      <c r="J583" s="206"/>
      <c r="K583" s="206"/>
      <c r="L583" s="206"/>
      <c r="M583" s="206"/>
      <c r="N583" s="204"/>
      <c r="O583" s="204"/>
      <c r="P583" s="204"/>
      <c r="Q583" s="204"/>
      <c r="R583" s="204"/>
      <c r="S583" s="204"/>
      <c r="T583" s="205"/>
      <c r="U583" s="204"/>
      <c r="V583" s="198"/>
      <c r="W583" s="198"/>
      <c r="X583" s="198"/>
      <c r="Y583" s="198"/>
      <c r="Z583" s="198"/>
      <c r="AA583" s="198"/>
      <c r="AB583" s="198"/>
      <c r="AC583" s="198"/>
      <c r="AD583" s="198"/>
      <c r="AE583" s="198" t="s">
        <v>743</v>
      </c>
      <c r="AF583" s="198"/>
      <c r="AG583" s="198"/>
      <c r="AH583" s="198"/>
      <c r="AI583" s="198"/>
      <c r="AJ583" s="198"/>
      <c r="AK583" s="198"/>
      <c r="AL583" s="198"/>
      <c r="AM583" s="198"/>
      <c r="AN583" s="198"/>
      <c r="AO583" s="198"/>
      <c r="AP583" s="198"/>
      <c r="AQ583" s="198"/>
      <c r="AR583" s="198"/>
      <c r="AS583" s="198"/>
      <c r="AT583" s="198"/>
      <c r="AU583" s="198"/>
      <c r="AV583" s="198"/>
      <c r="AW583" s="198"/>
      <c r="AX583" s="198"/>
      <c r="AY583" s="198"/>
      <c r="AZ583" s="198"/>
      <c r="BA583" s="586" t="str">
        <f>C583</f>
        <v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v>
      </c>
      <c r="BB583" s="198"/>
      <c r="BC583" s="198"/>
      <c r="BD583" s="198"/>
      <c r="BE583" s="198"/>
      <c r="BF583" s="198"/>
      <c r="BG583" s="198"/>
      <c r="BH583" s="198"/>
    </row>
    <row r="584" spans="1:60" x14ac:dyDescent="0.2">
      <c r="A584" s="217" t="s">
        <v>21</v>
      </c>
      <c r="B584" s="216" t="s">
        <v>52</v>
      </c>
      <c r="C584" s="215" t="s">
        <v>53</v>
      </c>
      <c r="D584" s="211"/>
      <c r="E584" s="214"/>
      <c r="F584" s="213"/>
      <c r="G584" s="213">
        <f>SUMIF(AE585:AE600,"&lt;&gt;NOR",G585:G600)</f>
        <v>0</v>
      </c>
      <c r="H584" s="213"/>
      <c r="I584" s="213">
        <f>SUM(I585:I600)</f>
        <v>0</v>
      </c>
      <c r="J584" s="213"/>
      <c r="K584" s="213">
        <f>SUM(K585:K600)</f>
        <v>0</v>
      </c>
      <c r="L584" s="213"/>
      <c r="M584" s="213">
        <f>SUM(M585:M600)</f>
        <v>0</v>
      </c>
      <c r="N584" s="211"/>
      <c r="O584" s="211">
        <f>SUM(O585:O600)</f>
        <v>0</v>
      </c>
      <c r="P584" s="211"/>
      <c r="Q584" s="211">
        <f>SUM(Q585:Q600)</f>
        <v>0</v>
      </c>
      <c r="R584" s="211"/>
      <c r="S584" s="211"/>
      <c r="T584" s="212"/>
      <c r="U584" s="211">
        <f>SUM(U585:U600)</f>
        <v>0</v>
      </c>
      <c r="AE584" t="s">
        <v>92</v>
      </c>
    </row>
    <row r="585" spans="1:60" outlineLevel="1" x14ac:dyDescent="0.2">
      <c r="A585" s="208">
        <v>208</v>
      </c>
      <c r="B585" s="207" t="s">
        <v>768</v>
      </c>
      <c r="C585" s="210" t="s">
        <v>767</v>
      </c>
      <c r="D585" s="204" t="s">
        <v>752</v>
      </c>
      <c r="E585" s="209">
        <v>1</v>
      </c>
      <c r="F585" s="254"/>
      <c r="G585" s="206">
        <f>ROUND(E585*F585,2)</f>
        <v>0</v>
      </c>
      <c r="H585" s="254"/>
      <c r="I585" s="206">
        <f>ROUND(E585*H585,2)</f>
        <v>0</v>
      </c>
      <c r="J585" s="254"/>
      <c r="K585" s="206">
        <f>ROUND(E585*J585,2)</f>
        <v>0</v>
      </c>
      <c r="L585" s="206">
        <v>21</v>
      </c>
      <c r="M585" s="206">
        <f>G585*(1+L585/100)</f>
        <v>0</v>
      </c>
      <c r="N585" s="204">
        <v>0</v>
      </c>
      <c r="O585" s="204">
        <f>ROUND(E585*N585,5)</f>
        <v>0</v>
      </c>
      <c r="P585" s="204">
        <v>0</v>
      </c>
      <c r="Q585" s="204">
        <f>ROUND(E585*P585,5)</f>
        <v>0</v>
      </c>
      <c r="R585" s="204"/>
      <c r="S585" s="204"/>
      <c r="T585" s="205">
        <v>0</v>
      </c>
      <c r="U585" s="204">
        <f>ROUND(E585*T585,2)</f>
        <v>0</v>
      </c>
      <c r="V585" s="198"/>
      <c r="W585" s="198"/>
      <c r="X585" s="198"/>
      <c r="Y585" s="198"/>
      <c r="Z585" s="198"/>
      <c r="AA585" s="198"/>
      <c r="AB585" s="198"/>
      <c r="AC585" s="198"/>
      <c r="AD585" s="198"/>
      <c r="AE585" s="198" t="s">
        <v>91</v>
      </c>
      <c r="AF585" s="198"/>
      <c r="AG585" s="198"/>
      <c r="AH585" s="198"/>
      <c r="AI585" s="198"/>
      <c r="AJ585" s="198"/>
      <c r="AK585" s="198"/>
      <c r="AL585" s="198"/>
      <c r="AM585" s="198"/>
      <c r="AN585" s="198"/>
      <c r="AO585" s="198"/>
      <c r="AP585" s="198"/>
      <c r="AQ585" s="198"/>
      <c r="AR585" s="198"/>
      <c r="AS585" s="198"/>
      <c r="AT585" s="198"/>
      <c r="AU585" s="198"/>
      <c r="AV585" s="198"/>
      <c r="AW585" s="198"/>
      <c r="AX585" s="198"/>
      <c r="AY585" s="198"/>
      <c r="AZ585" s="198"/>
      <c r="BA585" s="198"/>
      <c r="BB585" s="198"/>
      <c r="BC585" s="198"/>
      <c r="BD585" s="198"/>
      <c r="BE585" s="198"/>
      <c r="BF585" s="198"/>
      <c r="BG585" s="198"/>
      <c r="BH585" s="198"/>
    </row>
    <row r="586" spans="1:60" outlineLevel="1" x14ac:dyDescent="0.2">
      <c r="A586" s="208">
        <v>209</v>
      </c>
      <c r="B586" s="207" t="s">
        <v>766</v>
      </c>
      <c r="C586" s="210" t="s">
        <v>765</v>
      </c>
      <c r="D586" s="204" t="s">
        <v>752</v>
      </c>
      <c r="E586" s="209">
        <v>1</v>
      </c>
      <c r="F586" s="254"/>
      <c r="G586" s="206">
        <f>ROUND(E586*F586,2)</f>
        <v>0</v>
      </c>
      <c r="H586" s="254"/>
      <c r="I586" s="206">
        <f>ROUND(E586*H586,2)</f>
        <v>0</v>
      </c>
      <c r="J586" s="254"/>
      <c r="K586" s="206">
        <f>ROUND(E586*J586,2)</f>
        <v>0</v>
      </c>
      <c r="L586" s="206">
        <v>21</v>
      </c>
      <c r="M586" s="206">
        <f>G586*(1+L586/100)</f>
        <v>0</v>
      </c>
      <c r="N586" s="204">
        <v>0</v>
      </c>
      <c r="O586" s="204">
        <f>ROUND(E586*N586,5)</f>
        <v>0</v>
      </c>
      <c r="P586" s="204">
        <v>0</v>
      </c>
      <c r="Q586" s="204">
        <f>ROUND(E586*P586,5)</f>
        <v>0</v>
      </c>
      <c r="R586" s="204"/>
      <c r="S586" s="204"/>
      <c r="T586" s="205">
        <v>0</v>
      </c>
      <c r="U586" s="204">
        <f>ROUND(E586*T586,2)</f>
        <v>0</v>
      </c>
      <c r="V586" s="198"/>
      <c r="W586" s="198"/>
      <c r="X586" s="198"/>
      <c r="Y586" s="198"/>
      <c r="Z586" s="198"/>
      <c r="AA586" s="198"/>
      <c r="AB586" s="198"/>
      <c r="AC586" s="198"/>
      <c r="AD586" s="198"/>
      <c r="AE586" s="198" t="s">
        <v>91</v>
      </c>
      <c r="AF586" s="198"/>
      <c r="AG586" s="198"/>
      <c r="AH586" s="198"/>
      <c r="AI586" s="198"/>
      <c r="AJ586" s="198"/>
      <c r="AK586" s="198"/>
      <c r="AL586" s="198"/>
      <c r="AM586" s="198"/>
      <c r="AN586" s="198"/>
      <c r="AO586" s="198"/>
      <c r="AP586" s="198"/>
      <c r="AQ586" s="198"/>
      <c r="AR586" s="198"/>
      <c r="AS586" s="198"/>
      <c r="AT586" s="198"/>
      <c r="AU586" s="198"/>
      <c r="AV586" s="198"/>
      <c r="AW586" s="198"/>
      <c r="AX586" s="198"/>
      <c r="AY586" s="198"/>
      <c r="AZ586" s="198"/>
      <c r="BA586" s="198"/>
      <c r="BB586" s="198"/>
      <c r="BC586" s="198"/>
      <c r="BD586" s="198"/>
      <c r="BE586" s="198"/>
      <c r="BF586" s="198"/>
      <c r="BG586" s="198"/>
      <c r="BH586" s="198"/>
    </row>
    <row r="587" spans="1:60" outlineLevel="1" x14ac:dyDescent="0.2">
      <c r="A587" s="208">
        <v>210</v>
      </c>
      <c r="B587" s="207" t="s">
        <v>764</v>
      </c>
      <c r="C587" s="210" t="s">
        <v>763</v>
      </c>
      <c r="D587" s="204" t="s">
        <v>752</v>
      </c>
      <c r="E587" s="209">
        <v>1</v>
      </c>
      <c r="F587" s="254"/>
      <c r="G587" s="206">
        <f>ROUND(E587*F587,2)</f>
        <v>0</v>
      </c>
      <c r="H587" s="254"/>
      <c r="I587" s="206">
        <f>ROUND(E587*H587,2)</f>
        <v>0</v>
      </c>
      <c r="J587" s="254"/>
      <c r="K587" s="206">
        <f>ROUND(E587*J587,2)</f>
        <v>0</v>
      </c>
      <c r="L587" s="206">
        <v>21</v>
      </c>
      <c r="M587" s="206">
        <f>G587*(1+L587/100)</f>
        <v>0</v>
      </c>
      <c r="N587" s="204">
        <v>0</v>
      </c>
      <c r="O587" s="204">
        <f>ROUND(E587*N587,5)</f>
        <v>0</v>
      </c>
      <c r="P587" s="204">
        <v>0</v>
      </c>
      <c r="Q587" s="204">
        <f>ROUND(E587*P587,5)</f>
        <v>0</v>
      </c>
      <c r="R587" s="204"/>
      <c r="S587" s="204"/>
      <c r="T587" s="205">
        <v>0</v>
      </c>
      <c r="U587" s="204">
        <f>ROUND(E587*T587,2)</f>
        <v>0</v>
      </c>
      <c r="V587" s="198"/>
      <c r="W587" s="198"/>
      <c r="X587" s="198"/>
      <c r="Y587" s="198"/>
      <c r="Z587" s="198"/>
      <c r="AA587" s="198"/>
      <c r="AB587" s="198"/>
      <c r="AC587" s="198"/>
      <c r="AD587" s="198"/>
      <c r="AE587" s="198" t="s">
        <v>91</v>
      </c>
      <c r="AF587" s="198"/>
      <c r="AG587" s="198"/>
      <c r="AH587" s="198"/>
      <c r="AI587" s="198"/>
      <c r="AJ587" s="198"/>
      <c r="AK587" s="198"/>
      <c r="AL587" s="198"/>
      <c r="AM587" s="198"/>
      <c r="AN587" s="198"/>
      <c r="AO587" s="198"/>
      <c r="AP587" s="198"/>
      <c r="AQ587" s="198"/>
      <c r="AR587" s="198"/>
      <c r="AS587" s="198"/>
      <c r="AT587" s="198"/>
      <c r="AU587" s="198"/>
      <c r="AV587" s="198"/>
      <c r="AW587" s="198"/>
      <c r="AX587" s="198"/>
      <c r="AY587" s="198"/>
      <c r="AZ587" s="198"/>
      <c r="BA587" s="198"/>
      <c r="BB587" s="198"/>
      <c r="BC587" s="198"/>
      <c r="BD587" s="198"/>
      <c r="BE587" s="198"/>
      <c r="BF587" s="198"/>
      <c r="BG587" s="198"/>
      <c r="BH587" s="198"/>
    </row>
    <row r="588" spans="1:60" outlineLevel="1" x14ac:dyDescent="0.2">
      <c r="A588" s="208">
        <v>211</v>
      </c>
      <c r="B588" s="207" t="s">
        <v>762</v>
      </c>
      <c r="C588" s="210" t="s">
        <v>761</v>
      </c>
      <c r="D588" s="204" t="s">
        <v>752</v>
      </c>
      <c r="E588" s="209">
        <v>1</v>
      </c>
      <c r="F588" s="254"/>
      <c r="G588" s="206">
        <f>ROUND(E588*F588,2)</f>
        <v>0</v>
      </c>
      <c r="H588" s="254"/>
      <c r="I588" s="206">
        <f>ROUND(E588*H588,2)</f>
        <v>0</v>
      </c>
      <c r="J588" s="254"/>
      <c r="K588" s="206">
        <f>ROUND(E588*J588,2)</f>
        <v>0</v>
      </c>
      <c r="L588" s="206">
        <v>21</v>
      </c>
      <c r="M588" s="206">
        <f>G588*(1+L588/100)</f>
        <v>0</v>
      </c>
      <c r="N588" s="204">
        <v>0</v>
      </c>
      <c r="O588" s="204">
        <f>ROUND(E588*N588,5)</f>
        <v>0</v>
      </c>
      <c r="P588" s="204">
        <v>0</v>
      </c>
      <c r="Q588" s="204">
        <f>ROUND(E588*P588,5)</f>
        <v>0</v>
      </c>
      <c r="R588" s="204"/>
      <c r="S588" s="204"/>
      <c r="T588" s="205">
        <v>0</v>
      </c>
      <c r="U588" s="204">
        <f>ROUND(E588*T588,2)</f>
        <v>0</v>
      </c>
      <c r="V588" s="198"/>
      <c r="W588" s="198"/>
      <c r="X588" s="198"/>
      <c r="Y588" s="198"/>
      <c r="Z588" s="198"/>
      <c r="AA588" s="198"/>
      <c r="AB588" s="198"/>
      <c r="AC588" s="198"/>
      <c r="AD588" s="198"/>
      <c r="AE588" s="198" t="s">
        <v>91</v>
      </c>
      <c r="AF588" s="198"/>
      <c r="AG588" s="198"/>
      <c r="AH588" s="198"/>
      <c r="AI588" s="198"/>
      <c r="AJ588" s="198"/>
      <c r="AK588" s="198"/>
      <c r="AL588" s="198"/>
      <c r="AM588" s="198"/>
      <c r="AN588" s="198"/>
      <c r="AO588" s="198"/>
      <c r="AP588" s="198"/>
      <c r="AQ588" s="198"/>
      <c r="AR588" s="198"/>
      <c r="AS588" s="198"/>
      <c r="AT588" s="198"/>
      <c r="AU588" s="198"/>
      <c r="AV588" s="198"/>
      <c r="AW588" s="198"/>
      <c r="AX588" s="198"/>
      <c r="AY588" s="198"/>
      <c r="AZ588" s="198"/>
      <c r="BA588" s="198"/>
      <c r="BB588" s="198"/>
      <c r="BC588" s="198"/>
      <c r="BD588" s="198"/>
      <c r="BE588" s="198"/>
      <c r="BF588" s="198"/>
      <c r="BG588" s="198"/>
      <c r="BH588" s="198"/>
    </row>
    <row r="589" spans="1:60" outlineLevel="1" x14ac:dyDescent="0.2">
      <c r="A589" s="208">
        <v>212</v>
      </c>
      <c r="B589" s="207" t="s">
        <v>760</v>
      </c>
      <c r="C589" s="210" t="s">
        <v>759</v>
      </c>
      <c r="D589" s="204" t="s">
        <v>752</v>
      </c>
      <c r="E589" s="209">
        <v>1</v>
      </c>
      <c r="F589" s="254"/>
      <c r="G589" s="206">
        <f>ROUND(E589*F589,2)</f>
        <v>0</v>
      </c>
      <c r="H589" s="254"/>
      <c r="I589" s="206">
        <f>ROUND(E589*H589,2)</f>
        <v>0</v>
      </c>
      <c r="J589" s="254"/>
      <c r="K589" s="206">
        <f>ROUND(E589*J589,2)</f>
        <v>0</v>
      </c>
      <c r="L589" s="206">
        <v>21</v>
      </c>
      <c r="M589" s="206">
        <f>G589*(1+L589/100)</f>
        <v>0</v>
      </c>
      <c r="N589" s="204">
        <v>0</v>
      </c>
      <c r="O589" s="204">
        <f>ROUND(E589*N589,5)</f>
        <v>0</v>
      </c>
      <c r="P589" s="204">
        <v>0</v>
      </c>
      <c r="Q589" s="204">
        <f>ROUND(E589*P589,5)</f>
        <v>0</v>
      </c>
      <c r="R589" s="204"/>
      <c r="S589" s="204"/>
      <c r="T589" s="205">
        <v>0</v>
      </c>
      <c r="U589" s="204">
        <f>ROUND(E589*T589,2)</f>
        <v>0</v>
      </c>
      <c r="V589" s="198"/>
      <c r="W589" s="198"/>
      <c r="X589" s="198"/>
      <c r="Y589" s="198"/>
      <c r="Z589" s="198"/>
      <c r="AA589" s="198"/>
      <c r="AB589" s="198"/>
      <c r="AC589" s="198"/>
      <c r="AD589" s="198"/>
      <c r="AE589" s="198" t="s">
        <v>91</v>
      </c>
      <c r="AF589" s="198"/>
      <c r="AG589" s="198"/>
      <c r="AH589" s="198"/>
      <c r="AI589" s="198"/>
      <c r="AJ589" s="198"/>
      <c r="AK589" s="198"/>
      <c r="AL589" s="198"/>
      <c r="AM589" s="198"/>
      <c r="AN589" s="198"/>
      <c r="AO589" s="198"/>
      <c r="AP589" s="198"/>
      <c r="AQ589" s="198"/>
      <c r="AR589" s="198"/>
      <c r="AS589" s="198"/>
      <c r="AT589" s="198"/>
      <c r="AU589" s="198"/>
      <c r="AV589" s="198"/>
      <c r="AW589" s="198"/>
      <c r="AX589" s="198"/>
      <c r="AY589" s="198"/>
      <c r="AZ589" s="198"/>
      <c r="BA589" s="198"/>
      <c r="BB589" s="198"/>
      <c r="BC589" s="198"/>
      <c r="BD589" s="198"/>
      <c r="BE589" s="198"/>
      <c r="BF589" s="198"/>
      <c r="BG589" s="198"/>
      <c r="BH589" s="198"/>
    </row>
    <row r="590" spans="1:60" outlineLevel="1" x14ac:dyDescent="0.2">
      <c r="A590" s="208">
        <v>213</v>
      </c>
      <c r="B590" s="207" t="s">
        <v>758</v>
      </c>
      <c r="C590" s="210" t="s">
        <v>757</v>
      </c>
      <c r="D590" s="204" t="s">
        <v>752</v>
      </c>
      <c r="E590" s="209">
        <v>1</v>
      </c>
      <c r="F590" s="254"/>
      <c r="G590" s="206">
        <f>ROUND(E590*F590,2)</f>
        <v>0</v>
      </c>
      <c r="H590" s="254"/>
      <c r="I590" s="206">
        <f>ROUND(E590*H590,2)</f>
        <v>0</v>
      </c>
      <c r="J590" s="254"/>
      <c r="K590" s="206">
        <f>ROUND(E590*J590,2)</f>
        <v>0</v>
      </c>
      <c r="L590" s="206">
        <v>21</v>
      </c>
      <c r="M590" s="206">
        <f>G590*(1+L590/100)</f>
        <v>0</v>
      </c>
      <c r="N590" s="204">
        <v>0</v>
      </c>
      <c r="O590" s="204">
        <f>ROUND(E590*N590,5)</f>
        <v>0</v>
      </c>
      <c r="P590" s="204">
        <v>0</v>
      </c>
      <c r="Q590" s="204">
        <f>ROUND(E590*P590,5)</f>
        <v>0</v>
      </c>
      <c r="R590" s="204"/>
      <c r="S590" s="204"/>
      <c r="T590" s="205">
        <v>0</v>
      </c>
      <c r="U590" s="204">
        <f>ROUND(E590*T590,2)</f>
        <v>0</v>
      </c>
      <c r="V590" s="198"/>
      <c r="W590" s="198"/>
      <c r="X590" s="198"/>
      <c r="Y590" s="198"/>
      <c r="Z590" s="198"/>
      <c r="AA590" s="198"/>
      <c r="AB590" s="198"/>
      <c r="AC590" s="198"/>
      <c r="AD590" s="198"/>
      <c r="AE590" s="198" t="s">
        <v>91</v>
      </c>
      <c r="AF590" s="198"/>
      <c r="AG590" s="198"/>
      <c r="AH590" s="198"/>
      <c r="AI590" s="198"/>
      <c r="AJ590" s="198"/>
      <c r="AK590" s="198"/>
      <c r="AL590" s="198"/>
      <c r="AM590" s="198"/>
      <c r="AN590" s="198"/>
      <c r="AO590" s="198"/>
      <c r="AP590" s="198"/>
      <c r="AQ590" s="198"/>
      <c r="AR590" s="198"/>
      <c r="AS590" s="198"/>
      <c r="AT590" s="198"/>
      <c r="AU590" s="198"/>
      <c r="AV590" s="198"/>
      <c r="AW590" s="198"/>
      <c r="AX590" s="198"/>
      <c r="AY590" s="198"/>
      <c r="AZ590" s="198"/>
      <c r="BA590" s="198"/>
      <c r="BB590" s="198"/>
      <c r="BC590" s="198"/>
      <c r="BD590" s="198"/>
      <c r="BE590" s="198"/>
      <c r="BF590" s="198"/>
      <c r="BG590" s="198"/>
      <c r="BH590" s="198"/>
    </row>
    <row r="591" spans="1:60" outlineLevel="1" x14ac:dyDescent="0.2">
      <c r="A591" s="208">
        <v>214</v>
      </c>
      <c r="B591" s="207" t="s">
        <v>756</v>
      </c>
      <c r="C591" s="210" t="s">
        <v>755</v>
      </c>
      <c r="D591" s="204" t="s">
        <v>752</v>
      </c>
      <c r="E591" s="209">
        <v>1</v>
      </c>
      <c r="F591" s="254"/>
      <c r="G591" s="206">
        <f>ROUND(E591*F591,2)</f>
        <v>0</v>
      </c>
      <c r="H591" s="254"/>
      <c r="I591" s="206">
        <f>ROUND(E591*H591,2)</f>
        <v>0</v>
      </c>
      <c r="J591" s="254"/>
      <c r="K591" s="206">
        <f>ROUND(E591*J591,2)</f>
        <v>0</v>
      </c>
      <c r="L591" s="206">
        <v>21</v>
      </c>
      <c r="M591" s="206">
        <f>G591*(1+L591/100)</f>
        <v>0</v>
      </c>
      <c r="N591" s="204">
        <v>0</v>
      </c>
      <c r="O591" s="204">
        <f>ROUND(E591*N591,5)</f>
        <v>0</v>
      </c>
      <c r="P591" s="204">
        <v>0</v>
      </c>
      <c r="Q591" s="204">
        <f>ROUND(E591*P591,5)</f>
        <v>0</v>
      </c>
      <c r="R591" s="204"/>
      <c r="S591" s="204"/>
      <c r="T591" s="205">
        <v>0</v>
      </c>
      <c r="U591" s="204">
        <f>ROUND(E591*T591,2)</f>
        <v>0</v>
      </c>
      <c r="V591" s="198"/>
      <c r="W591" s="198"/>
      <c r="X591" s="198"/>
      <c r="Y591" s="198"/>
      <c r="Z591" s="198"/>
      <c r="AA591" s="198"/>
      <c r="AB591" s="198"/>
      <c r="AC591" s="198"/>
      <c r="AD591" s="198"/>
      <c r="AE591" s="198" t="s">
        <v>91</v>
      </c>
      <c r="AF591" s="198"/>
      <c r="AG591" s="198"/>
      <c r="AH591" s="198"/>
      <c r="AI591" s="198"/>
      <c r="AJ591" s="198"/>
      <c r="AK591" s="198"/>
      <c r="AL591" s="198"/>
      <c r="AM591" s="198"/>
      <c r="AN591" s="198"/>
      <c r="AO591" s="198"/>
      <c r="AP591" s="198"/>
      <c r="AQ591" s="198"/>
      <c r="AR591" s="198"/>
      <c r="AS591" s="198"/>
      <c r="AT591" s="198"/>
      <c r="AU591" s="198"/>
      <c r="AV591" s="198"/>
      <c r="AW591" s="198"/>
      <c r="AX591" s="198"/>
      <c r="AY591" s="198"/>
      <c r="AZ591" s="198"/>
      <c r="BA591" s="198"/>
      <c r="BB591" s="198"/>
      <c r="BC591" s="198"/>
      <c r="BD591" s="198"/>
      <c r="BE591" s="198"/>
      <c r="BF591" s="198"/>
      <c r="BG591" s="198"/>
      <c r="BH591" s="198"/>
    </row>
    <row r="592" spans="1:60" outlineLevel="1" x14ac:dyDescent="0.2">
      <c r="A592" s="208">
        <v>215</v>
      </c>
      <c r="B592" s="207" t="s">
        <v>754</v>
      </c>
      <c r="C592" s="210" t="s">
        <v>753</v>
      </c>
      <c r="D592" s="204" t="s">
        <v>752</v>
      </c>
      <c r="E592" s="209">
        <v>1</v>
      </c>
      <c r="F592" s="254"/>
      <c r="G592" s="206">
        <f>ROUND(E592*F592,2)</f>
        <v>0</v>
      </c>
      <c r="H592" s="254"/>
      <c r="I592" s="206">
        <f>ROUND(E592*H592,2)</f>
        <v>0</v>
      </c>
      <c r="J592" s="254"/>
      <c r="K592" s="206">
        <f>ROUND(E592*J592,2)</f>
        <v>0</v>
      </c>
      <c r="L592" s="206">
        <v>21</v>
      </c>
      <c r="M592" s="206">
        <f>G592*(1+L592/100)</f>
        <v>0</v>
      </c>
      <c r="N592" s="204">
        <v>0</v>
      </c>
      <c r="O592" s="204">
        <f>ROUND(E592*N592,5)</f>
        <v>0</v>
      </c>
      <c r="P592" s="204">
        <v>0</v>
      </c>
      <c r="Q592" s="204">
        <f>ROUND(E592*P592,5)</f>
        <v>0</v>
      </c>
      <c r="R592" s="204"/>
      <c r="S592" s="204"/>
      <c r="T592" s="205">
        <v>0</v>
      </c>
      <c r="U592" s="204">
        <f>ROUND(E592*T592,2)</f>
        <v>0</v>
      </c>
      <c r="V592" s="198"/>
      <c r="W592" s="198"/>
      <c r="X592" s="198"/>
      <c r="Y592" s="198"/>
      <c r="Z592" s="198"/>
      <c r="AA592" s="198"/>
      <c r="AB592" s="198"/>
      <c r="AC592" s="198"/>
      <c r="AD592" s="198"/>
      <c r="AE592" s="198" t="s">
        <v>91</v>
      </c>
      <c r="AF592" s="198"/>
      <c r="AG592" s="198"/>
      <c r="AH592" s="198"/>
      <c r="AI592" s="198"/>
      <c r="AJ592" s="198"/>
      <c r="AK592" s="198"/>
      <c r="AL592" s="198"/>
      <c r="AM592" s="198"/>
      <c r="AN592" s="198"/>
      <c r="AO592" s="198"/>
      <c r="AP592" s="198"/>
      <c r="AQ592" s="198"/>
      <c r="AR592" s="198"/>
      <c r="AS592" s="198"/>
      <c r="AT592" s="198"/>
      <c r="AU592" s="198"/>
      <c r="AV592" s="198"/>
      <c r="AW592" s="198"/>
      <c r="AX592" s="198"/>
      <c r="AY592" s="198"/>
      <c r="AZ592" s="198"/>
      <c r="BA592" s="198"/>
      <c r="BB592" s="198"/>
      <c r="BC592" s="198"/>
      <c r="BD592" s="198"/>
      <c r="BE592" s="198"/>
      <c r="BF592" s="198"/>
      <c r="BG592" s="198"/>
      <c r="BH592" s="198"/>
    </row>
    <row r="593" spans="1:60" outlineLevel="1" x14ac:dyDescent="0.2">
      <c r="A593" s="208"/>
      <c r="B593" s="207"/>
      <c r="C593" s="596" t="s">
        <v>751</v>
      </c>
      <c r="D593" s="595"/>
      <c r="E593" s="594"/>
      <c r="F593" s="593"/>
      <c r="G593" s="592"/>
      <c r="H593" s="206"/>
      <c r="I593" s="206"/>
      <c r="J593" s="206"/>
      <c r="K593" s="206"/>
      <c r="L593" s="206"/>
      <c r="M593" s="206"/>
      <c r="N593" s="204"/>
      <c r="O593" s="204"/>
      <c r="P593" s="204"/>
      <c r="Q593" s="204"/>
      <c r="R593" s="204"/>
      <c r="S593" s="204"/>
      <c r="T593" s="205"/>
      <c r="U593" s="204"/>
      <c r="V593" s="198"/>
      <c r="W593" s="198"/>
      <c r="X593" s="198"/>
      <c r="Y593" s="198"/>
      <c r="Z593" s="198"/>
      <c r="AA593" s="198"/>
      <c r="AB593" s="198"/>
      <c r="AC593" s="198"/>
      <c r="AD593" s="198"/>
      <c r="AE593" s="198" t="s">
        <v>743</v>
      </c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198"/>
      <c r="AW593" s="198"/>
      <c r="AX593" s="198"/>
      <c r="AY593" s="198"/>
      <c r="AZ593" s="198"/>
      <c r="BA593" s="586" t="str">
        <f>C593</f>
        <v>Soupis Vedlejších nákladů</v>
      </c>
      <c r="BB593" s="198"/>
      <c r="BC593" s="198"/>
      <c r="BD593" s="198"/>
      <c r="BE593" s="198"/>
      <c r="BF593" s="198"/>
      <c r="BG593" s="198"/>
      <c r="BH593" s="198"/>
    </row>
    <row r="594" spans="1:60" outlineLevel="1" x14ac:dyDescent="0.2">
      <c r="A594" s="208"/>
      <c r="B594" s="207"/>
      <c r="C594" s="596" t="s">
        <v>750</v>
      </c>
      <c r="D594" s="595"/>
      <c r="E594" s="594"/>
      <c r="F594" s="593"/>
      <c r="G594" s="592"/>
      <c r="H594" s="206"/>
      <c r="I594" s="206"/>
      <c r="J594" s="206"/>
      <c r="K594" s="206"/>
      <c r="L594" s="206"/>
      <c r="M594" s="206"/>
      <c r="N594" s="204"/>
      <c r="O594" s="204"/>
      <c r="P594" s="204"/>
      <c r="Q594" s="204"/>
      <c r="R594" s="204"/>
      <c r="S594" s="204"/>
      <c r="T594" s="205"/>
      <c r="U594" s="204"/>
      <c r="V594" s="198"/>
      <c r="W594" s="198"/>
      <c r="X594" s="198"/>
      <c r="Y594" s="198"/>
      <c r="Z594" s="198"/>
      <c r="AA594" s="198"/>
      <c r="AB594" s="198"/>
      <c r="AC594" s="198"/>
      <c r="AD594" s="198"/>
      <c r="AE594" s="198" t="s">
        <v>743</v>
      </c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198"/>
      <c r="AW594" s="198"/>
      <c r="AX594" s="198"/>
      <c r="AY594" s="198"/>
      <c r="AZ594" s="198"/>
      <c r="BA594" s="586" t="str">
        <f>C594</f>
        <v>VRN</v>
      </c>
      <c r="BB594" s="198"/>
      <c r="BC594" s="198"/>
      <c r="BD594" s="198"/>
      <c r="BE594" s="198"/>
      <c r="BF594" s="198"/>
      <c r="BG594" s="198"/>
      <c r="BH594" s="198"/>
    </row>
    <row r="595" spans="1:60" outlineLevel="1" x14ac:dyDescent="0.2">
      <c r="A595" s="208"/>
      <c r="B595" s="207"/>
      <c r="C595" s="596" t="s">
        <v>749</v>
      </c>
      <c r="D595" s="595"/>
      <c r="E595" s="594"/>
      <c r="F595" s="593"/>
      <c r="G595" s="592"/>
      <c r="H595" s="206"/>
      <c r="I595" s="206"/>
      <c r="J595" s="206"/>
      <c r="K595" s="206"/>
      <c r="L595" s="206"/>
      <c r="M595" s="206"/>
      <c r="N595" s="204"/>
      <c r="O595" s="204"/>
      <c r="P595" s="204"/>
      <c r="Q595" s="204"/>
      <c r="R595" s="204"/>
      <c r="S595" s="204"/>
      <c r="T595" s="205"/>
      <c r="U595" s="204"/>
      <c r="V595" s="198"/>
      <c r="W595" s="198"/>
      <c r="X595" s="198"/>
      <c r="Y595" s="198"/>
      <c r="Z595" s="198"/>
      <c r="AA595" s="198"/>
      <c r="AB595" s="198"/>
      <c r="AC595" s="198"/>
      <c r="AD595" s="198"/>
      <c r="AE595" s="198" t="s">
        <v>743</v>
      </c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198"/>
      <c r="AW595" s="198"/>
      <c r="AX595" s="198"/>
      <c r="AY595" s="198"/>
      <c r="AZ595" s="198"/>
      <c r="BA595" s="586" t="str">
        <f>C595</f>
        <v>Vybudování zařízení staveniště:</v>
      </c>
      <c r="BB595" s="198"/>
      <c r="BC595" s="198"/>
      <c r="BD595" s="198"/>
      <c r="BE595" s="198"/>
      <c r="BF595" s="198"/>
      <c r="BG595" s="198"/>
      <c r="BH595" s="198"/>
    </row>
    <row r="596" spans="1:60" ht="33.75" outlineLevel="1" x14ac:dyDescent="0.2">
      <c r="A596" s="208"/>
      <c r="B596" s="207"/>
      <c r="C596" s="596" t="s">
        <v>748</v>
      </c>
      <c r="D596" s="595"/>
      <c r="E596" s="594"/>
      <c r="F596" s="593"/>
      <c r="G596" s="592"/>
      <c r="H596" s="206"/>
      <c r="I596" s="206"/>
      <c r="J596" s="206"/>
      <c r="K596" s="206"/>
      <c r="L596" s="206"/>
      <c r="M596" s="206"/>
      <c r="N596" s="204"/>
      <c r="O596" s="204"/>
      <c r="P596" s="204"/>
      <c r="Q596" s="204"/>
      <c r="R596" s="204"/>
      <c r="S596" s="204"/>
      <c r="T596" s="205"/>
      <c r="U596" s="204"/>
      <c r="V596" s="198"/>
      <c r="W596" s="198"/>
      <c r="X596" s="198"/>
      <c r="Y596" s="198"/>
      <c r="Z596" s="198"/>
      <c r="AA596" s="198"/>
      <c r="AB596" s="198"/>
      <c r="AC596" s="198"/>
      <c r="AD596" s="198"/>
      <c r="AE596" s="198" t="s">
        <v>743</v>
      </c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198"/>
      <c r="AW596" s="198"/>
      <c r="AX596" s="198"/>
      <c r="AY596" s="198"/>
      <c r="AZ596" s="198"/>
      <c r="BA596" s="586" t="str">
        <f>C596</f>
        <v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v>
      </c>
      <c r="BB596" s="198"/>
      <c r="BC596" s="198"/>
      <c r="BD596" s="198"/>
      <c r="BE596" s="198"/>
      <c r="BF596" s="198"/>
      <c r="BG596" s="198"/>
      <c r="BH596" s="198"/>
    </row>
    <row r="597" spans="1:60" outlineLevel="1" x14ac:dyDescent="0.2">
      <c r="A597" s="208"/>
      <c r="B597" s="207"/>
      <c r="C597" s="596" t="s">
        <v>747</v>
      </c>
      <c r="D597" s="595"/>
      <c r="E597" s="594"/>
      <c r="F597" s="593"/>
      <c r="G597" s="592"/>
      <c r="H597" s="206"/>
      <c r="I597" s="206"/>
      <c r="J597" s="206"/>
      <c r="K597" s="206"/>
      <c r="L597" s="206"/>
      <c r="M597" s="206"/>
      <c r="N597" s="204"/>
      <c r="O597" s="204"/>
      <c r="P597" s="204"/>
      <c r="Q597" s="204"/>
      <c r="R597" s="204"/>
      <c r="S597" s="204"/>
      <c r="T597" s="205"/>
      <c r="U597" s="204"/>
      <c r="V597" s="198"/>
      <c r="W597" s="198"/>
      <c r="X597" s="198"/>
      <c r="Y597" s="198"/>
      <c r="Z597" s="198"/>
      <c r="AA597" s="198"/>
      <c r="AB597" s="198"/>
      <c r="AC597" s="198"/>
      <c r="AD597" s="198"/>
      <c r="AE597" s="198" t="s">
        <v>743</v>
      </c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198"/>
      <c r="AW597" s="198"/>
      <c r="AX597" s="198"/>
      <c r="AY597" s="198"/>
      <c r="AZ597" s="198"/>
      <c r="BA597" s="586" t="str">
        <f>C597</f>
        <v>Provoz zařízení staveniště:</v>
      </c>
      <c r="BB597" s="198"/>
      <c r="BC597" s="198"/>
      <c r="BD597" s="198"/>
      <c r="BE597" s="198"/>
      <c r="BF597" s="198"/>
      <c r="BG597" s="198"/>
      <c r="BH597" s="198"/>
    </row>
    <row r="598" spans="1:60" ht="33.75" outlineLevel="1" x14ac:dyDescent="0.2">
      <c r="A598" s="208"/>
      <c r="B598" s="207"/>
      <c r="C598" s="596" t="s">
        <v>746</v>
      </c>
      <c r="D598" s="595"/>
      <c r="E598" s="594"/>
      <c r="F598" s="593"/>
      <c r="G598" s="592"/>
      <c r="H598" s="206"/>
      <c r="I598" s="206"/>
      <c r="J598" s="206"/>
      <c r="K598" s="206"/>
      <c r="L598" s="206"/>
      <c r="M598" s="206"/>
      <c r="N598" s="204"/>
      <c r="O598" s="204"/>
      <c r="P598" s="204"/>
      <c r="Q598" s="204"/>
      <c r="R598" s="204"/>
      <c r="S598" s="204"/>
      <c r="T598" s="205"/>
      <c r="U598" s="204"/>
      <c r="V598" s="198"/>
      <c r="W598" s="198"/>
      <c r="X598" s="198"/>
      <c r="Y598" s="198"/>
      <c r="Z598" s="198"/>
      <c r="AA598" s="198"/>
      <c r="AB598" s="198"/>
      <c r="AC598" s="198"/>
      <c r="AD598" s="198"/>
      <c r="AE598" s="198" t="s">
        <v>743</v>
      </c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586" t="str">
        <f>C598</f>
        <v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598" s="198"/>
      <c r="BC598" s="198"/>
      <c r="BD598" s="198"/>
      <c r="BE598" s="198"/>
      <c r="BF598" s="198"/>
      <c r="BG598" s="198"/>
      <c r="BH598" s="198"/>
    </row>
    <row r="599" spans="1:60" outlineLevel="1" x14ac:dyDescent="0.2">
      <c r="A599" s="208"/>
      <c r="B599" s="207"/>
      <c r="C599" s="596" t="s">
        <v>745</v>
      </c>
      <c r="D599" s="595"/>
      <c r="E599" s="594"/>
      <c r="F599" s="593"/>
      <c r="G599" s="592"/>
      <c r="H599" s="206"/>
      <c r="I599" s="206"/>
      <c r="J599" s="206"/>
      <c r="K599" s="206"/>
      <c r="L599" s="206"/>
      <c r="M599" s="206"/>
      <c r="N599" s="204"/>
      <c r="O599" s="204"/>
      <c r="P599" s="204"/>
      <c r="Q599" s="204"/>
      <c r="R599" s="204"/>
      <c r="S599" s="204"/>
      <c r="T599" s="205"/>
      <c r="U599" s="204"/>
      <c r="V599" s="198"/>
      <c r="W599" s="198"/>
      <c r="X599" s="198"/>
      <c r="Y599" s="198"/>
      <c r="Z599" s="198"/>
      <c r="AA599" s="198"/>
      <c r="AB599" s="198"/>
      <c r="AC599" s="198"/>
      <c r="AD599" s="198"/>
      <c r="AE599" s="198" t="s">
        <v>743</v>
      </c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198"/>
      <c r="AW599" s="198"/>
      <c r="AX599" s="198"/>
      <c r="AY599" s="198"/>
      <c r="AZ599" s="198"/>
      <c r="BA599" s="586" t="str">
        <f>C599</f>
        <v>Odstranění zařízení staveniště:</v>
      </c>
      <c r="BB599" s="198"/>
      <c r="BC599" s="198"/>
      <c r="BD599" s="198"/>
      <c r="BE599" s="198"/>
      <c r="BF599" s="198"/>
      <c r="BG599" s="198"/>
      <c r="BH599" s="198"/>
    </row>
    <row r="600" spans="1:60" ht="33.75" outlineLevel="1" x14ac:dyDescent="0.2">
      <c r="A600" s="203"/>
      <c r="B600" s="202"/>
      <c r="C600" s="591" t="s">
        <v>744</v>
      </c>
      <c r="D600" s="590"/>
      <c r="E600" s="589"/>
      <c r="F600" s="588"/>
      <c r="G600" s="587"/>
      <c r="H600" s="201"/>
      <c r="I600" s="201"/>
      <c r="J600" s="201"/>
      <c r="K600" s="201"/>
      <c r="L600" s="201"/>
      <c r="M600" s="201"/>
      <c r="N600" s="199"/>
      <c r="O600" s="199"/>
      <c r="P600" s="199"/>
      <c r="Q600" s="199"/>
      <c r="R600" s="199"/>
      <c r="S600" s="199"/>
      <c r="T600" s="200"/>
      <c r="U600" s="199"/>
      <c r="V600" s="198"/>
      <c r="W600" s="198"/>
      <c r="X600" s="198"/>
      <c r="Y600" s="198"/>
      <c r="Z600" s="198"/>
      <c r="AA600" s="198"/>
      <c r="AB600" s="198"/>
      <c r="AC600" s="198"/>
      <c r="AD600" s="198"/>
      <c r="AE600" s="198" t="s">
        <v>743</v>
      </c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586" t="str">
        <f>C600</f>
        <v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v>
      </c>
      <c r="BB600" s="198"/>
      <c r="BC600" s="198"/>
      <c r="BD600" s="198"/>
      <c r="BE600" s="198"/>
      <c r="BF600" s="198"/>
      <c r="BG600" s="198"/>
      <c r="BH600" s="198"/>
    </row>
    <row r="601" spans="1:60" x14ac:dyDescent="0.2">
      <c r="A601" s="195"/>
      <c r="B601" s="197" t="s">
        <v>90</v>
      </c>
      <c r="C601" s="196" t="s">
        <v>90</v>
      </c>
      <c r="D601" s="195"/>
      <c r="E601" s="195"/>
      <c r="F601" s="195"/>
      <c r="G601" s="195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  <c r="R601" s="195"/>
      <c r="S601" s="195"/>
      <c r="T601" s="195"/>
      <c r="U601" s="195"/>
      <c r="AC601">
        <v>15</v>
      </c>
      <c r="AD601">
        <v>21</v>
      </c>
    </row>
    <row r="602" spans="1:60" x14ac:dyDescent="0.2">
      <c r="A602" s="253"/>
      <c r="B602" s="252" t="s">
        <v>16</v>
      </c>
      <c r="C602" s="251" t="s">
        <v>90</v>
      </c>
      <c r="D602" s="250"/>
      <c r="E602" s="250"/>
      <c r="F602" s="250"/>
      <c r="G602" s="249">
        <f>G8+G47+G86+G124+G132+G154+G180+G220+G241+G253+G268+G272+G275+G293+G313+G316+G404+G430+G453+G529+G533+G538+G551+G558+G560+G562+G584</f>
        <v>0</v>
      </c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  <c r="R602" s="195"/>
      <c r="S602" s="195"/>
      <c r="T602" s="195"/>
      <c r="U602" s="195"/>
      <c r="AC602">
        <f>SUMIF(L7:L600,AC601,G7:G600)</f>
        <v>0</v>
      </c>
      <c r="AD602">
        <f>SUMIF(L7:L600,AD601,G7:G600)</f>
        <v>0</v>
      </c>
      <c r="AE602" t="s">
        <v>234</v>
      </c>
    </row>
    <row r="603" spans="1:60" x14ac:dyDescent="0.2">
      <c r="A603" s="195"/>
      <c r="B603" s="197" t="s">
        <v>90</v>
      </c>
      <c r="C603" s="196" t="s">
        <v>90</v>
      </c>
      <c r="D603" s="195"/>
      <c r="E603" s="195"/>
      <c r="F603" s="195"/>
      <c r="G603" s="195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  <c r="R603" s="195"/>
      <c r="S603" s="195"/>
      <c r="T603" s="195"/>
      <c r="U603" s="195"/>
    </row>
    <row r="604" spans="1:60" x14ac:dyDescent="0.2">
      <c r="A604" s="195"/>
      <c r="B604" s="197" t="s">
        <v>90</v>
      </c>
      <c r="C604" s="196" t="s">
        <v>90</v>
      </c>
      <c r="D604" s="195"/>
      <c r="E604" s="195"/>
      <c r="F604" s="195"/>
      <c r="G604" s="195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  <c r="R604" s="195"/>
      <c r="S604" s="195"/>
      <c r="T604" s="195"/>
      <c r="U604" s="195"/>
    </row>
    <row r="605" spans="1:60" x14ac:dyDescent="0.2">
      <c r="A605" s="195"/>
      <c r="B605" s="197" t="s">
        <v>90</v>
      </c>
      <c r="C605" s="196" t="s">
        <v>90</v>
      </c>
      <c r="D605" s="195"/>
      <c r="E605" s="195"/>
      <c r="F605" s="195"/>
      <c r="G605" s="195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  <c r="R605" s="195"/>
      <c r="S605" s="195"/>
      <c r="T605" s="195"/>
      <c r="U605" s="195"/>
    </row>
    <row r="606" spans="1:60" x14ac:dyDescent="0.2">
      <c r="C606" s="194"/>
      <c r="AE606" t="s">
        <v>89</v>
      </c>
    </row>
  </sheetData>
  <sheetProtection algorithmName="SHA-512" hashValue="vjIZjMAZAKlLlYvkWjJQ94osqROHQQLA083EmwKJX4xMQrBJjRZSjRvhv2DIWupEk/Rr7omxCbwP8oPGtI3RnQ==" saltValue="n2tcjKsjT1qVEcSbzarM2Q==" spinCount="100000" sheet="1" objects="1" scenarios="1"/>
  <mergeCells count="41">
    <mergeCell ref="C596:G596"/>
    <mergeCell ref="C597:G597"/>
    <mergeCell ref="C598:G598"/>
    <mergeCell ref="C599:G599"/>
    <mergeCell ref="C600:G600"/>
    <mergeCell ref="C580:G580"/>
    <mergeCell ref="C581:G581"/>
    <mergeCell ref="C582:G582"/>
    <mergeCell ref="C583:G583"/>
    <mergeCell ref="C593:G593"/>
    <mergeCell ref="C594:G594"/>
    <mergeCell ref="C483:G483"/>
    <mergeCell ref="C484:G484"/>
    <mergeCell ref="C485:G485"/>
    <mergeCell ref="C573:G573"/>
    <mergeCell ref="C595:G595"/>
    <mergeCell ref="C575:G575"/>
    <mergeCell ref="C576:G576"/>
    <mergeCell ref="C577:G577"/>
    <mergeCell ref="C578:G578"/>
    <mergeCell ref="C579:G579"/>
    <mergeCell ref="C467:G467"/>
    <mergeCell ref="C468:G468"/>
    <mergeCell ref="C574:G574"/>
    <mergeCell ref="C471:G471"/>
    <mergeCell ref="C472:G472"/>
    <mergeCell ref="C474:G474"/>
    <mergeCell ref="C475:G475"/>
    <mergeCell ref="C476:G476"/>
    <mergeCell ref="C481:G481"/>
    <mergeCell ref="C482:G482"/>
    <mergeCell ref="C470:G470"/>
    <mergeCell ref="A1:G1"/>
    <mergeCell ref="C2:G2"/>
    <mergeCell ref="C3:G3"/>
    <mergeCell ref="C4:G4"/>
    <mergeCell ref="C189:G189"/>
    <mergeCell ref="C190:G190"/>
    <mergeCell ref="C191:G191"/>
    <mergeCell ref="C192:G192"/>
    <mergeCell ref="C466:G466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1" workbookViewId="0">
      <selection activeCell="R24" sqref="R24"/>
    </sheetView>
  </sheetViews>
  <sheetFormatPr defaultRowHeight="15" x14ac:dyDescent="0.25"/>
  <cols>
    <col min="1" max="1" width="2.42578125" style="257" customWidth="1"/>
    <col min="2" max="2" width="1.85546875" style="257" customWidth="1"/>
    <col min="3" max="3" width="4.5703125" style="257" customWidth="1"/>
    <col min="4" max="4" width="6.85546875" style="257" customWidth="1"/>
    <col min="5" max="5" width="8.7109375" style="257" customWidth="1"/>
    <col min="6" max="6" width="2.85546875" style="257" customWidth="1"/>
    <col min="7" max="7" width="2.28515625" style="257" customWidth="1"/>
    <col min="8" max="8" width="10.140625" style="257" customWidth="1"/>
    <col min="9" max="9" width="8.5703125" style="257" customWidth="1"/>
    <col min="10" max="10" width="3" style="257" customWidth="1"/>
    <col min="11" max="11" width="3.28515625" style="257" customWidth="1"/>
    <col min="12" max="12" width="8.7109375" style="257" customWidth="1"/>
    <col min="13" max="13" width="4.7109375" style="257" customWidth="1"/>
    <col min="14" max="14" width="8.85546875" style="257" customWidth="1"/>
    <col min="15" max="15" width="1.42578125" style="257" customWidth="1"/>
    <col min="16" max="16384" width="9.140625" style="257"/>
  </cols>
  <sheetData>
    <row r="1" spans="1:15" ht="24" customHeight="1" x14ac:dyDescent="0.25">
      <c r="A1" s="484" t="s">
        <v>301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</row>
    <row r="2" spans="1:15" ht="15.75" customHeight="1" x14ac:dyDescent="0.25">
      <c r="A2" s="268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93"/>
    </row>
    <row r="3" spans="1:15" ht="26.25" customHeight="1" x14ac:dyDescent="0.25">
      <c r="A3" s="268"/>
      <c r="B3" s="267"/>
      <c r="C3" s="481" t="s">
        <v>300</v>
      </c>
      <c r="D3" s="481"/>
      <c r="E3" s="485" t="s">
        <v>299</v>
      </c>
      <c r="F3" s="485"/>
      <c r="G3" s="485"/>
      <c r="H3" s="485"/>
      <c r="I3" s="485"/>
      <c r="J3" s="267"/>
      <c r="K3" s="267"/>
      <c r="L3" s="267" t="s">
        <v>298</v>
      </c>
      <c r="M3" s="486"/>
      <c r="N3" s="486"/>
      <c r="O3" s="293"/>
    </row>
    <row r="4" spans="1:15" ht="27.75" customHeight="1" x14ac:dyDescent="0.25">
      <c r="A4" s="268"/>
      <c r="B4" s="267"/>
      <c r="C4" s="481" t="s">
        <v>297</v>
      </c>
      <c r="D4" s="481"/>
      <c r="E4" s="482" t="s">
        <v>296</v>
      </c>
      <c r="F4" s="482"/>
      <c r="G4" s="482"/>
      <c r="H4" s="482"/>
      <c r="I4" s="482"/>
      <c r="J4" s="267"/>
      <c r="K4" s="267"/>
      <c r="L4" s="267" t="s">
        <v>295</v>
      </c>
      <c r="M4" s="483"/>
      <c r="N4" s="483"/>
      <c r="O4" s="293"/>
    </row>
    <row r="5" spans="1:15" ht="24" customHeight="1" x14ac:dyDescent="0.25">
      <c r="A5" s="268"/>
      <c r="B5" s="267"/>
      <c r="C5" s="481" t="s">
        <v>294</v>
      </c>
      <c r="D5" s="481"/>
      <c r="E5" s="488" t="s">
        <v>293</v>
      </c>
      <c r="F5" s="488"/>
      <c r="G5" s="488"/>
      <c r="H5" s="488"/>
      <c r="I5" s="488"/>
      <c r="J5" s="267"/>
      <c r="K5" s="267"/>
      <c r="L5" s="267" t="s">
        <v>292</v>
      </c>
      <c r="M5" s="487"/>
      <c r="N5" s="487"/>
      <c r="O5" s="293"/>
    </row>
    <row r="6" spans="1:15" ht="12.75" customHeight="1" x14ac:dyDescent="0.25">
      <c r="A6" s="268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 t="s">
        <v>291</v>
      </c>
      <c r="M6" s="267" t="s">
        <v>290</v>
      </c>
      <c r="N6" s="267"/>
      <c r="O6" s="293"/>
    </row>
    <row r="7" spans="1:15" ht="24.75" customHeight="1" x14ac:dyDescent="0.25">
      <c r="A7" s="268"/>
      <c r="B7" s="267"/>
      <c r="C7" s="481" t="s">
        <v>289</v>
      </c>
      <c r="D7" s="481"/>
      <c r="E7" s="489" t="s">
        <v>36</v>
      </c>
      <c r="F7" s="490"/>
      <c r="G7" s="490"/>
      <c r="H7" s="490"/>
      <c r="I7" s="491"/>
      <c r="J7" s="267"/>
      <c r="K7" s="267"/>
      <c r="L7" s="274"/>
      <c r="M7" s="480"/>
      <c r="N7" s="480"/>
      <c r="O7" s="293"/>
    </row>
    <row r="8" spans="1:15" ht="19.5" customHeight="1" x14ac:dyDescent="0.25">
      <c r="A8" s="268"/>
      <c r="B8" s="267"/>
      <c r="C8" s="481" t="s">
        <v>251</v>
      </c>
      <c r="D8" s="481"/>
      <c r="E8" s="483" t="s">
        <v>288</v>
      </c>
      <c r="F8" s="483"/>
      <c r="G8" s="483"/>
      <c r="H8" s="483"/>
      <c r="I8" s="483"/>
      <c r="J8" s="267"/>
      <c r="K8" s="267"/>
      <c r="L8" s="274"/>
      <c r="M8" s="480"/>
      <c r="N8" s="480"/>
      <c r="O8" s="293"/>
    </row>
    <row r="9" spans="1:15" ht="16.5" customHeight="1" x14ac:dyDescent="0.25">
      <c r="A9" s="268"/>
      <c r="B9" s="267"/>
      <c r="C9" s="481" t="s">
        <v>241</v>
      </c>
      <c r="D9" s="481"/>
      <c r="E9" s="492"/>
      <c r="F9" s="492"/>
      <c r="G9" s="492"/>
      <c r="H9" s="492"/>
      <c r="I9" s="492"/>
      <c r="J9" s="267"/>
      <c r="K9" s="267"/>
      <c r="L9" s="274"/>
      <c r="M9" s="480"/>
      <c r="N9" s="480"/>
      <c r="O9" s="293"/>
    </row>
    <row r="10" spans="1:15" ht="7.5" customHeight="1" x14ac:dyDescent="0.25">
      <c r="A10" s="268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93"/>
    </row>
    <row r="11" spans="1:15" ht="16.5" customHeight="1" x14ac:dyDescent="0.25">
      <c r="A11" s="268"/>
      <c r="B11" s="267"/>
      <c r="C11" s="267"/>
      <c r="D11" s="494" t="s">
        <v>287</v>
      </c>
      <c r="E11" s="494"/>
      <c r="F11" s="267"/>
      <c r="G11" s="494" t="s">
        <v>286</v>
      </c>
      <c r="H11" s="494"/>
      <c r="I11" s="267"/>
      <c r="J11" s="267"/>
      <c r="K11" s="267"/>
      <c r="L11" s="267" t="s">
        <v>285</v>
      </c>
      <c r="M11" s="267"/>
      <c r="N11" s="267" t="s">
        <v>284</v>
      </c>
      <c r="O11" s="293"/>
    </row>
    <row r="12" spans="1:15" ht="24.75" customHeight="1" x14ac:dyDescent="0.25">
      <c r="A12" s="268"/>
      <c r="B12" s="267"/>
      <c r="C12" s="267"/>
      <c r="D12" s="495" t="s">
        <v>283</v>
      </c>
      <c r="E12" s="495"/>
      <c r="F12" s="297"/>
      <c r="G12" s="493" t="s">
        <v>282</v>
      </c>
      <c r="H12" s="493"/>
      <c r="I12" s="297"/>
      <c r="J12" s="297"/>
      <c r="K12" s="297"/>
      <c r="L12" s="296" t="s">
        <v>281</v>
      </c>
      <c r="M12" s="297"/>
      <c r="N12" s="296"/>
      <c r="O12" s="295"/>
    </row>
    <row r="13" spans="1:15" ht="19.5" customHeight="1" x14ac:dyDescent="0.25">
      <c r="A13" s="268"/>
      <c r="B13" s="267"/>
      <c r="C13" s="267"/>
      <c r="D13" s="267" t="s">
        <v>280</v>
      </c>
      <c r="E13" s="267"/>
      <c r="F13" s="267"/>
      <c r="G13" s="294"/>
      <c r="H13" s="294"/>
      <c r="I13" s="267"/>
      <c r="J13" s="267"/>
      <c r="K13" s="267"/>
      <c r="L13" s="267"/>
      <c r="M13" s="267"/>
      <c r="N13" s="267"/>
      <c r="O13" s="293"/>
    </row>
    <row r="14" spans="1:15" ht="19.5" customHeight="1" x14ac:dyDescent="0.25">
      <c r="A14" s="496" t="s">
        <v>279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</row>
    <row r="15" spans="1:15" ht="18" customHeight="1" x14ac:dyDescent="0.25">
      <c r="A15" s="505"/>
      <c r="B15" s="505"/>
      <c r="C15" s="505"/>
      <c r="D15" s="505"/>
      <c r="E15" s="505"/>
      <c r="F15" s="505"/>
      <c r="G15" s="505"/>
      <c r="H15" s="505"/>
      <c r="I15" s="505"/>
      <c r="J15" s="505"/>
      <c r="K15" s="505"/>
      <c r="L15" s="505"/>
      <c r="M15" s="505"/>
      <c r="N15" s="505"/>
      <c r="O15" s="505"/>
    </row>
    <row r="16" spans="1:15" ht="18.75" customHeight="1" x14ac:dyDescent="0.25">
      <c r="A16" s="507" t="s">
        <v>278</v>
      </c>
      <c r="B16" s="507"/>
      <c r="C16" s="507"/>
      <c r="D16" s="507"/>
      <c r="E16" s="292" t="s">
        <v>277</v>
      </c>
      <c r="F16" s="502" t="s">
        <v>278</v>
      </c>
      <c r="G16" s="502"/>
      <c r="H16" s="502"/>
      <c r="I16" s="292" t="s">
        <v>277</v>
      </c>
      <c r="J16" s="502" t="s">
        <v>278</v>
      </c>
      <c r="K16" s="502"/>
      <c r="L16" s="502"/>
      <c r="M16" s="503" t="s">
        <v>277</v>
      </c>
      <c r="N16" s="503"/>
      <c r="O16" s="503"/>
    </row>
    <row r="17" spans="1:15" ht="16.5" customHeight="1" x14ac:dyDescent="0.25">
      <c r="A17" s="504"/>
      <c r="B17" s="504"/>
      <c r="C17" s="504"/>
      <c r="D17" s="504"/>
      <c r="E17" s="286"/>
      <c r="F17" s="506"/>
      <c r="G17" s="506"/>
      <c r="H17" s="506"/>
      <c r="I17" s="286"/>
      <c r="J17" s="506"/>
      <c r="K17" s="506"/>
      <c r="L17" s="506"/>
      <c r="M17" s="501"/>
      <c r="N17" s="501"/>
      <c r="O17" s="501"/>
    </row>
    <row r="18" spans="1:15" ht="22.5" customHeight="1" x14ac:dyDescent="0.25">
      <c r="A18" s="500" t="s">
        <v>276</v>
      </c>
      <c r="B18" s="500"/>
      <c r="C18" s="500"/>
      <c r="D18" s="500"/>
      <c r="E18" s="500"/>
      <c r="F18" s="500"/>
      <c r="G18" s="500"/>
      <c r="H18" s="500"/>
      <c r="I18" s="500"/>
      <c r="J18" s="500"/>
      <c r="K18" s="500"/>
      <c r="L18" s="500"/>
      <c r="M18" s="500"/>
      <c r="N18" s="500"/>
      <c r="O18" s="500"/>
    </row>
    <row r="19" spans="1:15" ht="21.75" customHeight="1" x14ac:dyDescent="0.25">
      <c r="A19" s="499" t="s">
        <v>275</v>
      </c>
      <c r="B19" s="499"/>
      <c r="C19" s="508" t="s">
        <v>274</v>
      </c>
      <c r="D19" s="508"/>
      <c r="E19" s="508"/>
      <c r="F19" s="509" t="s">
        <v>273</v>
      </c>
      <c r="G19" s="509"/>
      <c r="H19" s="508" t="s">
        <v>272</v>
      </c>
      <c r="I19" s="508"/>
      <c r="J19" s="508" t="s">
        <v>271</v>
      </c>
      <c r="K19" s="508"/>
      <c r="L19" s="510" t="s">
        <v>270</v>
      </c>
      <c r="M19" s="510"/>
      <c r="N19" s="510"/>
      <c r="O19" s="510"/>
    </row>
    <row r="20" spans="1:15" ht="18.75" customHeight="1" x14ac:dyDescent="0.25">
      <c r="A20" s="282">
        <v>1</v>
      </c>
      <c r="B20" s="498" t="s">
        <v>269</v>
      </c>
      <c r="C20" s="498"/>
      <c r="D20" s="287" t="s">
        <v>259</v>
      </c>
      <c r="E20" s="289">
        <f>'EI2'!F6</f>
        <v>0</v>
      </c>
      <c r="F20" s="291">
        <v>8</v>
      </c>
      <c r="G20" s="519" t="s">
        <v>268</v>
      </c>
      <c r="H20" s="519"/>
      <c r="I20" s="289">
        <v>0</v>
      </c>
      <c r="J20" s="280">
        <v>13</v>
      </c>
      <c r="K20" s="497" t="s">
        <v>267</v>
      </c>
      <c r="L20" s="497"/>
      <c r="M20" s="288">
        <v>0</v>
      </c>
      <c r="N20" s="262">
        <v>0</v>
      </c>
      <c r="O20" s="261"/>
    </row>
    <row r="21" spans="1:15" ht="21" customHeight="1" x14ac:dyDescent="0.25">
      <c r="A21" s="282">
        <v>2</v>
      </c>
      <c r="B21" s="498"/>
      <c r="C21" s="498"/>
      <c r="D21" s="287" t="s">
        <v>129</v>
      </c>
      <c r="E21" s="289">
        <f>'EI2'!H6</f>
        <v>0</v>
      </c>
      <c r="F21" s="290">
        <v>9</v>
      </c>
      <c r="G21" s="519" t="s">
        <v>266</v>
      </c>
      <c r="H21" s="519"/>
      <c r="I21" s="289">
        <v>0</v>
      </c>
      <c r="J21" s="280">
        <v>14</v>
      </c>
      <c r="K21" s="497" t="s">
        <v>265</v>
      </c>
      <c r="L21" s="497"/>
      <c r="M21" s="288">
        <v>0</v>
      </c>
      <c r="N21" s="262">
        <v>0</v>
      </c>
      <c r="O21" s="261"/>
    </row>
    <row r="22" spans="1:15" ht="21.75" customHeight="1" x14ac:dyDescent="0.25">
      <c r="A22" s="282">
        <v>3</v>
      </c>
      <c r="B22" s="520" t="s">
        <v>264</v>
      </c>
      <c r="C22" s="520"/>
      <c r="D22" s="287" t="s">
        <v>259</v>
      </c>
      <c r="E22" s="289">
        <f>'EI2'!F11</f>
        <v>0</v>
      </c>
      <c r="F22" s="290">
        <v>10</v>
      </c>
      <c r="G22" s="519" t="s">
        <v>263</v>
      </c>
      <c r="H22" s="519"/>
      <c r="I22" s="289">
        <v>0</v>
      </c>
      <c r="J22" s="280">
        <v>15</v>
      </c>
      <c r="K22" s="497" t="s">
        <v>262</v>
      </c>
      <c r="L22" s="497"/>
      <c r="M22" s="288">
        <v>0</v>
      </c>
      <c r="N22" s="262">
        <v>0</v>
      </c>
      <c r="O22" s="261"/>
    </row>
    <row r="23" spans="1:15" ht="21.75" customHeight="1" x14ac:dyDescent="0.25">
      <c r="A23" s="282">
        <v>4</v>
      </c>
      <c r="B23" s="520"/>
      <c r="C23" s="520"/>
      <c r="D23" s="287" t="s">
        <v>129</v>
      </c>
      <c r="E23" s="289">
        <f>'EI2'!H11+'EI2'!H12</f>
        <v>0</v>
      </c>
      <c r="F23" s="280">
        <v>11</v>
      </c>
      <c r="G23" s="521" t="s">
        <v>258</v>
      </c>
      <c r="H23" s="522"/>
      <c r="I23" s="289">
        <v>0</v>
      </c>
      <c r="J23" s="280">
        <v>16</v>
      </c>
      <c r="K23" s="497" t="s">
        <v>261</v>
      </c>
      <c r="L23" s="497"/>
      <c r="M23" s="288">
        <v>0</v>
      </c>
      <c r="N23" s="262">
        <v>0</v>
      </c>
      <c r="O23" s="261"/>
    </row>
    <row r="24" spans="1:15" ht="21" customHeight="1" x14ac:dyDescent="0.25">
      <c r="A24" s="282">
        <v>5</v>
      </c>
      <c r="B24" s="514" t="s">
        <v>260</v>
      </c>
      <c r="C24" s="515"/>
      <c r="D24" s="287" t="s">
        <v>259</v>
      </c>
      <c r="E24" s="289">
        <f>'EI2'!F7+'EI2'!F8+'EI2'!F10</f>
        <v>0</v>
      </c>
      <c r="F24" s="518"/>
      <c r="G24" s="518"/>
      <c r="H24" s="518"/>
      <c r="I24" s="289"/>
      <c r="J24" s="280">
        <v>17</v>
      </c>
      <c r="K24" s="497" t="s">
        <v>258</v>
      </c>
      <c r="L24" s="497"/>
      <c r="M24" s="288">
        <v>0</v>
      </c>
      <c r="N24" s="262">
        <v>0</v>
      </c>
      <c r="O24" s="261"/>
    </row>
    <row r="25" spans="1:15" ht="21" customHeight="1" thickBot="1" x14ac:dyDescent="0.3">
      <c r="A25" s="282">
        <v>6</v>
      </c>
      <c r="B25" s="516"/>
      <c r="C25" s="517"/>
      <c r="D25" s="287" t="s">
        <v>129</v>
      </c>
      <c r="E25" s="286">
        <f>'EI2'!H9+'EI2'!H10+'EI2'!H14</f>
        <v>0</v>
      </c>
      <c r="F25" s="518"/>
      <c r="G25" s="518"/>
      <c r="H25" s="518"/>
      <c r="I25" s="286"/>
      <c r="J25" s="280">
        <v>18</v>
      </c>
      <c r="K25" s="497" t="s">
        <v>257</v>
      </c>
      <c r="L25" s="497"/>
      <c r="M25" s="274"/>
      <c r="N25" s="262">
        <v>0</v>
      </c>
      <c r="O25" s="261"/>
    </row>
    <row r="26" spans="1:15" ht="22.5" customHeight="1" thickBot="1" x14ac:dyDescent="0.3">
      <c r="A26" s="282">
        <v>7</v>
      </c>
      <c r="B26" s="511" t="s">
        <v>256</v>
      </c>
      <c r="C26" s="511"/>
      <c r="D26" s="511"/>
      <c r="E26" s="285">
        <f>SUM(E20:E25)</f>
        <v>0</v>
      </c>
      <c r="F26" s="284">
        <v>12</v>
      </c>
      <c r="G26" s="512" t="s">
        <v>255</v>
      </c>
      <c r="H26" s="512"/>
      <c r="I26" s="285">
        <f>SUM(I20:I25)</f>
        <v>0</v>
      </c>
      <c r="J26" s="284">
        <v>19</v>
      </c>
      <c r="K26" s="513" t="s">
        <v>254</v>
      </c>
      <c r="L26" s="513"/>
      <c r="M26" s="283"/>
      <c r="N26" s="270">
        <f>SUM(N20:O25)</f>
        <v>0</v>
      </c>
      <c r="O26" s="278"/>
    </row>
    <row r="27" spans="1:15" ht="22.5" customHeight="1" x14ac:dyDescent="0.25">
      <c r="A27" s="282">
        <v>20</v>
      </c>
      <c r="B27" s="523" t="s">
        <v>253</v>
      </c>
      <c r="C27" s="523"/>
      <c r="D27" s="523"/>
      <c r="E27" s="281">
        <f>'EI2'!H19</f>
        <v>0</v>
      </c>
      <c r="F27" s="280">
        <v>21</v>
      </c>
      <c r="G27" s="497" t="s">
        <v>252</v>
      </c>
      <c r="H27" s="497"/>
      <c r="I27" s="281">
        <f>'EI2'!H20</f>
        <v>0</v>
      </c>
      <c r="J27" s="280">
        <v>22</v>
      </c>
      <c r="K27" s="497" t="s">
        <v>93</v>
      </c>
      <c r="L27" s="497"/>
      <c r="M27" s="274"/>
      <c r="N27" s="262">
        <f>'EI2'!H21</f>
        <v>0</v>
      </c>
      <c r="O27" s="261"/>
    </row>
    <row r="28" spans="1:15" ht="18.75" customHeight="1" thickBot="1" x14ac:dyDescent="0.3">
      <c r="A28" s="524" t="s">
        <v>251</v>
      </c>
      <c r="B28" s="524"/>
      <c r="C28" s="524"/>
      <c r="D28" s="525"/>
      <c r="E28" s="525"/>
      <c r="F28" s="497" t="s">
        <v>240</v>
      </c>
      <c r="G28" s="497"/>
      <c r="H28" s="497"/>
      <c r="I28" s="497"/>
      <c r="J28" s="526" t="s">
        <v>250</v>
      </c>
      <c r="K28" s="526"/>
      <c r="L28" s="527" t="s">
        <v>249</v>
      </c>
      <c r="M28" s="527"/>
      <c r="N28" s="527"/>
      <c r="O28" s="527"/>
    </row>
    <row r="29" spans="1:15" ht="21" customHeight="1" thickBot="1" x14ac:dyDescent="0.3">
      <c r="A29" s="268"/>
      <c r="B29" s="267"/>
      <c r="C29" s="267"/>
      <c r="D29" s="267"/>
      <c r="E29" s="266"/>
      <c r="F29" s="497"/>
      <c r="G29" s="497"/>
      <c r="H29" s="497"/>
      <c r="I29" s="497"/>
      <c r="J29" s="279">
        <v>23</v>
      </c>
      <c r="K29" s="519" t="s">
        <v>248</v>
      </c>
      <c r="L29" s="519"/>
      <c r="M29" s="519"/>
      <c r="N29" s="270">
        <f>E26+E27+I26+N26+N27+I27</f>
        <v>0</v>
      </c>
      <c r="O29" s="278"/>
    </row>
    <row r="30" spans="1:15" ht="16.5" customHeight="1" x14ac:dyDescent="0.25">
      <c r="A30" s="528" t="s">
        <v>237</v>
      </c>
      <c r="B30" s="528"/>
      <c r="C30" s="528"/>
      <c r="D30" s="265"/>
      <c r="E30" s="264"/>
      <c r="F30" s="497"/>
      <c r="G30" s="497"/>
      <c r="H30" s="497"/>
      <c r="I30" s="497"/>
      <c r="J30" s="263">
        <v>24</v>
      </c>
      <c r="K30" s="275" t="s">
        <v>247</v>
      </c>
      <c r="L30" s="274">
        <v>0</v>
      </c>
      <c r="M30" s="273" t="s">
        <v>127</v>
      </c>
      <c r="N30" s="277">
        <f>L30*0.21</f>
        <v>0</v>
      </c>
      <c r="O30" s="276"/>
    </row>
    <row r="31" spans="1:15" ht="15.75" thickBot="1" x14ac:dyDescent="0.3">
      <c r="A31" s="524" t="s">
        <v>246</v>
      </c>
      <c r="B31" s="524"/>
      <c r="C31" s="524"/>
      <c r="D31" s="525"/>
      <c r="E31" s="525"/>
      <c r="F31" s="497" t="s">
        <v>240</v>
      </c>
      <c r="G31" s="497"/>
      <c r="H31" s="497"/>
      <c r="I31" s="497"/>
      <c r="J31" s="263">
        <v>25</v>
      </c>
      <c r="K31" s="275" t="s">
        <v>245</v>
      </c>
      <c r="L31" s="274">
        <f>N29</f>
        <v>0</v>
      </c>
      <c r="M31" s="273" t="s">
        <v>127</v>
      </c>
      <c r="N31" s="272">
        <f>L31*0.21</f>
        <v>0</v>
      </c>
      <c r="O31" s="271"/>
    </row>
    <row r="32" spans="1:15" ht="18.75" customHeight="1" thickBot="1" x14ac:dyDescent="0.3">
      <c r="A32" s="268"/>
      <c r="B32" s="267"/>
      <c r="C32" s="267"/>
      <c r="D32" s="267"/>
      <c r="E32" s="266"/>
      <c r="F32" s="497"/>
      <c r="G32" s="497"/>
      <c r="H32" s="497"/>
      <c r="I32" s="497"/>
      <c r="J32" s="263">
        <v>26</v>
      </c>
      <c r="K32" s="529" t="s">
        <v>244</v>
      </c>
      <c r="L32" s="529"/>
      <c r="M32" s="529"/>
      <c r="N32" s="270">
        <f>ROUND(SUM(N29:O31),0)</f>
        <v>0</v>
      </c>
      <c r="O32" s="269"/>
    </row>
    <row r="33" spans="1:15" x14ac:dyDescent="0.25">
      <c r="A33" s="528" t="s">
        <v>237</v>
      </c>
      <c r="B33" s="528"/>
      <c r="C33" s="528"/>
      <c r="D33" s="265"/>
      <c r="E33" s="264"/>
      <c r="F33" s="497"/>
      <c r="G33" s="497"/>
      <c r="H33" s="497"/>
      <c r="I33" s="497"/>
      <c r="J33" s="530" t="s">
        <v>243</v>
      </c>
      <c r="K33" s="530"/>
      <c r="L33" s="531" t="s">
        <v>242</v>
      </c>
      <c r="M33" s="531"/>
      <c r="N33" s="531"/>
      <c r="O33" s="531"/>
    </row>
    <row r="34" spans="1:15" ht="16.5" customHeight="1" x14ac:dyDescent="0.25">
      <c r="A34" s="524" t="s">
        <v>241</v>
      </c>
      <c r="B34" s="524"/>
      <c r="C34" s="524"/>
      <c r="D34" s="525"/>
      <c r="E34" s="525"/>
      <c r="F34" s="497" t="s">
        <v>240</v>
      </c>
      <c r="G34" s="497"/>
      <c r="H34" s="497"/>
      <c r="I34" s="497"/>
      <c r="J34" s="263">
        <v>27</v>
      </c>
      <c r="K34" s="497" t="s">
        <v>239</v>
      </c>
      <c r="L34" s="497"/>
      <c r="M34" s="497"/>
      <c r="N34" s="262">
        <v>0</v>
      </c>
      <c r="O34" s="261"/>
    </row>
    <row r="35" spans="1:15" ht="15.75" customHeight="1" x14ac:dyDescent="0.25">
      <c r="A35" s="268"/>
      <c r="B35" s="267"/>
      <c r="C35" s="267"/>
      <c r="D35" s="267"/>
      <c r="E35" s="266"/>
      <c r="F35" s="497"/>
      <c r="G35" s="497"/>
      <c r="H35" s="497"/>
      <c r="I35" s="497"/>
      <c r="J35" s="263">
        <v>28</v>
      </c>
      <c r="K35" s="497" t="s">
        <v>238</v>
      </c>
      <c r="L35" s="497"/>
      <c r="M35" s="497"/>
      <c r="N35" s="262">
        <v>0</v>
      </c>
      <c r="O35" s="261"/>
    </row>
    <row r="36" spans="1:15" ht="15.75" customHeight="1" x14ac:dyDescent="0.25">
      <c r="A36" s="528" t="s">
        <v>237</v>
      </c>
      <c r="B36" s="528"/>
      <c r="C36" s="528"/>
      <c r="D36" s="265"/>
      <c r="E36" s="264"/>
      <c r="F36" s="497"/>
      <c r="G36" s="497"/>
      <c r="H36" s="497"/>
      <c r="I36" s="497"/>
      <c r="J36" s="263">
        <v>29</v>
      </c>
      <c r="K36" s="497" t="s">
        <v>236</v>
      </c>
      <c r="L36" s="497"/>
      <c r="M36" s="497"/>
      <c r="N36" s="262">
        <v>0</v>
      </c>
      <c r="O36" s="261"/>
    </row>
    <row r="37" spans="1:15" ht="9.75" customHeight="1" thickBot="1" x14ac:dyDescent="0.3">
      <c r="A37" s="260"/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8"/>
    </row>
  </sheetData>
  <sheetProtection password="C71F" sheet="1" objects="1" scenarios="1"/>
  <mergeCells count="82">
    <mergeCell ref="K35:M35"/>
    <mergeCell ref="A36:C36"/>
    <mergeCell ref="K36:M36"/>
    <mergeCell ref="A34:C34"/>
    <mergeCell ref="D34:E34"/>
    <mergeCell ref="F34:I36"/>
    <mergeCell ref="K34:M34"/>
    <mergeCell ref="A31:C31"/>
    <mergeCell ref="D31:E31"/>
    <mergeCell ref="F31:I33"/>
    <mergeCell ref="K32:M32"/>
    <mergeCell ref="A33:C33"/>
    <mergeCell ref="J33:K33"/>
    <mergeCell ref="L33:O33"/>
    <mergeCell ref="A28:C28"/>
    <mergeCell ref="D28:E28"/>
    <mergeCell ref="F28:I30"/>
    <mergeCell ref="J28:K28"/>
    <mergeCell ref="L28:O28"/>
    <mergeCell ref="K29:M29"/>
    <mergeCell ref="A30:C30"/>
    <mergeCell ref="G22:H22"/>
    <mergeCell ref="K20:L20"/>
    <mergeCell ref="G23:H23"/>
    <mergeCell ref="B27:D27"/>
    <mergeCell ref="G27:H27"/>
    <mergeCell ref="K27:L27"/>
    <mergeCell ref="H19:I19"/>
    <mergeCell ref="J19:K19"/>
    <mergeCell ref="L19:O19"/>
    <mergeCell ref="B26:D26"/>
    <mergeCell ref="G26:H26"/>
    <mergeCell ref="K26:L26"/>
    <mergeCell ref="B24:C25"/>
    <mergeCell ref="F24:H24"/>
    <mergeCell ref="K24:L24"/>
    <mergeCell ref="F25:H25"/>
    <mergeCell ref="K25:L25"/>
    <mergeCell ref="K23:L23"/>
    <mergeCell ref="G21:H21"/>
    <mergeCell ref="K21:L21"/>
    <mergeCell ref="G20:H20"/>
    <mergeCell ref="B22:C23"/>
    <mergeCell ref="A14:O14"/>
    <mergeCell ref="K22:L22"/>
    <mergeCell ref="B20:C21"/>
    <mergeCell ref="A19:B19"/>
    <mergeCell ref="A18:O18"/>
    <mergeCell ref="M17:O17"/>
    <mergeCell ref="J16:L16"/>
    <mergeCell ref="M16:O16"/>
    <mergeCell ref="A17:D17"/>
    <mergeCell ref="A15:O15"/>
    <mergeCell ref="F17:H17"/>
    <mergeCell ref="J17:L17"/>
    <mergeCell ref="A16:D16"/>
    <mergeCell ref="F16:H16"/>
    <mergeCell ref="C19:E19"/>
    <mergeCell ref="F19:G19"/>
    <mergeCell ref="C9:D9"/>
    <mergeCell ref="E9:I9"/>
    <mergeCell ref="M9:N9"/>
    <mergeCell ref="G12:H12"/>
    <mergeCell ref="D11:E11"/>
    <mergeCell ref="G11:H11"/>
    <mergeCell ref="D12:E12"/>
    <mergeCell ref="C8:D8"/>
    <mergeCell ref="E8:I8"/>
    <mergeCell ref="C7:D7"/>
    <mergeCell ref="E7:I7"/>
    <mergeCell ref="M8:N8"/>
    <mergeCell ref="M7:N7"/>
    <mergeCell ref="C4:D4"/>
    <mergeCell ref="E4:I4"/>
    <mergeCell ref="M4:N4"/>
    <mergeCell ref="A1:O1"/>
    <mergeCell ref="C3:D3"/>
    <mergeCell ref="E3:I3"/>
    <mergeCell ref="M3:N3"/>
    <mergeCell ref="M5:N5"/>
    <mergeCell ref="C5:D5"/>
    <mergeCell ref="E5:I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0"/>
  <sheetViews>
    <sheetView showGridLines="0" topLeftCell="A22" workbookViewId="0">
      <selection activeCell="I39" sqref="I39"/>
    </sheetView>
  </sheetViews>
  <sheetFormatPr defaultRowHeight="15" x14ac:dyDescent="0.25"/>
  <cols>
    <col min="1" max="1" width="6.85546875" style="257" customWidth="1"/>
    <col min="2" max="2" width="28.5703125" style="257" customWidth="1"/>
    <col min="3" max="3" width="3.140625" style="257" customWidth="1"/>
    <col min="4" max="4" width="7" style="257" customWidth="1"/>
    <col min="5" max="5" width="10" style="257" customWidth="1"/>
    <col min="6" max="6" width="10.28515625" style="257" customWidth="1"/>
    <col min="7" max="7" width="9.42578125" style="257" customWidth="1"/>
    <col min="8" max="8" width="24.42578125" style="257" customWidth="1"/>
    <col min="9" max="9" width="7.85546875" style="257" customWidth="1"/>
    <col min="10" max="10" width="10" style="257" customWidth="1"/>
    <col min="11" max="16384" width="9.140625" style="257"/>
  </cols>
  <sheetData>
    <row r="1" spans="1:11" ht="21" x14ac:dyDescent="0.25">
      <c r="A1" s="302"/>
      <c r="B1" s="418" t="s">
        <v>625</v>
      </c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8.75" customHeight="1" x14ac:dyDescent="0.25">
      <c r="A2" s="302"/>
      <c r="B2" s="411" t="s">
        <v>624</v>
      </c>
      <c r="C2" s="409"/>
      <c r="D2" s="409"/>
      <c r="E2" s="417" t="s">
        <v>623</v>
      </c>
      <c r="F2" s="532" t="s">
        <v>259</v>
      </c>
      <c r="G2" s="533"/>
      <c r="H2" s="410" t="s">
        <v>129</v>
      </c>
      <c r="I2" s="302"/>
      <c r="J2" s="302"/>
      <c r="K2" s="302"/>
    </row>
    <row r="3" spans="1:11" x14ac:dyDescent="0.25">
      <c r="A3" s="302"/>
      <c r="B3" s="407" t="s">
        <v>622</v>
      </c>
      <c r="C3" s="405"/>
      <c r="D3" s="405"/>
      <c r="E3" s="406"/>
      <c r="F3" s="534">
        <f>F85</f>
        <v>0</v>
      </c>
      <c r="G3" s="535"/>
      <c r="H3" s="405">
        <f>J85</f>
        <v>0</v>
      </c>
      <c r="I3" s="302"/>
      <c r="J3" s="302"/>
      <c r="K3" s="302"/>
    </row>
    <row r="4" spans="1:11" x14ac:dyDescent="0.25">
      <c r="A4" s="302"/>
      <c r="B4" s="407" t="s">
        <v>621</v>
      </c>
      <c r="C4" s="405"/>
      <c r="D4" s="405"/>
      <c r="E4" s="406"/>
      <c r="F4" s="534">
        <f>F91</f>
        <v>0</v>
      </c>
      <c r="G4" s="535"/>
      <c r="H4" s="405">
        <f>J91</f>
        <v>0</v>
      </c>
      <c r="I4" s="302"/>
      <c r="J4" s="302"/>
      <c r="K4" s="302"/>
    </row>
    <row r="5" spans="1:11" x14ac:dyDescent="0.25">
      <c r="A5" s="302"/>
      <c r="B5" s="407" t="s">
        <v>416</v>
      </c>
      <c r="C5" s="405"/>
      <c r="D5" s="405"/>
      <c r="E5" s="406"/>
      <c r="F5" s="534">
        <f>F99</f>
        <v>0</v>
      </c>
      <c r="G5" s="535"/>
      <c r="H5" s="405">
        <f>J99</f>
        <v>0</v>
      </c>
      <c r="I5" s="302"/>
      <c r="J5" s="302"/>
      <c r="K5" s="302"/>
    </row>
    <row r="6" spans="1:11" x14ac:dyDescent="0.25">
      <c r="A6" s="302"/>
      <c r="B6" s="414" t="s">
        <v>620</v>
      </c>
      <c r="C6" s="412"/>
      <c r="D6" s="412"/>
      <c r="E6" s="413"/>
      <c r="F6" s="536">
        <f>SUM(F3:G5)</f>
        <v>0</v>
      </c>
      <c r="G6" s="536"/>
      <c r="H6" s="412">
        <f>SUM(H3:H5)</f>
        <v>0</v>
      </c>
      <c r="I6" s="302"/>
      <c r="J6" s="302"/>
      <c r="K6" s="302"/>
    </row>
    <row r="7" spans="1:11" ht="21" x14ac:dyDescent="0.25">
      <c r="A7" s="302"/>
      <c r="B7" s="407" t="s">
        <v>619</v>
      </c>
      <c r="C7" s="405"/>
      <c r="D7" s="405"/>
      <c r="E7" s="408">
        <v>3.5999999999999997E-2</v>
      </c>
      <c r="F7" s="534">
        <f>F6*E7</f>
        <v>0</v>
      </c>
      <c r="G7" s="535"/>
      <c r="H7" s="405"/>
      <c r="I7" s="302"/>
      <c r="J7" s="302"/>
      <c r="K7" s="302"/>
    </row>
    <row r="8" spans="1:11" x14ac:dyDescent="0.25">
      <c r="A8" s="302"/>
      <c r="B8" s="407" t="s">
        <v>618</v>
      </c>
      <c r="C8" s="405"/>
      <c r="D8" s="405"/>
      <c r="E8" s="408">
        <v>0.01</v>
      </c>
      <c r="F8" s="534">
        <f>F6*E8</f>
        <v>0</v>
      </c>
      <c r="G8" s="535"/>
      <c r="H8" s="405"/>
      <c r="I8" s="302"/>
      <c r="J8" s="302"/>
      <c r="K8" s="302"/>
    </row>
    <row r="9" spans="1:11" ht="21" x14ac:dyDescent="0.25">
      <c r="A9" s="302"/>
      <c r="B9" s="407" t="s">
        <v>617</v>
      </c>
      <c r="C9" s="405"/>
      <c r="D9" s="405"/>
      <c r="E9" s="408">
        <v>0.06</v>
      </c>
      <c r="F9" s="416"/>
      <c r="G9" s="415"/>
      <c r="H9" s="405">
        <f>H6*E9</f>
        <v>0</v>
      </c>
      <c r="I9" s="302"/>
      <c r="J9" s="302"/>
      <c r="K9" s="302"/>
    </row>
    <row r="10" spans="1:11" ht="21" x14ac:dyDescent="0.25">
      <c r="A10" s="302"/>
      <c r="B10" s="407" t="s">
        <v>616</v>
      </c>
      <c r="C10" s="405"/>
      <c r="D10" s="405"/>
      <c r="E10" s="408"/>
      <c r="F10" s="534">
        <f>F131</f>
        <v>0</v>
      </c>
      <c r="G10" s="534"/>
      <c r="H10" s="405">
        <f>J131</f>
        <v>0</v>
      </c>
      <c r="I10" s="302"/>
      <c r="J10" s="302"/>
      <c r="K10" s="302"/>
    </row>
    <row r="11" spans="1:11" x14ac:dyDescent="0.25">
      <c r="A11" s="302"/>
      <c r="B11" s="407" t="s">
        <v>63</v>
      </c>
      <c r="C11" s="405"/>
      <c r="D11" s="405"/>
      <c r="E11" s="408"/>
      <c r="F11" s="534">
        <f>F116</f>
        <v>0</v>
      </c>
      <c r="G11" s="534"/>
      <c r="H11" s="405">
        <f>J116</f>
        <v>0</v>
      </c>
      <c r="I11" s="302"/>
      <c r="J11" s="302"/>
      <c r="K11" s="302"/>
    </row>
    <row r="12" spans="1:11" ht="21" x14ac:dyDescent="0.25">
      <c r="A12" s="302"/>
      <c r="B12" s="407" t="s">
        <v>615</v>
      </c>
      <c r="C12" s="405"/>
      <c r="D12" s="405"/>
      <c r="E12" s="408">
        <v>0.01</v>
      </c>
      <c r="F12" s="534"/>
      <c r="G12" s="534"/>
      <c r="H12" s="405">
        <f>(H11+H10)*E12</f>
        <v>0</v>
      </c>
      <c r="I12" s="302"/>
      <c r="J12" s="302"/>
      <c r="K12" s="302"/>
    </row>
    <row r="13" spans="1:11" x14ac:dyDescent="0.25">
      <c r="A13" s="302"/>
      <c r="B13" s="414" t="s">
        <v>614</v>
      </c>
      <c r="C13" s="412"/>
      <c r="D13" s="412"/>
      <c r="E13" s="413"/>
      <c r="F13" s="536">
        <f>SUM(F6:G12)</f>
        <v>0</v>
      </c>
      <c r="G13" s="536"/>
      <c r="H13" s="412">
        <f>SUM(H6:H12)</f>
        <v>0</v>
      </c>
      <c r="I13" s="302"/>
      <c r="J13" s="302"/>
      <c r="K13" s="302"/>
    </row>
    <row r="14" spans="1:11" ht="31.5" x14ac:dyDescent="0.25">
      <c r="A14" s="302"/>
      <c r="B14" s="407" t="s">
        <v>613</v>
      </c>
      <c r="C14" s="405"/>
      <c r="D14" s="405"/>
      <c r="E14" s="408">
        <v>0.03</v>
      </c>
      <c r="F14" s="534"/>
      <c r="G14" s="534"/>
      <c r="H14" s="405">
        <f>(F13+H13)*E14</f>
        <v>0</v>
      </c>
      <c r="I14" s="302"/>
      <c r="J14" s="302"/>
      <c r="K14" s="302"/>
    </row>
    <row r="15" spans="1:11" x14ac:dyDescent="0.25">
      <c r="A15" s="302"/>
      <c r="B15" s="407" t="s">
        <v>612</v>
      </c>
      <c r="C15" s="405"/>
      <c r="D15" s="405"/>
      <c r="E15" s="408">
        <v>0</v>
      </c>
      <c r="F15" s="534"/>
      <c r="G15" s="534"/>
      <c r="H15" s="405">
        <f>(F13+H13)*E15</f>
        <v>0</v>
      </c>
      <c r="I15" s="302"/>
      <c r="J15" s="302"/>
      <c r="K15" s="302"/>
    </row>
    <row r="16" spans="1:11" x14ac:dyDescent="0.25">
      <c r="A16" s="302"/>
      <c r="B16" s="407" t="s">
        <v>611</v>
      </c>
      <c r="C16" s="405"/>
      <c r="D16" s="405"/>
      <c r="E16" s="408">
        <v>0</v>
      </c>
      <c r="F16" s="534"/>
      <c r="G16" s="534"/>
      <c r="H16" s="405">
        <f>F13*E16</f>
        <v>0</v>
      </c>
      <c r="I16" s="302"/>
      <c r="J16" s="302"/>
      <c r="K16" s="302"/>
    </row>
    <row r="17" spans="1:11" ht="26.25" customHeight="1" x14ac:dyDescent="0.25">
      <c r="A17" s="302"/>
      <c r="B17" s="411" t="s">
        <v>610</v>
      </c>
      <c r="C17" s="409"/>
      <c r="D17" s="409"/>
      <c r="E17" s="410"/>
      <c r="F17" s="538"/>
      <c r="G17" s="538"/>
      <c r="H17" s="409">
        <f>H16+H15+H14+H13+F13</f>
        <v>0</v>
      </c>
      <c r="I17" s="302"/>
      <c r="J17" s="302"/>
      <c r="K17" s="302"/>
    </row>
    <row r="18" spans="1:11" ht="21" x14ac:dyDescent="0.25">
      <c r="A18" s="302"/>
      <c r="B18" s="407" t="s">
        <v>609</v>
      </c>
      <c r="C18" s="405"/>
      <c r="D18" s="405"/>
      <c r="E18" s="406"/>
      <c r="F18" s="534"/>
      <c r="G18" s="534"/>
      <c r="H18" s="405">
        <v>0</v>
      </c>
      <c r="I18" s="302"/>
      <c r="J18" s="302"/>
      <c r="K18" s="302"/>
    </row>
    <row r="19" spans="1:11" x14ac:dyDescent="0.25">
      <c r="A19" s="302"/>
      <c r="B19" s="407" t="s">
        <v>608</v>
      </c>
      <c r="C19" s="405"/>
      <c r="D19" s="405"/>
      <c r="E19" s="408"/>
      <c r="F19" s="534"/>
      <c r="G19" s="534"/>
      <c r="H19" s="405">
        <f>J140</f>
        <v>0</v>
      </c>
      <c r="I19" s="302"/>
      <c r="J19" s="302"/>
      <c r="K19" s="302"/>
    </row>
    <row r="20" spans="1:11" x14ac:dyDescent="0.25">
      <c r="A20" s="302"/>
      <c r="B20" s="407" t="s">
        <v>607</v>
      </c>
      <c r="C20" s="405"/>
      <c r="D20" s="405"/>
      <c r="E20" s="408"/>
      <c r="F20" s="534"/>
      <c r="G20" s="534"/>
      <c r="H20" s="405">
        <v>0</v>
      </c>
      <c r="I20" s="302"/>
      <c r="J20" s="302"/>
      <c r="K20" s="302"/>
    </row>
    <row r="21" spans="1:11" x14ac:dyDescent="0.25">
      <c r="A21" s="302"/>
      <c r="B21" s="407" t="s">
        <v>606</v>
      </c>
      <c r="C21" s="405"/>
      <c r="D21" s="405"/>
      <c r="E21" s="408"/>
      <c r="F21" s="534"/>
      <c r="G21" s="534"/>
      <c r="H21" s="405">
        <f>J104</f>
        <v>0</v>
      </c>
      <c r="I21" s="302"/>
      <c r="J21" s="302"/>
      <c r="K21" s="302"/>
    </row>
    <row r="22" spans="1:11" x14ac:dyDescent="0.25">
      <c r="A22" s="302"/>
      <c r="B22" s="407"/>
      <c r="C22" s="405"/>
      <c r="D22" s="405"/>
      <c r="E22" s="406"/>
      <c r="F22" s="534"/>
      <c r="G22" s="535"/>
      <c r="H22" s="405"/>
      <c r="I22" s="302"/>
      <c r="J22" s="302"/>
      <c r="K22" s="302"/>
    </row>
    <row r="23" spans="1:11" ht="22.5" customHeight="1" x14ac:dyDescent="0.25">
      <c r="A23" s="302"/>
      <c r="B23" s="404" t="s">
        <v>605</v>
      </c>
      <c r="C23" s="402"/>
      <c r="D23" s="402"/>
      <c r="E23" s="403"/>
      <c r="F23" s="537"/>
      <c r="G23" s="537"/>
      <c r="H23" s="402">
        <f>SUM(H17:H22)</f>
        <v>0</v>
      </c>
      <c r="I23" s="302"/>
      <c r="J23" s="302"/>
      <c r="K23" s="302"/>
    </row>
    <row r="24" spans="1:11" x14ac:dyDescent="0.25">
      <c r="A24" s="302"/>
      <c r="B24" s="302"/>
      <c r="C24" s="302"/>
      <c r="D24" s="302"/>
      <c r="E24" s="302"/>
      <c r="F24" s="302"/>
      <c r="G24" s="302"/>
      <c r="H24" s="302"/>
      <c r="I24" s="302"/>
      <c r="J24" s="302"/>
      <c r="K24" s="302"/>
    </row>
    <row r="25" spans="1:11" x14ac:dyDescent="0.25">
      <c r="A25" s="302"/>
      <c r="B25" s="302"/>
      <c r="C25" s="302"/>
      <c r="D25" s="302"/>
      <c r="E25" s="302"/>
      <c r="F25" s="302"/>
      <c r="G25" s="302"/>
      <c r="H25" s="302"/>
      <c r="I25" s="302"/>
      <c r="J25" s="302"/>
      <c r="K25" s="302"/>
    </row>
    <row r="26" spans="1:11" x14ac:dyDescent="0.25">
      <c r="A26" s="302"/>
      <c r="B26" s="302"/>
      <c r="C26" s="302"/>
      <c r="D26" s="302"/>
      <c r="E26" s="302"/>
      <c r="F26" s="302"/>
      <c r="G26" s="302"/>
      <c r="H26" s="302"/>
      <c r="I26" s="302"/>
      <c r="J26" s="302"/>
      <c r="K26" s="302"/>
    </row>
    <row r="27" spans="1:11" x14ac:dyDescent="0.25">
      <c r="A27" s="302"/>
      <c r="B27" s="302"/>
      <c r="C27" s="302"/>
      <c r="D27" s="302"/>
      <c r="E27" s="302"/>
      <c r="F27" s="302"/>
      <c r="G27" s="302"/>
      <c r="H27" s="302"/>
      <c r="I27" s="302"/>
      <c r="J27" s="302"/>
      <c r="K27" s="302"/>
    </row>
    <row r="28" spans="1:11" x14ac:dyDescent="0.25">
      <c r="A28" s="302"/>
      <c r="B28" s="302"/>
      <c r="C28" s="302"/>
      <c r="D28" s="302"/>
      <c r="E28" s="302"/>
      <c r="F28" s="302"/>
      <c r="G28" s="302"/>
      <c r="H28" s="302"/>
      <c r="I28" s="302"/>
      <c r="J28" s="302"/>
      <c r="K28" s="302"/>
    </row>
    <row r="29" spans="1:1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</row>
    <row r="30" spans="1:11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1" ht="15.75" x14ac:dyDescent="0.25">
      <c r="A31" s="302"/>
      <c r="B31" s="401" t="s">
        <v>604</v>
      </c>
      <c r="C31" s="400"/>
      <c r="D31" s="400"/>
      <c r="E31" s="400"/>
      <c r="F31" s="400"/>
      <c r="G31" s="302"/>
      <c r="H31" s="399" t="s">
        <v>603</v>
      </c>
      <c r="I31" s="302"/>
      <c r="J31" s="302"/>
      <c r="K31" s="302"/>
    </row>
    <row r="32" spans="1:11" ht="21" x14ac:dyDescent="0.25">
      <c r="A32" s="396" t="s">
        <v>597</v>
      </c>
      <c r="B32" s="396" t="s">
        <v>602</v>
      </c>
      <c r="C32" s="396" t="s">
        <v>601</v>
      </c>
      <c r="D32" s="395" t="s">
        <v>600</v>
      </c>
      <c r="E32" s="395" t="s">
        <v>599</v>
      </c>
      <c r="F32" s="398" t="s">
        <v>598</v>
      </c>
      <c r="G32" s="397" t="s">
        <v>597</v>
      </c>
      <c r="H32" s="396" t="s">
        <v>596</v>
      </c>
      <c r="I32" s="395" t="s">
        <v>595</v>
      </c>
      <c r="J32" s="395" t="s">
        <v>594</v>
      </c>
      <c r="K32" s="302"/>
    </row>
    <row r="33" spans="1:11" x14ac:dyDescent="0.25">
      <c r="A33" s="364"/>
      <c r="B33" s="364"/>
      <c r="C33" s="364"/>
      <c r="D33" s="394"/>
      <c r="E33" s="394"/>
      <c r="F33" s="394"/>
      <c r="G33" s="394"/>
      <c r="H33" s="364"/>
      <c r="I33" s="394"/>
      <c r="J33" s="394"/>
      <c r="K33" s="302"/>
    </row>
    <row r="34" spans="1:11" ht="25.5" customHeight="1" x14ac:dyDescent="0.25">
      <c r="A34" s="393"/>
      <c r="B34" s="388" t="s">
        <v>593</v>
      </c>
      <c r="C34" s="392"/>
      <c r="D34" s="391"/>
      <c r="E34" s="387"/>
      <c r="F34" s="390"/>
      <c r="G34" s="389"/>
      <c r="H34" s="388"/>
      <c r="I34" s="387"/>
      <c r="J34" s="387"/>
      <c r="K34" s="302"/>
    </row>
    <row r="35" spans="1:11" ht="26.25" customHeight="1" x14ac:dyDescent="0.25">
      <c r="A35" s="349"/>
      <c r="B35" s="384" t="s">
        <v>592</v>
      </c>
      <c r="C35" s="346"/>
      <c r="D35" s="348"/>
      <c r="E35" s="323"/>
      <c r="F35" s="347"/>
      <c r="G35" s="320"/>
      <c r="H35" s="384"/>
      <c r="I35" s="323"/>
      <c r="J35" s="323"/>
      <c r="K35" s="302"/>
    </row>
    <row r="36" spans="1:11" ht="21" x14ac:dyDescent="0.25">
      <c r="A36" s="385">
        <v>101</v>
      </c>
      <c r="B36" s="386" t="s">
        <v>591</v>
      </c>
      <c r="C36" s="346" t="s">
        <v>349</v>
      </c>
      <c r="D36" s="348">
        <v>1</v>
      </c>
      <c r="E36" s="387">
        <f>'EI3'!F17</f>
        <v>0</v>
      </c>
      <c r="F36" s="347">
        <f>D36*E36</f>
        <v>0</v>
      </c>
      <c r="G36" s="320" t="s">
        <v>590</v>
      </c>
      <c r="H36" s="346" t="s">
        <v>589</v>
      </c>
      <c r="I36" s="318"/>
      <c r="J36" s="323">
        <f>D36*I36</f>
        <v>0</v>
      </c>
      <c r="K36" s="302"/>
    </row>
    <row r="37" spans="1:11" ht="21" x14ac:dyDescent="0.25">
      <c r="A37" s="385">
        <v>102</v>
      </c>
      <c r="B37" s="386" t="s">
        <v>588</v>
      </c>
      <c r="C37" s="346" t="s">
        <v>349</v>
      </c>
      <c r="D37" s="348">
        <v>1</v>
      </c>
      <c r="E37" s="387">
        <f>'EI3'!F33</f>
        <v>0</v>
      </c>
      <c r="F37" s="347">
        <f>D37*E37</f>
        <v>0</v>
      </c>
      <c r="G37" s="320" t="s">
        <v>587</v>
      </c>
      <c r="H37" s="346" t="s">
        <v>586</v>
      </c>
      <c r="I37" s="318"/>
      <c r="J37" s="323">
        <f>D37*I37</f>
        <v>0</v>
      </c>
      <c r="K37" s="302"/>
    </row>
    <row r="38" spans="1:11" x14ac:dyDescent="0.25">
      <c r="A38" s="385"/>
      <c r="B38" s="386"/>
      <c r="C38" s="346"/>
      <c r="D38" s="348"/>
      <c r="E38" s="348"/>
      <c r="F38" s="347"/>
      <c r="G38" s="320"/>
      <c r="H38" s="346"/>
      <c r="I38" s="323"/>
      <c r="J38" s="323"/>
      <c r="K38" s="302"/>
    </row>
    <row r="39" spans="1:11" x14ac:dyDescent="0.25">
      <c r="A39" s="385"/>
      <c r="B39" s="384"/>
      <c r="C39" s="346"/>
      <c r="D39" s="348"/>
      <c r="E39" s="323"/>
      <c r="F39" s="347"/>
      <c r="G39" s="320"/>
      <c r="H39" s="384"/>
      <c r="I39" s="323"/>
      <c r="J39" s="323"/>
      <c r="K39" s="302"/>
    </row>
    <row r="40" spans="1:11" ht="21" x14ac:dyDescent="0.25">
      <c r="A40" s="349"/>
      <c r="B40" s="384" t="s">
        <v>585</v>
      </c>
      <c r="C40" s="346"/>
      <c r="D40" s="348"/>
      <c r="E40" s="323"/>
      <c r="F40" s="347"/>
      <c r="G40" s="320"/>
      <c r="H40" s="384" t="s">
        <v>584</v>
      </c>
      <c r="I40" s="323"/>
      <c r="J40" s="323"/>
      <c r="K40" s="302"/>
    </row>
    <row r="41" spans="1:11" ht="21" x14ac:dyDescent="0.25">
      <c r="A41" s="349" t="s">
        <v>583</v>
      </c>
      <c r="B41" s="346" t="s">
        <v>582</v>
      </c>
      <c r="C41" s="346" t="s">
        <v>101</v>
      </c>
      <c r="D41" s="348">
        <v>50</v>
      </c>
      <c r="E41" s="318"/>
      <c r="F41" s="347">
        <f>D41*E41</f>
        <v>0</v>
      </c>
      <c r="G41" s="320" t="s">
        <v>581</v>
      </c>
      <c r="H41" s="346" t="s">
        <v>580</v>
      </c>
      <c r="I41" s="323"/>
      <c r="J41" s="323">
        <f>D41*I41</f>
        <v>0</v>
      </c>
      <c r="K41" s="302"/>
    </row>
    <row r="42" spans="1:11" ht="21" x14ac:dyDescent="0.25">
      <c r="A42" s="349" t="s">
        <v>579</v>
      </c>
      <c r="B42" s="346" t="s">
        <v>572</v>
      </c>
      <c r="C42" s="346" t="s">
        <v>101</v>
      </c>
      <c r="D42" s="348">
        <v>30</v>
      </c>
      <c r="E42" s="318"/>
      <c r="F42" s="347">
        <f>D42*E42</f>
        <v>0</v>
      </c>
      <c r="G42" s="320" t="s">
        <v>578</v>
      </c>
      <c r="H42" s="346" t="s">
        <v>577</v>
      </c>
      <c r="I42" s="323"/>
      <c r="J42" s="323">
        <f>D42*I42</f>
        <v>0</v>
      </c>
      <c r="K42" s="302"/>
    </row>
    <row r="43" spans="1:11" ht="21" x14ac:dyDescent="0.25">
      <c r="A43" s="349" t="s">
        <v>576</v>
      </c>
      <c r="B43" s="346" t="s">
        <v>568</v>
      </c>
      <c r="C43" s="346" t="s">
        <v>101</v>
      </c>
      <c r="D43" s="348">
        <v>30</v>
      </c>
      <c r="E43" s="318"/>
      <c r="F43" s="347">
        <f>D43*E43</f>
        <v>0</v>
      </c>
      <c r="G43" s="320" t="s">
        <v>575</v>
      </c>
      <c r="H43" s="346" t="s">
        <v>574</v>
      </c>
      <c r="I43" s="323"/>
      <c r="J43" s="323">
        <f>D43*I43</f>
        <v>0</v>
      </c>
      <c r="K43" s="302"/>
    </row>
    <row r="44" spans="1:11" ht="21" x14ac:dyDescent="0.25">
      <c r="A44" s="349" t="s">
        <v>573</v>
      </c>
      <c r="B44" s="346" t="s">
        <v>572</v>
      </c>
      <c r="C44" s="346" t="s">
        <v>101</v>
      </c>
      <c r="D44" s="348">
        <v>20</v>
      </c>
      <c r="E44" s="318"/>
      <c r="F44" s="347">
        <f>D44*E44</f>
        <v>0</v>
      </c>
      <c r="G44" s="320" t="s">
        <v>571</v>
      </c>
      <c r="H44" s="346" t="s">
        <v>570</v>
      </c>
      <c r="I44" s="323"/>
      <c r="J44" s="323">
        <f>D44*I44</f>
        <v>0</v>
      </c>
      <c r="K44" s="302"/>
    </row>
    <row r="45" spans="1:11" ht="21" x14ac:dyDescent="0.25">
      <c r="A45" s="349" t="s">
        <v>569</v>
      </c>
      <c r="B45" s="346" t="s">
        <v>568</v>
      </c>
      <c r="C45" s="346" t="s">
        <v>101</v>
      </c>
      <c r="D45" s="348">
        <v>20</v>
      </c>
      <c r="E45" s="318"/>
      <c r="F45" s="347">
        <f>D45*E45</f>
        <v>0</v>
      </c>
      <c r="G45" s="320" t="s">
        <v>567</v>
      </c>
      <c r="H45" s="346" t="s">
        <v>566</v>
      </c>
      <c r="I45" s="323"/>
      <c r="J45" s="323">
        <f>D45*I45</f>
        <v>0</v>
      </c>
      <c r="K45" s="302"/>
    </row>
    <row r="46" spans="1:11" ht="21" x14ac:dyDescent="0.25">
      <c r="A46" s="349"/>
      <c r="B46" s="384" t="s">
        <v>565</v>
      </c>
      <c r="C46" s="346"/>
      <c r="D46" s="348"/>
      <c r="E46" s="323"/>
      <c r="F46" s="347"/>
      <c r="G46" s="320"/>
      <c r="H46" s="384" t="s">
        <v>564</v>
      </c>
      <c r="I46" s="323"/>
      <c r="J46" s="323"/>
      <c r="K46" s="302"/>
    </row>
    <row r="47" spans="1:11" ht="21" x14ac:dyDescent="0.25">
      <c r="A47" s="349" t="s">
        <v>563</v>
      </c>
      <c r="B47" s="346" t="s">
        <v>562</v>
      </c>
      <c r="C47" s="346" t="s">
        <v>101</v>
      </c>
      <c r="D47" s="348">
        <v>5</v>
      </c>
      <c r="E47" s="318"/>
      <c r="F47" s="347">
        <f>D47*E47</f>
        <v>0</v>
      </c>
      <c r="G47" s="320" t="s">
        <v>561</v>
      </c>
      <c r="H47" s="346" t="s">
        <v>560</v>
      </c>
      <c r="I47" s="323"/>
      <c r="J47" s="323">
        <f>D47*I47</f>
        <v>0</v>
      </c>
      <c r="K47" s="302"/>
    </row>
    <row r="48" spans="1:11" ht="21" x14ac:dyDescent="0.25">
      <c r="A48" s="349" t="s">
        <v>559</v>
      </c>
      <c r="B48" s="346" t="s">
        <v>558</v>
      </c>
      <c r="C48" s="346" t="s">
        <v>101</v>
      </c>
      <c r="D48" s="348">
        <v>5</v>
      </c>
      <c r="E48" s="318"/>
      <c r="F48" s="347">
        <f>D48*E48</f>
        <v>0</v>
      </c>
      <c r="G48" s="320" t="s">
        <v>557</v>
      </c>
      <c r="H48" s="346" t="s">
        <v>556</v>
      </c>
      <c r="I48" s="323"/>
      <c r="J48" s="323">
        <f>D48*I48</f>
        <v>0</v>
      </c>
      <c r="K48" s="302"/>
    </row>
    <row r="49" spans="1:11" ht="21" x14ac:dyDescent="0.25">
      <c r="A49" s="349"/>
      <c r="B49" s="384" t="s">
        <v>555</v>
      </c>
      <c r="C49" s="346"/>
      <c r="D49" s="348"/>
      <c r="E49" s="323"/>
      <c r="F49" s="347"/>
      <c r="G49" s="320"/>
      <c r="H49" s="384" t="s">
        <v>554</v>
      </c>
      <c r="I49" s="323"/>
      <c r="J49" s="323"/>
      <c r="K49" s="302"/>
    </row>
    <row r="50" spans="1:11" ht="21" x14ac:dyDescent="0.25">
      <c r="A50" s="349" t="s">
        <v>553</v>
      </c>
      <c r="B50" s="346" t="s">
        <v>552</v>
      </c>
      <c r="C50" s="346" t="s">
        <v>101</v>
      </c>
      <c r="D50" s="348">
        <v>50</v>
      </c>
      <c r="E50" s="318"/>
      <c r="F50" s="347">
        <f>D50*E50</f>
        <v>0</v>
      </c>
      <c r="G50" s="320" t="s">
        <v>551</v>
      </c>
      <c r="H50" s="346" t="s">
        <v>550</v>
      </c>
      <c r="I50" s="323"/>
      <c r="J50" s="323">
        <f>D50*I50</f>
        <v>0</v>
      </c>
      <c r="K50" s="302"/>
    </row>
    <row r="51" spans="1:11" ht="21" x14ac:dyDescent="0.25">
      <c r="A51" s="349"/>
      <c r="B51" s="384" t="s">
        <v>549</v>
      </c>
      <c r="C51" s="346"/>
      <c r="D51" s="348"/>
      <c r="E51" s="318"/>
      <c r="F51" s="347"/>
      <c r="G51" s="320"/>
      <c r="H51" s="384" t="s">
        <v>548</v>
      </c>
      <c r="I51" s="323"/>
      <c r="J51" s="323"/>
      <c r="K51" s="302"/>
    </row>
    <row r="52" spans="1:11" ht="21" x14ac:dyDescent="0.25">
      <c r="A52" s="349" t="s">
        <v>547</v>
      </c>
      <c r="B52" s="346" t="s">
        <v>546</v>
      </c>
      <c r="C52" s="346" t="s">
        <v>349</v>
      </c>
      <c r="D52" s="348">
        <v>2</v>
      </c>
      <c r="E52" s="318"/>
      <c r="F52" s="347">
        <f t="shared" ref="F52:F57" si="0">D52*E52</f>
        <v>0</v>
      </c>
      <c r="G52" s="320" t="s">
        <v>545</v>
      </c>
      <c r="H52" s="346" t="s">
        <v>544</v>
      </c>
      <c r="I52" s="323"/>
      <c r="J52" s="323">
        <f t="shared" ref="J52:J57" si="1">D52*I52</f>
        <v>0</v>
      </c>
      <c r="K52" s="302"/>
    </row>
    <row r="53" spans="1:11" ht="21" x14ac:dyDescent="0.25">
      <c r="A53" s="349" t="s">
        <v>543</v>
      </c>
      <c r="B53" s="346" t="s">
        <v>542</v>
      </c>
      <c r="C53" s="346" t="s">
        <v>349</v>
      </c>
      <c r="D53" s="348">
        <v>1</v>
      </c>
      <c r="E53" s="318"/>
      <c r="F53" s="347">
        <f t="shared" si="0"/>
        <v>0</v>
      </c>
      <c r="G53" s="320" t="s">
        <v>541</v>
      </c>
      <c r="H53" s="346" t="s">
        <v>540</v>
      </c>
      <c r="I53" s="323"/>
      <c r="J53" s="323">
        <f t="shared" si="1"/>
        <v>0</v>
      </c>
      <c r="K53" s="302"/>
    </row>
    <row r="54" spans="1:11" ht="21" x14ac:dyDescent="0.25">
      <c r="A54" s="349" t="s">
        <v>539</v>
      </c>
      <c r="B54" s="346" t="s">
        <v>538</v>
      </c>
      <c r="C54" s="346" t="s">
        <v>349</v>
      </c>
      <c r="D54" s="348">
        <v>12</v>
      </c>
      <c r="E54" s="318"/>
      <c r="F54" s="347">
        <f t="shared" si="0"/>
        <v>0</v>
      </c>
      <c r="G54" s="320" t="s">
        <v>537</v>
      </c>
      <c r="H54" s="346" t="s">
        <v>536</v>
      </c>
      <c r="I54" s="323"/>
      <c r="J54" s="323">
        <f t="shared" si="1"/>
        <v>0</v>
      </c>
      <c r="K54" s="302"/>
    </row>
    <row r="55" spans="1:11" ht="21" x14ac:dyDescent="0.25">
      <c r="A55" s="349" t="s">
        <v>535</v>
      </c>
      <c r="B55" s="346" t="s">
        <v>534</v>
      </c>
      <c r="C55" s="346" t="s">
        <v>349</v>
      </c>
      <c r="D55" s="348">
        <v>3</v>
      </c>
      <c r="E55" s="318"/>
      <c r="F55" s="347">
        <f t="shared" si="0"/>
        <v>0</v>
      </c>
      <c r="G55" s="320" t="s">
        <v>533</v>
      </c>
      <c r="H55" s="346" t="s">
        <v>532</v>
      </c>
      <c r="I55" s="323"/>
      <c r="J55" s="323">
        <f t="shared" si="1"/>
        <v>0</v>
      </c>
      <c r="K55" s="302"/>
    </row>
    <row r="56" spans="1:11" ht="21" x14ac:dyDescent="0.25">
      <c r="A56" s="349" t="s">
        <v>531</v>
      </c>
      <c r="B56" s="346" t="s">
        <v>530</v>
      </c>
      <c r="C56" s="346" t="s">
        <v>349</v>
      </c>
      <c r="D56" s="348">
        <v>4</v>
      </c>
      <c r="E56" s="318"/>
      <c r="F56" s="347">
        <f t="shared" si="0"/>
        <v>0</v>
      </c>
      <c r="G56" s="320" t="s">
        <v>529</v>
      </c>
      <c r="H56" s="346" t="s">
        <v>528</v>
      </c>
      <c r="I56" s="323"/>
      <c r="J56" s="323">
        <f t="shared" si="1"/>
        <v>0</v>
      </c>
      <c r="K56" s="302"/>
    </row>
    <row r="57" spans="1:11" ht="21" x14ac:dyDescent="0.25">
      <c r="A57" s="349" t="s">
        <v>527</v>
      </c>
      <c r="B57" s="346" t="s">
        <v>526</v>
      </c>
      <c r="C57" s="346" t="s">
        <v>349</v>
      </c>
      <c r="D57" s="348">
        <v>2</v>
      </c>
      <c r="E57" s="318"/>
      <c r="F57" s="347">
        <f t="shared" si="0"/>
        <v>0</v>
      </c>
      <c r="G57" s="320" t="s">
        <v>525</v>
      </c>
      <c r="H57" s="346" t="s">
        <v>524</v>
      </c>
      <c r="I57" s="323"/>
      <c r="J57" s="323">
        <f t="shared" si="1"/>
        <v>0</v>
      </c>
      <c r="K57" s="302"/>
    </row>
    <row r="58" spans="1:11" ht="24.75" customHeight="1" x14ac:dyDescent="0.25">
      <c r="A58" s="349"/>
      <c r="B58" s="384" t="s">
        <v>523</v>
      </c>
      <c r="C58" s="346"/>
      <c r="D58" s="348"/>
      <c r="E58" s="323"/>
      <c r="F58" s="347"/>
      <c r="G58" s="320"/>
      <c r="H58" s="384" t="s">
        <v>522</v>
      </c>
      <c r="I58" s="323"/>
      <c r="J58" s="323"/>
      <c r="K58" s="302"/>
    </row>
    <row r="59" spans="1:11" ht="21" x14ac:dyDescent="0.25">
      <c r="A59" s="349" t="s">
        <v>521</v>
      </c>
      <c r="B59" s="346" t="s">
        <v>520</v>
      </c>
      <c r="C59" s="346" t="s">
        <v>101</v>
      </c>
      <c r="D59" s="348">
        <v>30</v>
      </c>
      <c r="E59" s="318"/>
      <c r="F59" s="347">
        <f t="shared" ref="F59:F73" si="2">D59*E59</f>
        <v>0</v>
      </c>
      <c r="G59" s="320" t="s">
        <v>519</v>
      </c>
      <c r="H59" s="346" t="s">
        <v>518</v>
      </c>
      <c r="I59" s="318"/>
      <c r="J59" s="323">
        <f t="shared" ref="J59:J73" si="3">D59*I59</f>
        <v>0</v>
      </c>
      <c r="K59" s="302"/>
    </row>
    <row r="60" spans="1:11" ht="21" x14ac:dyDescent="0.25">
      <c r="A60" s="349" t="s">
        <v>517</v>
      </c>
      <c r="B60" s="346" t="s">
        <v>516</v>
      </c>
      <c r="C60" s="346" t="s">
        <v>101</v>
      </c>
      <c r="D60" s="348">
        <v>145</v>
      </c>
      <c r="E60" s="318"/>
      <c r="F60" s="347">
        <f t="shared" si="2"/>
        <v>0</v>
      </c>
      <c r="G60" s="320" t="s">
        <v>513</v>
      </c>
      <c r="H60" s="346" t="s">
        <v>512</v>
      </c>
      <c r="I60" s="318"/>
      <c r="J60" s="323">
        <f t="shared" si="3"/>
        <v>0</v>
      </c>
      <c r="K60" s="302"/>
    </row>
    <row r="61" spans="1:11" ht="21" x14ac:dyDescent="0.25">
      <c r="A61" s="349" t="s">
        <v>515</v>
      </c>
      <c r="B61" s="346" t="s">
        <v>514</v>
      </c>
      <c r="C61" s="346" t="s">
        <v>101</v>
      </c>
      <c r="D61" s="348">
        <v>210</v>
      </c>
      <c r="E61" s="318"/>
      <c r="F61" s="347">
        <f t="shared" si="2"/>
        <v>0</v>
      </c>
      <c r="G61" s="320" t="s">
        <v>513</v>
      </c>
      <c r="H61" s="346" t="s">
        <v>512</v>
      </c>
      <c r="I61" s="318"/>
      <c r="J61" s="323">
        <f t="shared" si="3"/>
        <v>0</v>
      </c>
      <c r="K61" s="302"/>
    </row>
    <row r="62" spans="1:11" ht="21" x14ac:dyDescent="0.25">
      <c r="A62" s="349" t="s">
        <v>511</v>
      </c>
      <c r="B62" s="346" t="s">
        <v>510</v>
      </c>
      <c r="C62" s="346" t="s">
        <v>101</v>
      </c>
      <c r="D62" s="348">
        <v>240</v>
      </c>
      <c r="E62" s="318"/>
      <c r="F62" s="347">
        <f t="shared" si="2"/>
        <v>0</v>
      </c>
      <c r="G62" s="320" t="s">
        <v>509</v>
      </c>
      <c r="H62" s="346" t="s">
        <v>508</v>
      </c>
      <c r="I62" s="318"/>
      <c r="J62" s="323">
        <f t="shared" si="3"/>
        <v>0</v>
      </c>
      <c r="K62" s="302"/>
    </row>
    <row r="63" spans="1:11" ht="21" x14ac:dyDescent="0.25">
      <c r="A63" s="349" t="s">
        <v>507</v>
      </c>
      <c r="B63" s="346" t="s">
        <v>506</v>
      </c>
      <c r="C63" s="346" t="s">
        <v>101</v>
      </c>
      <c r="D63" s="348">
        <v>30</v>
      </c>
      <c r="E63" s="318"/>
      <c r="F63" s="347">
        <f t="shared" si="2"/>
        <v>0</v>
      </c>
      <c r="G63" s="320" t="s">
        <v>505</v>
      </c>
      <c r="H63" s="346" t="s">
        <v>504</v>
      </c>
      <c r="I63" s="318"/>
      <c r="J63" s="323">
        <f t="shared" si="3"/>
        <v>0</v>
      </c>
      <c r="K63" s="302"/>
    </row>
    <row r="64" spans="1:11" ht="21" x14ac:dyDescent="0.25">
      <c r="A64" s="349" t="s">
        <v>503</v>
      </c>
      <c r="B64" s="346" t="s">
        <v>502</v>
      </c>
      <c r="C64" s="346" t="s">
        <v>101</v>
      </c>
      <c r="D64" s="348">
        <v>10</v>
      </c>
      <c r="E64" s="318"/>
      <c r="F64" s="347">
        <f t="shared" si="2"/>
        <v>0</v>
      </c>
      <c r="G64" s="320" t="s">
        <v>501</v>
      </c>
      <c r="H64" s="346" t="s">
        <v>500</v>
      </c>
      <c r="I64" s="318"/>
      <c r="J64" s="323">
        <f t="shared" si="3"/>
        <v>0</v>
      </c>
      <c r="K64" s="302"/>
    </row>
    <row r="65" spans="1:11" ht="21" x14ac:dyDescent="0.25">
      <c r="A65" s="349" t="s">
        <v>499</v>
      </c>
      <c r="B65" s="346" t="s">
        <v>498</v>
      </c>
      <c r="C65" s="346" t="s">
        <v>101</v>
      </c>
      <c r="D65" s="348">
        <v>10</v>
      </c>
      <c r="E65" s="318"/>
      <c r="F65" s="347">
        <f t="shared" si="2"/>
        <v>0</v>
      </c>
      <c r="G65" s="320" t="s">
        <v>497</v>
      </c>
      <c r="H65" s="346" t="s">
        <v>496</v>
      </c>
      <c r="I65" s="318"/>
      <c r="J65" s="323">
        <f t="shared" si="3"/>
        <v>0</v>
      </c>
      <c r="K65" s="302"/>
    </row>
    <row r="66" spans="1:11" ht="21" x14ac:dyDescent="0.25">
      <c r="A66" s="349" t="s">
        <v>495</v>
      </c>
      <c r="B66" s="346" t="s">
        <v>491</v>
      </c>
      <c r="C66" s="346" t="s">
        <v>101</v>
      </c>
      <c r="D66" s="348">
        <v>15</v>
      </c>
      <c r="E66" s="318"/>
      <c r="F66" s="347">
        <f t="shared" si="2"/>
        <v>0</v>
      </c>
      <c r="G66" s="320" t="s">
        <v>494</v>
      </c>
      <c r="H66" s="346" t="s">
        <v>493</v>
      </c>
      <c r="I66" s="318"/>
      <c r="J66" s="323">
        <f t="shared" si="3"/>
        <v>0</v>
      </c>
      <c r="K66" s="302"/>
    </row>
    <row r="67" spans="1:11" x14ac:dyDescent="0.25">
      <c r="A67" s="349" t="s">
        <v>492</v>
      </c>
      <c r="B67" s="346" t="s">
        <v>491</v>
      </c>
      <c r="C67" s="346" t="s">
        <v>101</v>
      </c>
      <c r="D67" s="348">
        <v>50</v>
      </c>
      <c r="E67" s="318"/>
      <c r="F67" s="347">
        <f t="shared" si="2"/>
        <v>0</v>
      </c>
      <c r="G67" s="320" t="s">
        <v>490</v>
      </c>
      <c r="H67" s="346" t="s">
        <v>489</v>
      </c>
      <c r="I67" s="318"/>
      <c r="J67" s="323">
        <f t="shared" si="3"/>
        <v>0</v>
      </c>
      <c r="K67" s="302"/>
    </row>
    <row r="68" spans="1:11" x14ac:dyDescent="0.25">
      <c r="A68" s="349" t="s">
        <v>488</v>
      </c>
      <c r="B68" s="346" t="s">
        <v>487</v>
      </c>
      <c r="C68" s="346" t="s">
        <v>101</v>
      </c>
      <c r="D68" s="348">
        <v>50</v>
      </c>
      <c r="E68" s="318"/>
      <c r="F68" s="347">
        <f t="shared" si="2"/>
        <v>0</v>
      </c>
      <c r="G68" s="320" t="s">
        <v>486</v>
      </c>
      <c r="H68" s="346" t="s">
        <v>485</v>
      </c>
      <c r="I68" s="318"/>
      <c r="J68" s="323">
        <f t="shared" si="3"/>
        <v>0</v>
      </c>
    </row>
    <row r="69" spans="1:11" x14ac:dyDescent="0.25">
      <c r="A69" s="349" t="s">
        <v>484</v>
      </c>
      <c r="B69" s="346" t="s">
        <v>483</v>
      </c>
      <c r="C69" s="346" t="s">
        <v>101</v>
      </c>
      <c r="D69" s="348">
        <v>30</v>
      </c>
      <c r="E69" s="318"/>
      <c r="F69" s="347">
        <f t="shared" si="2"/>
        <v>0</v>
      </c>
      <c r="G69" s="320" t="s">
        <v>482</v>
      </c>
      <c r="H69" s="346" t="s">
        <v>481</v>
      </c>
      <c r="I69" s="318"/>
      <c r="J69" s="323">
        <f t="shared" si="3"/>
        <v>0</v>
      </c>
    </row>
    <row r="70" spans="1:11" ht="21" x14ac:dyDescent="0.25">
      <c r="A70" s="349" t="s">
        <v>480</v>
      </c>
      <c r="B70" s="346" t="s">
        <v>473</v>
      </c>
      <c r="C70" s="346" t="s">
        <v>349</v>
      </c>
      <c r="D70" s="348">
        <v>350</v>
      </c>
      <c r="E70" s="323"/>
      <c r="F70" s="347">
        <f t="shared" si="2"/>
        <v>0</v>
      </c>
      <c r="G70" s="320" t="s">
        <v>479</v>
      </c>
      <c r="H70" s="346" t="s">
        <v>478</v>
      </c>
      <c r="I70" s="318"/>
      <c r="J70" s="323">
        <f t="shared" si="3"/>
        <v>0</v>
      </c>
      <c r="K70" s="302"/>
    </row>
    <row r="71" spans="1:11" ht="21" x14ac:dyDescent="0.25">
      <c r="A71" s="349" t="s">
        <v>477</v>
      </c>
      <c r="B71" s="346" t="s">
        <v>473</v>
      </c>
      <c r="C71" s="346" t="s">
        <v>349</v>
      </c>
      <c r="D71" s="348">
        <v>20</v>
      </c>
      <c r="E71" s="323"/>
      <c r="F71" s="347">
        <f t="shared" si="2"/>
        <v>0</v>
      </c>
      <c r="G71" s="320" t="s">
        <v>476</v>
      </c>
      <c r="H71" s="346" t="s">
        <v>475</v>
      </c>
      <c r="I71" s="318"/>
      <c r="J71" s="323">
        <f t="shared" si="3"/>
        <v>0</v>
      </c>
      <c r="K71" s="302"/>
    </row>
    <row r="72" spans="1:11" ht="21" x14ac:dyDescent="0.25">
      <c r="A72" s="349" t="s">
        <v>474</v>
      </c>
      <c r="B72" s="346" t="s">
        <v>473</v>
      </c>
      <c r="C72" s="346" t="s">
        <v>349</v>
      </c>
      <c r="D72" s="348">
        <v>5</v>
      </c>
      <c r="E72" s="323"/>
      <c r="F72" s="347">
        <f t="shared" si="2"/>
        <v>0</v>
      </c>
      <c r="G72" s="320" t="s">
        <v>472</v>
      </c>
      <c r="H72" s="346" t="s">
        <v>471</v>
      </c>
      <c r="I72" s="318"/>
      <c r="J72" s="323">
        <f t="shared" si="3"/>
        <v>0</v>
      </c>
      <c r="K72" s="302"/>
    </row>
    <row r="73" spans="1:11" ht="21" x14ac:dyDescent="0.25">
      <c r="A73" s="349" t="s">
        <v>470</v>
      </c>
      <c r="B73" s="346" t="s">
        <v>469</v>
      </c>
      <c r="C73" s="346" t="s">
        <v>349</v>
      </c>
      <c r="D73" s="348">
        <v>2</v>
      </c>
      <c r="E73" s="318"/>
      <c r="F73" s="347">
        <f t="shared" si="2"/>
        <v>0</v>
      </c>
      <c r="G73" s="320" t="s">
        <v>468</v>
      </c>
      <c r="H73" s="346" t="s">
        <v>467</v>
      </c>
      <c r="I73" s="318"/>
      <c r="J73" s="323">
        <f t="shared" si="3"/>
        <v>0</v>
      </c>
      <c r="K73" s="302"/>
    </row>
    <row r="74" spans="1:11" ht="21" x14ac:dyDescent="0.25">
      <c r="A74" s="349"/>
      <c r="B74" s="384" t="s">
        <v>466</v>
      </c>
      <c r="C74" s="346"/>
      <c r="D74" s="348"/>
      <c r="E74" s="323"/>
      <c r="F74" s="347"/>
      <c r="G74" s="320"/>
      <c r="H74" s="384" t="s">
        <v>465</v>
      </c>
      <c r="I74" s="323"/>
      <c r="J74" s="323"/>
      <c r="K74" s="302"/>
    </row>
    <row r="75" spans="1:11" ht="21" x14ac:dyDescent="0.25">
      <c r="A75" s="349" t="s">
        <v>464</v>
      </c>
      <c r="B75" s="346" t="s">
        <v>463</v>
      </c>
      <c r="C75" s="346" t="s">
        <v>349</v>
      </c>
      <c r="D75" s="348">
        <v>2</v>
      </c>
      <c r="E75" s="318"/>
      <c r="F75" s="347">
        <f>D75*E75</f>
        <v>0</v>
      </c>
      <c r="G75" s="320" t="s">
        <v>462</v>
      </c>
      <c r="H75" s="346" t="s">
        <v>461</v>
      </c>
      <c r="I75" s="318"/>
      <c r="J75" s="323">
        <f>D75*I75</f>
        <v>0</v>
      </c>
      <c r="K75" s="302"/>
    </row>
    <row r="76" spans="1:11" x14ac:dyDescent="0.25">
      <c r="A76" s="349" t="s">
        <v>460</v>
      </c>
      <c r="B76" s="346" t="s">
        <v>459</v>
      </c>
      <c r="C76" s="346" t="s">
        <v>349</v>
      </c>
      <c r="D76" s="348">
        <v>4</v>
      </c>
      <c r="E76" s="318"/>
      <c r="F76" s="347">
        <f>D76*E76</f>
        <v>0</v>
      </c>
      <c r="G76" s="320" t="s">
        <v>458</v>
      </c>
      <c r="H76" s="346" t="s">
        <v>457</v>
      </c>
      <c r="I76" s="318"/>
      <c r="J76" s="323">
        <f>D76*I76</f>
        <v>0</v>
      </c>
      <c r="K76" s="302"/>
    </row>
    <row r="77" spans="1:11" x14ac:dyDescent="0.25">
      <c r="A77" s="349" t="s">
        <v>456</v>
      </c>
      <c r="B77" s="346" t="s">
        <v>455</v>
      </c>
      <c r="C77" s="346" t="s">
        <v>349</v>
      </c>
      <c r="D77" s="348">
        <v>4</v>
      </c>
      <c r="E77" s="318"/>
      <c r="F77" s="347">
        <f>D77*E77</f>
        <v>0</v>
      </c>
      <c r="G77" s="320" t="s">
        <v>454</v>
      </c>
      <c r="H77" s="346" t="s">
        <v>453</v>
      </c>
      <c r="I77" s="318"/>
      <c r="J77" s="323">
        <f>D77*I77</f>
        <v>0</v>
      </c>
      <c r="K77" s="302"/>
    </row>
    <row r="78" spans="1:11" ht="12.75" customHeight="1" x14ac:dyDescent="0.25">
      <c r="A78" s="349"/>
      <c r="B78" s="384"/>
      <c r="C78" s="346"/>
      <c r="D78" s="348">
        <f>SUM(D75:D77)</f>
        <v>10</v>
      </c>
      <c r="E78" s="323"/>
      <c r="F78" s="347"/>
      <c r="G78" s="320"/>
      <c r="H78" s="384"/>
      <c r="I78" s="323"/>
      <c r="J78" s="323"/>
      <c r="K78" s="302"/>
    </row>
    <row r="79" spans="1:11" x14ac:dyDescent="0.25">
      <c r="A79" s="349"/>
      <c r="B79" s="384" t="s">
        <v>452</v>
      </c>
      <c r="C79" s="346"/>
      <c r="D79" s="348"/>
      <c r="E79" s="323"/>
      <c r="F79" s="347"/>
      <c r="G79" s="320"/>
      <c r="H79" s="384" t="s">
        <v>451</v>
      </c>
      <c r="I79" s="323"/>
      <c r="J79" s="323"/>
      <c r="K79" s="302"/>
    </row>
    <row r="80" spans="1:11" ht="31.5" x14ac:dyDescent="0.25">
      <c r="A80" s="349" t="s">
        <v>450</v>
      </c>
      <c r="B80" s="346" t="s">
        <v>449</v>
      </c>
      <c r="C80" s="346" t="s">
        <v>349</v>
      </c>
      <c r="D80" s="348">
        <v>17</v>
      </c>
      <c r="E80" s="318"/>
      <c r="F80" s="347">
        <f>D80*E80</f>
        <v>0</v>
      </c>
      <c r="G80" s="320" t="s">
        <v>448</v>
      </c>
      <c r="H80" s="346" t="s">
        <v>447</v>
      </c>
      <c r="I80" s="318"/>
      <c r="J80" s="323">
        <f>D80*I80</f>
        <v>0</v>
      </c>
      <c r="K80" s="302"/>
    </row>
    <row r="81" spans="1:11" ht="21" x14ac:dyDescent="0.25">
      <c r="A81" s="349"/>
      <c r="B81" s="384" t="s">
        <v>446</v>
      </c>
      <c r="C81" s="346"/>
      <c r="D81" s="348"/>
      <c r="E81" s="323"/>
      <c r="F81" s="347"/>
      <c r="G81" s="320"/>
      <c r="H81" s="384" t="s">
        <v>445</v>
      </c>
      <c r="I81" s="323"/>
      <c r="J81" s="323"/>
      <c r="K81" s="302"/>
    </row>
    <row r="82" spans="1:11" ht="21" x14ac:dyDescent="0.25">
      <c r="A82" s="349" t="s">
        <v>444</v>
      </c>
      <c r="B82" s="346" t="s">
        <v>443</v>
      </c>
      <c r="C82" s="346" t="s">
        <v>349</v>
      </c>
      <c r="D82" s="348">
        <v>2</v>
      </c>
      <c r="E82" s="318"/>
      <c r="F82" s="347">
        <f>D82*E82</f>
        <v>0</v>
      </c>
      <c r="G82" s="320" t="s">
        <v>442</v>
      </c>
      <c r="H82" s="346" t="s">
        <v>441</v>
      </c>
      <c r="I82" s="318"/>
      <c r="J82" s="323">
        <f>D82*I82</f>
        <v>0</v>
      </c>
      <c r="K82" s="302"/>
    </row>
    <row r="83" spans="1:11" ht="21" x14ac:dyDescent="0.25">
      <c r="A83" s="349" t="s">
        <v>440</v>
      </c>
      <c r="B83" s="346" t="s">
        <v>439</v>
      </c>
      <c r="C83" s="346" t="s">
        <v>349</v>
      </c>
      <c r="D83" s="348">
        <v>2</v>
      </c>
      <c r="E83" s="318"/>
      <c r="F83" s="347">
        <f>D83*E83</f>
        <v>0</v>
      </c>
      <c r="G83" s="320" t="s">
        <v>438</v>
      </c>
      <c r="H83" s="346" t="s">
        <v>437</v>
      </c>
      <c r="I83" s="318"/>
      <c r="J83" s="323">
        <f>D83*I83</f>
        <v>0</v>
      </c>
      <c r="K83" s="302"/>
    </row>
    <row r="84" spans="1:11" ht="39.75" customHeight="1" thickBot="1" x14ac:dyDescent="0.3">
      <c r="A84" s="383" t="s">
        <v>436</v>
      </c>
      <c r="B84" s="319" t="s">
        <v>435</v>
      </c>
      <c r="C84" s="319"/>
      <c r="D84" s="322"/>
      <c r="E84" s="317"/>
      <c r="F84" s="321">
        <f>(SUM(F41:F83))*0.02</f>
        <v>0</v>
      </c>
      <c r="G84" s="345"/>
      <c r="H84" s="319"/>
      <c r="I84" s="317"/>
      <c r="J84" s="317"/>
      <c r="K84" s="302"/>
    </row>
    <row r="85" spans="1:11" ht="26.25" customHeight="1" thickTop="1" x14ac:dyDescent="0.25">
      <c r="A85" s="316"/>
      <c r="B85" s="358" t="s">
        <v>434</v>
      </c>
      <c r="C85" s="358"/>
      <c r="D85" s="381"/>
      <c r="E85" s="381"/>
      <c r="F85" s="360">
        <f>SUM(F36:F84)</f>
        <v>0</v>
      </c>
      <c r="G85" s="359"/>
      <c r="H85" s="358" t="s">
        <v>433</v>
      </c>
      <c r="I85" s="358"/>
      <c r="J85" s="357">
        <f>SUM(J36:J84)</f>
        <v>0</v>
      </c>
      <c r="K85" s="302"/>
    </row>
    <row r="86" spans="1:11" ht="24.75" customHeight="1" x14ac:dyDescent="0.25">
      <c r="A86" s="334"/>
      <c r="B86" s="364"/>
      <c r="C86" s="364"/>
      <c r="D86" s="364"/>
      <c r="E86" s="364"/>
      <c r="F86" s="364"/>
      <c r="G86" s="364"/>
      <c r="H86" s="364"/>
      <c r="I86" s="364"/>
      <c r="J86" s="364"/>
      <c r="K86" s="302"/>
    </row>
    <row r="87" spans="1:11" ht="42.75" thickBot="1" x14ac:dyDescent="0.3">
      <c r="A87" s="332"/>
      <c r="B87" s="328" t="s">
        <v>432</v>
      </c>
      <c r="C87" s="363"/>
      <c r="D87" s="331"/>
      <c r="E87" s="331"/>
      <c r="F87" s="362"/>
      <c r="G87" s="361"/>
      <c r="H87" s="328" t="s">
        <v>431</v>
      </c>
      <c r="I87" s="351"/>
      <c r="J87" s="351"/>
      <c r="K87" s="302"/>
    </row>
    <row r="88" spans="1:11" ht="32.25" thickTop="1" x14ac:dyDescent="0.25">
      <c r="A88" s="310" t="s">
        <v>430</v>
      </c>
      <c r="B88" s="346" t="s">
        <v>429</v>
      </c>
      <c r="C88" s="346" t="s">
        <v>349</v>
      </c>
      <c r="D88" s="348">
        <v>5</v>
      </c>
      <c r="E88" s="318"/>
      <c r="F88" s="347">
        <f>D88*E88</f>
        <v>0</v>
      </c>
      <c r="G88" s="320" t="s">
        <v>428</v>
      </c>
      <c r="H88" s="346" t="s">
        <v>427</v>
      </c>
      <c r="I88" s="318"/>
      <c r="J88" s="323">
        <f>D88*I88</f>
        <v>0</v>
      </c>
      <c r="K88" s="302"/>
    </row>
    <row r="89" spans="1:11" ht="21" x14ac:dyDescent="0.25">
      <c r="A89" s="310" t="s">
        <v>426</v>
      </c>
      <c r="B89" s="346" t="s">
        <v>425</v>
      </c>
      <c r="C89" s="346" t="s">
        <v>349</v>
      </c>
      <c r="D89" s="348">
        <v>2</v>
      </c>
      <c r="E89" s="318"/>
      <c r="F89" s="347">
        <f>D89*E89</f>
        <v>0</v>
      </c>
      <c r="G89" s="320" t="s">
        <v>424</v>
      </c>
      <c r="H89" s="346" t="s">
        <v>423</v>
      </c>
      <c r="I89" s="318"/>
      <c r="J89" s="323">
        <f>D89*I89</f>
        <v>0</v>
      </c>
      <c r="K89" s="302"/>
    </row>
    <row r="90" spans="1:11" ht="32.25" thickBot="1" x14ac:dyDescent="0.3">
      <c r="A90" s="310" t="s">
        <v>422</v>
      </c>
      <c r="B90" s="346" t="s">
        <v>421</v>
      </c>
      <c r="C90" s="346" t="s">
        <v>349</v>
      </c>
      <c r="D90" s="348">
        <v>2</v>
      </c>
      <c r="E90" s="318"/>
      <c r="F90" s="347">
        <f>D90*E90</f>
        <v>0</v>
      </c>
      <c r="G90" s="320" t="s">
        <v>420</v>
      </c>
      <c r="H90" s="346" t="s">
        <v>419</v>
      </c>
      <c r="I90" s="318"/>
      <c r="J90" s="323">
        <f>D90*I90</f>
        <v>0</v>
      </c>
      <c r="K90" s="302"/>
    </row>
    <row r="91" spans="1:11" ht="15.75" thickTop="1" x14ac:dyDescent="0.25">
      <c r="A91" s="316"/>
      <c r="B91" s="358" t="s">
        <v>418</v>
      </c>
      <c r="C91" s="358"/>
      <c r="D91" s="381"/>
      <c r="E91" s="381"/>
      <c r="F91" s="360">
        <f>SUM(F88:F90)</f>
        <v>0</v>
      </c>
      <c r="G91" s="359"/>
      <c r="H91" s="358" t="s">
        <v>417</v>
      </c>
      <c r="I91" s="358"/>
      <c r="J91" s="357">
        <f>SUM(J88:J90)</f>
        <v>0</v>
      </c>
      <c r="K91" s="302"/>
    </row>
    <row r="92" spans="1:11" ht="23.25" customHeight="1" x14ac:dyDescent="0.25">
      <c r="A92" s="334"/>
      <c r="B92" s="364"/>
      <c r="C92" s="364"/>
      <c r="D92" s="364"/>
      <c r="E92" s="364"/>
      <c r="F92" s="364"/>
      <c r="G92" s="364"/>
      <c r="H92" s="364"/>
      <c r="I92" s="364"/>
      <c r="J92" s="364"/>
      <c r="K92" s="302"/>
    </row>
    <row r="93" spans="1:11" ht="21.75" thickBot="1" x14ac:dyDescent="0.3">
      <c r="A93" s="332"/>
      <c r="B93" s="328" t="s">
        <v>416</v>
      </c>
      <c r="C93" s="363"/>
      <c r="D93" s="331"/>
      <c r="E93" s="331"/>
      <c r="F93" s="362"/>
      <c r="G93" s="361"/>
      <c r="H93" s="328" t="s">
        <v>415</v>
      </c>
      <c r="I93" s="351"/>
      <c r="J93" s="351"/>
      <c r="K93" s="302"/>
    </row>
    <row r="94" spans="1:11" ht="24.75" customHeight="1" thickTop="1" x14ac:dyDescent="0.25">
      <c r="A94" s="310" t="s">
        <v>414</v>
      </c>
      <c r="B94" s="324" t="s">
        <v>413</v>
      </c>
      <c r="C94" s="324"/>
      <c r="D94" s="309"/>
      <c r="E94" s="323"/>
      <c r="F94" s="325"/>
      <c r="G94" s="350"/>
      <c r="H94" s="324"/>
      <c r="I94" s="323"/>
      <c r="J94" s="326"/>
      <c r="K94" s="302"/>
    </row>
    <row r="95" spans="1:11" ht="21" x14ac:dyDescent="0.25">
      <c r="A95" s="349" t="s">
        <v>412</v>
      </c>
      <c r="B95" s="346" t="s">
        <v>411</v>
      </c>
      <c r="C95" s="346" t="s">
        <v>101</v>
      </c>
      <c r="D95" s="348">
        <v>40</v>
      </c>
      <c r="E95" s="318"/>
      <c r="F95" s="347">
        <f>D95*E95</f>
        <v>0</v>
      </c>
      <c r="G95" s="320" t="s">
        <v>410</v>
      </c>
      <c r="H95" s="346" t="s">
        <v>409</v>
      </c>
      <c r="I95" s="318"/>
      <c r="J95" s="323">
        <f>D95*I95</f>
        <v>0</v>
      </c>
      <c r="K95" s="302"/>
    </row>
    <row r="96" spans="1:11" ht="21" x14ac:dyDescent="0.25">
      <c r="A96" s="349" t="s">
        <v>408</v>
      </c>
      <c r="B96" s="346" t="s">
        <v>407</v>
      </c>
      <c r="C96" s="346" t="s">
        <v>349</v>
      </c>
      <c r="D96" s="348">
        <v>4</v>
      </c>
      <c r="E96" s="318"/>
      <c r="F96" s="347">
        <f>D96*E96</f>
        <v>0</v>
      </c>
      <c r="G96" s="320" t="s">
        <v>406</v>
      </c>
      <c r="H96" s="346" t="s">
        <v>405</v>
      </c>
      <c r="I96" s="318"/>
      <c r="J96" s="323">
        <f>D96*I96</f>
        <v>0</v>
      </c>
      <c r="K96" s="302"/>
    </row>
    <row r="97" spans="1:11" ht="21" x14ac:dyDescent="0.25">
      <c r="A97" s="349" t="s">
        <v>404</v>
      </c>
      <c r="B97" s="346" t="s">
        <v>403</v>
      </c>
      <c r="C97" s="346" t="s">
        <v>349</v>
      </c>
      <c r="D97" s="348">
        <v>5</v>
      </c>
      <c r="E97" s="318"/>
      <c r="F97" s="347">
        <f>D97*E97</f>
        <v>0</v>
      </c>
      <c r="G97" s="320" t="s">
        <v>402</v>
      </c>
      <c r="H97" s="346" t="s">
        <v>401</v>
      </c>
      <c r="I97" s="318"/>
      <c r="J97" s="323">
        <f>D97*I97</f>
        <v>0</v>
      </c>
      <c r="K97" s="302"/>
    </row>
    <row r="98" spans="1:11" ht="15.75" thickBot="1" x14ac:dyDescent="0.3">
      <c r="A98" s="344"/>
      <c r="B98" s="341"/>
      <c r="C98" s="341"/>
      <c r="D98" s="370"/>
      <c r="E98" s="317"/>
      <c r="F98" s="343"/>
      <c r="G98" s="342"/>
      <c r="H98" s="341"/>
      <c r="I98" s="317"/>
      <c r="J98" s="340"/>
      <c r="K98" s="302"/>
    </row>
    <row r="99" spans="1:11" ht="21" customHeight="1" thickTop="1" x14ac:dyDescent="0.25">
      <c r="A99" s="339"/>
      <c r="B99" s="378" t="s">
        <v>400</v>
      </c>
      <c r="C99" s="378"/>
      <c r="D99" s="382"/>
      <c r="E99" s="381"/>
      <c r="F99" s="380">
        <f>SUM(F94:F98)</f>
        <v>0</v>
      </c>
      <c r="G99" s="379"/>
      <c r="H99" s="378" t="s">
        <v>399</v>
      </c>
      <c r="I99" s="358"/>
      <c r="J99" s="335">
        <f>SUM(J94:J98)</f>
        <v>0</v>
      </c>
      <c r="K99" s="302"/>
    </row>
    <row r="100" spans="1:11" x14ac:dyDescent="0.25">
      <c r="A100" s="334"/>
      <c r="B100" s="356"/>
      <c r="C100" s="356"/>
      <c r="D100" s="377"/>
      <c r="E100" s="377"/>
      <c r="F100" s="377"/>
      <c r="G100" s="377"/>
      <c r="H100" s="377"/>
      <c r="I100" s="377"/>
      <c r="J100" s="377"/>
      <c r="K100" s="302"/>
    </row>
    <row r="101" spans="1:11" ht="15.75" thickBot="1" x14ac:dyDescent="0.3">
      <c r="A101" s="332"/>
      <c r="B101" s="372" t="s">
        <v>93</v>
      </c>
      <c r="C101" s="376"/>
      <c r="D101" s="375"/>
      <c r="E101" s="375"/>
      <c r="F101" s="374"/>
      <c r="G101" s="373"/>
      <c r="H101" s="372" t="s">
        <v>93</v>
      </c>
      <c r="I101" s="351"/>
      <c r="J101" s="351"/>
      <c r="K101" s="302"/>
    </row>
    <row r="102" spans="1:11" ht="15.75" thickTop="1" x14ac:dyDescent="0.25">
      <c r="A102" s="349" t="s">
        <v>398</v>
      </c>
      <c r="B102" s="346" t="s">
        <v>306</v>
      </c>
      <c r="C102" s="346" t="s">
        <v>349</v>
      </c>
      <c r="D102" s="371">
        <v>1</v>
      </c>
      <c r="E102" s="323"/>
      <c r="F102" s="347">
        <f>D102*E102</f>
        <v>0</v>
      </c>
      <c r="G102" s="320" t="s">
        <v>397</v>
      </c>
      <c r="H102" s="346" t="s">
        <v>396</v>
      </c>
      <c r="I102" s="318"/>
      <c r="J102" s="323">
        <f>D102*I102</f>
        <v>0</v>
      </c>
      <c r="K102" s="302"/>
    </row>
    <row r="103" spans="1:11" ht="21.75" thickBot="1" x14ac:dyDescent="0.3">
      <c r="A103" s="344" t="s">
        <v>395</v>
      </c>
      <c r="B103" s="341" t="s">
        <v>306</v>
      </c>
      <c r="C103" s="341" t="s">
        <v>349</v>
      </c>
      <c r="D103" s="370">
        <v>1</v>
      </c>
      <c r="E103" s="317"/>
      <c r="F103" s="343">
        <f>D103*E103</f>
        <v>0</v>
      </c>
      <c r="G103" s="342" t="s">
        <v>394</v>
      </c>
      <c r="H103" s="341" t="s">
        <v>393</v>
      </c>
      <c r="I103" s="318"/>
      <c r="J103" s="340">
        <f>D103*I103</f>
        <v>0</v>
      </c>
      <c r="K103" s="302"/>
    </row>
    <row r="104" spans="1:11" ht="15.75" thickTop="1" x14ac:dyDescent="0.25">
      <c r="A104" s="339"/>
      <c r="B104" s="369"/>
      <c r="C104" s="369"/>
      <c r="D104" s="368"/>
      <c r="E104" s="367"/>
      <c r="F104" s="366"/>
      <c r="G104" s="365"/>
      <c r="H104" s="336" t="s">
        <v>392</v>
      </c>
      <c r="I104" s="312"/>
      <c r="J104" s="335">
        <f>SUM(J102:J103)</f>
        <v>0</v>
      </c>
      <c r="K104" s="302"/>
    </row>
    <row r="105" spans="1:11" x14ac:dyDescent="0.25">
      <c r="A105" s="334"/>
      <c r="B105" s="364"/>
      <c r="C105" s="364"/>
      <c r="D105" s="364"/>
      <c r="E105" s="364"/>
      <c r="F105" s="364"/>
      <c r="G105" s="364"/>
      <c r="H105" s="364"/>
      <c r="I105" s="364"/>
      <c r="J105" s="364"/>
      <c r="K105" s="302"/>
    </row>
    <row r="106" spans="1:11" ht="15.75" thickBot="1" x14ac:dyDescent="0.3">
      <c r="A106" s="332"/>
      <c r="B106" s="328" t="s">
        <v>391</v>
      </c>
      <c r="C106" s="363"/>
      <c r="D106" s="331"/>
      <c r="E106" s="331"/>
      <c r="F106" s="362"/>
      <c r="G106" s="361"/>
      <c r="H106" s="328" t="s">
        <v>390</v>
      </c>
      <c r="I106" s="351"/>
      <c r="J106" s="351"/>
      <c r="K106" s="302"/>
    </row>
    <row r="107" spans="1:11" ht="21.75" thickTop="1" x14ac:dyDescent="0.25">
      <c r="A107" s="310" t="s">
        <v>389</v>
      </c>
      <c r="B107" s="324" t="s">
        <v>306</v>
      </c>
      <c r="C107" s="324" t="s">
        <v>103</v>
      </c>
      <c r="D107" s="309">
        <v>0.5</v>
      </c>
      <c r="E107" s="317"/>
      <c r="F107" s="325">
        <f t="shared" ref="F107:F115" si="4">D107*E107</f>
        <v>0</v>
      </c>
      <c r="G107" s="350" t="s">
        <v>388</v>
      </c>
      <c r="H107" s="324" t="s">
        <v>387</v>
      </c>
      <c r="I107" s="318"/>
      <c r="J107" s="326">
        <f t="shared" ref="J107:J115" si="5">D107*I107</f>
        <v>0</v>
      </c>
      <c r="K107" s="302"/>
    </row>
    <row r="108" spans="1:11" x14ac:dyDescent="0.25">
      <c r="A108" s="310" t="s">
        <v>386</v>
      </c>
      <c r="B108" s="346" t="s">
        <v>306</v>
      </c>
      <c r="C108" s="346" t="s">
        <v>98</v>
      </c>
      <c r="D108" s="348">
        <v>20.5</v>
      </c>
      <c r="E108" s="317"/>
      <c r="F108" s="347">
        <f t="shared" si="4"/>
        <v>0</v>
      </c>
      <c r="G108" s="320" t="s">
        <v>385</v>
      </c>
      <c r="H108" s="346" t="s">
        <v>384</v>
      </c>
      <c r="I108" s="318"/>
      <c r="J108" s="323">
        <f t="shared" si="5"/>
        <v>0</v>
      </c>
      <c r="K108" s="302"/>
    </row>
    <row r="109" spans="1:11" ht="21" x14ac:dyDescent="0.25">
      <c r="A109" s="310" t="s">
        <v>383</v>
      </c>
      <c r="B109" s="346" t="s">
        <v>306</v>
      </c>
      <c r="C109" s="346" t="s">
        <v>101</v>
      </c>
      <c r="D109" s="348">
        <v>41</v>
      </c>
      <c r="E109" s="317"/>
      <c r="F109" s="347">
        <f t="shared" si="4"/>
        <v>0</v>
      </c>
      <c r="G109" s="320" t="s">
        <v>382</v>
      </c>
      <c r="H109" s="346" t="s">
        <v>381</v>
      </c>
      <c r="I109" s="318"/>
      <c r="J109" s="323">
        <f t="shared" si="5"/>
        <v>0</v>
      </c>
      <c r="K109" s="302"/>
    </row>
    <row r="110" spans="1:11" ht="21" x14ac:dyDescent="0.25">
      <c r="A110" s="310" t="s">
        <v>380</v>
      </c>
      <c r="B110" s="346" t="s">
        <v>379</v>
      </c>
      <c r="C110" s="346" t="s">
        <v>101</v>
      </c>
      <c r="D110" s="348">
        <v>41</v>
      </c>
      <c r="E110" s="318"/>
      <c r="F110" s="347">
        <f t="shared" si="4"/>
        <v>0</v>
      </c>
      <c r="G110" s="320" t="s">
        <v>378</v>
      </c>
      <c r="H110" s="346" t="s">
        <v>377</v>
      </c>
      <c r="I110" s="318"/>
      <c r="J110" s="323">
        <f t="shared" si="5"/>
        <v>0</v>
      </c>
      <c r="K110" s="302"/>
    </row>
    <row r="111" spans="1:11" ht="21" x14ac:dyDescent="0.25">
      <c r="A111" s="310" t="s">
        <v>376</v>
      </c>
      <c r="B111" s="346" t="s">
        <v>306</v>
      </c>
      <c r="C111" s="346" t="s">
        <v>101</v>
      </c>
      <c r="D111" s="348">
        <v>41</v>
      </c>
      <c r="E111" s="317"/>
      <c r="F111" s="347">
        <f t="shared" si="4"/>
        <v>0</v>
      </c>
      <c r="G111" s="320" t="s">
        <v>375</v>
      </c>
      <c r="H111" s="346" t="s">
        <v>374</v>
      </c>
      <c r="I111" s="318"/>
      <c r="J111" s="323">
        <f t="shared" si="5"/>
        <v>0</v>
      </c>
      <c r="K111" s="302"/>
    </row>
    <row r="112" spans="1:11" ht="21" x14ac:dyDescent="0.25">
      <c r="A112" s="310" t="s">
        <v>373</v>
      </c>
      <c r="B112" s="346" t="s">
        <v>372</v>
      </c>
      <c r="C112" s="346" t="s">
        <v>98</v>
      </c>
      <c r="D112" s="348">
        <v>20.5</v>
      </c>
      <c r="E112" s="318"/>
      <c r="F112" s="347">
        <f t="shared" si="4"/>
        <v>0</v>
      </c>
      <c r="G112" s="320" t="s">
        <v>371</v>
      </c>
      <c r="H112" s="346" t="s">
        <v>370</v>
      </c>
      <c r="I112" s="318"/>
      <c r="J112" s="323">
        <f t="shared" si="5"/>
        <v>0</v>
      </c>
      <c r="K112" s="302"/>
    </row>
    <row r="113" spans="1:11" ht="16.5" customHeight="1" x14ac:dyDescent="0.25">
      <c r="A113" s="310" t="s">
        <v>369</v>
      </c>
      <c r="B113" s="346" t="s">
        <v>306</v>
      </c>
      <c r="C113" s="346" t="s">
        <v>102</v>
      </c>
      <c r="D113" s="309">
        <v>5</v>
      </c>
      <c r="E113" s="317"/>
      <c r="F113" s="347">
        <f t="shared" si="4"/>
        <v>0</v>
      </c>
      <c r="G113" s="320" t="s">
        <v>368</v>
      </c>
      <c r="H113" s="346" t="s">
        <v>367</v>
      </c>
      <c r="I113" s="318"/>
      <c r="J113" s="323">
        <f t="shared" si="5"/>
        <v>0</v>
      </c>
      <c r="K113" s="302"/>
    </row>
    <row r="114" spans="1:11" ht="42" x14ac:dyDescent="0.25">
      <c r="A114" s="310" t="s">
        <v>366</v>
      </c>
      <c r="B114" s="346" t="s">
        <v>306</v>
      </c>
      <c r="C114" s="319" t="s">
        <v>349</v>
      </c>
      <c r="D114" s="309">
        <v>1</v>
      </c>
      <c r="E114" s="317"/>
      <c r="F114" s="347">
        <f t="shared" si="4"/>
        <v>0</v>
      </c>
      <c r="G114" s="320" t="s">
        <v>365</v>
      </c>
      <c r="H114" s="319" t="s">
        <v>364</v>
      </c>
      <c r="I114" s="318"/>
      <c r="J114" s="323">
        <f t="shared" si="5"/>
        <v>0</v>
      </c>
      <c r="K114" s="302"/>
    </row>
    <row r="115" spans="1:11" ht="15.75" thickBot="1" x14ac:dyDescent="0.3">
      <c r="A115" s="310" t="s">
        <v>328</v>
      </c>
      <c r="B115" s="319" t="s">
        <v>306</v>
      </c>
      <c r="C115" s="319" t="s">
        <v>100</v>
      </c>
      <c r="D115" s="309">
        <v>5</v>
      </c>
      <c r="E115" s="317"/>
      <c r="F115" s="321">
        <f t="shared" si="4"/>
        <v>0</v>
      </c>
      <c r="G115" s="345" t="s">
        <v>327</v>
      </c>
      <c r="H115" s="319" t="s">
        <v>326</v>
      </c>
      <c r="I115" s="318"/>
      <c r="J115" s="317">
        <f t="shared" si="5"/>
        <v>0</v>
      </c>
      <c r="K115" s="302"/>
    </row>
    <row r="116" spans="1:11" ht="21.75" thickTop="1" x14ac:dyDescent="0.25">
      <c r="A116" s="316"/>
      <c r="B116" s="358" t="s">
        <v>363</v>
      </c>
      <c r="C116" s="358"/>
      <c r="D116" s="358"/>
      <c r="E116" s="358"/>
      <c r="F116" s="360">
        <f>SUM(F107:F115)</f>
        <v>0</v>
      </c>
      <c r="G116" s="359"/>
      <c r="H116" s="358" t="s">
        <v>362</v>
      </c>
      <c r="I116" s="358"/>
      <c r="J116" s="357">
        <f>SUM(J107:J115)</f>
        <v>0</v>
      </c>
      <c r="K116" s="302"/>
    </row>
    <row r="117" spans="1:11" x14ac:dyDescent="0.25">
      <c r="A117" s="334"/>
      <c r="B117" s="356"/>
      <c r="C117" s="356"/>
      <c r="D117" s="356"/>
      <c r="E117" s="356"/>
      <c r="F117" s="356"/>
      <c r="G117" s="356"/>
      <c r="H117" s="356"/>
      <c r="I117" s="356"/>
      <c r="J117" s="356"/>
      <c r="K117" s="302"/>
    </row>
    <row r="118" spans="1:11" ht="21.75" thickBot="1" x14ac:dyDescent="0.3">
      <c r="A118" s="332"/>
      <c r="B118" s="352" t="s">
        <v>361</v>
      </c>
      <c r="C118" s="352"/>
      <c r="D118" s="355"/>
      <c r="E118" s="355"/>
      <c r="F118" s="354"/>
      <c r="G118" s="353"/>
      <c r="H118" s="352" t="s">
        <v>360</v>
      </c>
      <c r="I118" s="351"/>
      <c r="J118" s="351"/>
      <c r="K118" s="302"/>
    </row>
    <row r="119" spans="1:11" ht="21.75" thickTop="1" x14ac:dyDescent="0.25">
      <c r="A119" s="310" t="s">
        <v>359</v>
      </c>
      <c r="B119" s="324" t="s">
        <v>306</v>
      </c>
      <c r="C119" s="324" t="s">
        <v>349</v>
      </c>
      <c r="D119" s="309">
        <v>5</v>
      </c>
      <c r="E119" s="323"/>
      <c r="F119" s="325">
        <f t="shared" ref="F119:F129" si="6">D119*E119</f>
        <v>0</v>
      </c>
      <c r="G119" s="350" t="s">
        <v>358</v>
      </c>
      <c r="H119" s="324" t="s">
        <v>357</v>
      </c>
      <c r="I119" s="318"/>
      <c r="J119" s="326">
        <f t="shared" ref="J119:J129" si="7">D119*I119</f>
        <v>0</v>
      </c>
      <c r="K119" s="302"/>
    </row>
    <row r="120" spans="1:11" ht="21" x14ac:dyDescent="0.25">
      <c r="A120" s="349" t="s">
        <v>356</v>
      </c>
      <c r="B120" s="346" t="s">
        <v>306</v>
      </c>
      <c r="C120" s="346" t="s">
        <v>349</v>
      </c>
      <c r="D120" s="348">
        <v>5</v>
      </c>
      <c r="E120" s="323"/>
      <c r="F120" s="347">
        <f t="shared" si="6"/>
        <v>0</v>
      </c>
      <c r="G120" s="320" t="s">
        <v>355</v>
      </c>
      <c r="H120" s="346" t="s">
        <v>354</v>
      </c>
      <c r="I120" s="318"/>
      <c r="J120" s="323">
        <f t="shared" si="7"/>
        <v>0</v>
      </c>
      <c r="K120" s="302"/>
    </row>
    <row r="121" spans="1:11" ht="21" x14ac:dyDescent="0.25">
      <c r="A121" s="349" t="s">
        <v>353</v>
      </c>
      <c r="B121" s="346" t="s">
        <v>306</v>
      </c>
      <c r="C121" s="346" t="s">
        <v>349</v>
      </c>
      <c r="D121" s="348">
        <v>2</v>
      </c>
      <c r="E121" s="323"/>
      <c r="F121" s="347">
        <f t="shared" si="6"/>
        <v>0</v>
      </c>
      <c r="G121" s="320" t="s">
        <v>352</v>
      </c>
      <c r="H121" s="346" t="s">
        <v>351</v>
      </c>
      <c r="I121" s="318"/>
      <c r="J121" s="323">
        <f t="shared" si="7"/>
        <v>0</v>
      </c>
      <c r="K121" s="302"/>
    </row>
    <row r="122" spans="1:11" ht="21" x14ac:dyDescent="0.25">
      <c r="A122" s="349" t="s">
        <v>350</v>
      </c>
      <c r="B122" s="346" t="s">
        <v>306</v>
      </c>
      <c r="C122" s="346" t="s">
        <v>349</v>
      </c>
      <c r="D122" s="348">
        <f>D52</f>
        <v>2</v>
      </c>
      <c r="E122" s="323"/>
      <c r="F122" s="347">
        <f t="shared" si="6"/>
        <v>0</v>
      </c>
      <c r="G122" s="320" t="s">
        <v>348</v>
      </c>
      <c r="H122" s="346" t="s">
        <v>347</v>
      </c>
      <c r="I122" s="318"/>
      <c r="J122" s="323">
        <f t="shared" si="7"/>
        <v>0</v>
      </c>
      <c r="K122" s="302"/>
    </row>
    <row r="123" spans="1:11" ht="21" x14ac:dyDescent="0.25">
      <c r="A123" s="349" t="s">
        <v>346</v>
      </c>
      <c r="B123" s="346" t="s">
        <v>306</v>
      </c>
      <c r="C123" s="346" t="s">
        <v>102</v>
      </c>
      <c r="D123" s="348">
        <v>0.3</v>
      </c>
      <c r="E123" s="323"/>
      <c r="F123" s="347">
        <f t="shared" si="6"/>
        <v>0</v>
      </c>
      <c r="G123" s="320" t="s">
        <v>345</v>
      </c>
      <c r="H123" s="346" t="s">
        <v>344</v>
      </c>
      <c r="I123" s="318"/>
      <c r="J123" s="323">
        <f t="shared" si="7"/>
        <v>0</v>
      </c>
      <c r="K123" s="302"/>
    </row>
    <row r="124" spans="1:11" ht="21" x14ac:dyDescent="0.25">
      <c r="A124" s="349" t="s">
        <v>343</v>
      </c>
      <c r="B124" s="346" t="s">
        <v>306</v>
      </c>
      <c r="C124" s="346" t="s">
        <v>101</v>
      </c>
      <c r="D124" s="348">
        <v>50</v>
      </c>
      <c r="E124" s="323"/>
      <c r="F124" s="347">
        <f t="shared" si="6"/>
        <v>0</v>
      </c>
      <c r="G124" s="320" t="s">
        <v>342</v>
      </c>
      <c r="H124" s="346" t="s">
        <v>341</v>
      </c>
      <c r="I124" s="318"/>
      <c r="J124" s="323">
        <f t="shared" si="7"/>
        <v>0</v>
      </c>
      <c r="K124" s="302"/>
    </row>
    <row r="125" spans="1:11" ht="21" x14ac:dyDescent="0.25">
      <c r="A125" s="349" t="s">
        <v>340</v>
      </c>
      <c r="B125" s="346" t="s">
        <v>306</v>
      </c>
      <c r="C125" s="346" t="s">
        <v>101</v>
      </c>
      <c r="D125" s="348">
        <v>30</v>
      </c>
      <c r="E125" s="323"/>
      <c r="F125" s="347">
        <f t="shared" si="6"/>
        <v>0</v>
      </c>
      <c r="G125" s="320" t="s">
        <v>339</v>
      </c>
      <c r="H125" s="346" t="s">
        <v>338</v>
      </c>
      <c r="I125" s="318"/>
      <c r="J125" s="323">
        <f t="shared" si="7"/>
        <v>0</v>
      </c>
      <c r="K125" s="302"/>
    </row>
    <row r="126" spans="1:11" ht="21" x14ac:dyDescent="0.25">
      <c r="A126" s="349" t="s">
        <v>337</v>
      </c>
      <c r="B126" s="346" t="s">
        <v>306</v>
      </c>
      <c r="C126" s="346" t="s">
        <v>101</v>
      </c>
      <c r="D126" s="348">
        <v>20</v>
      </c>
      <c r="E126" s="323"/>
      <c r="F126" s="347">
        <f t="shared" si="6"/>
        <v>0</v>
      </c>
      <c r="G126" s="320" t="s">
        <v>336</v>
      </c>
      <c r="H126" s="346" t="s">
        <v>335</v>
      </c>
      <c r="I126" s="318"/>
      <c r="J126" s="323">
        <f t="shared" si="7"/>
        <v>0</v>
      </c>
      <c r="K126" s="302"/>
    </row>
    <row r="127" spans="1:11" ht="21" x14ac:dyDescent="0.25">
      <c r="A127" s="349" t="s">
        <v>334</v>
      </c>
      <c r="B127" s="346" t="s">
        <v>306</v>
      </c>
      <c r="C127" s="346" t="s">
        <v>101</v>
      </c>
      <c r="D127" s="348">
        <v>20</v>
      </c>
      <c r="E127" s="323"/>
      <c r="F127" s="347">
        <f t="shared" si="6"/>
        <v>0</v>
      </c>
      <c r="G127" s="320" t="s">
        <v>333</v>
      </c>
      <c r="H127" s="346" t="s">
        <v>332</v>
      </c>
      <c r="I127" s="318"/>
      <c r="J127" s="323">
        <f t="shared" si="7"/>
        <v>0</v>
      </c>
      <c r="K127" s="302"/>
    </row>
    <row r="128" spans="1:11" ht="21" x14ac:dyDescent="0.25">
      <c r="A128" s="349" t="s">
        <v>331</v>
      </c>
      <c r="B128" s="346" t="s">
        <v>306</v>
      </c>
      <c r="C128" s="346" t="s">
        <v>101</v>
      </c>
      <c r="D128" s="348">
        <v>10</v>
      </c>
      <c r="E128" s="323"/>
      <c r="F128" s="347">
        <f t="shared" si="6"/>
        <v>0</v>
      </c>
      <c r="G128" s="320" t="s">
        <v>330</v>
      </c>
      <c r="H128" s="346" t="s">
        <v>329</v>
      </c>
      <c r="I128" s="318"/>
      <c r="J128" s="323">
        <f t="shared" si="7"/>
        <v>0</v>
      </c>
      <c r="K128" s="302"/>
    </row>
    <row r="129" spans="1:11" x14ac:dyDescent="0.25">
      <c r="A129" s="310" t="s">
        <v>328</v>
      </c>
      <c r="B129" s="319" t="s">
        <v>306</v>
      </c>
      <c r="C129" s="319" t="s">
        <v>100</v>
      </c>
      <c r="D129" s="309">
        <v>5</v>
      </c>
      <c r="E129" s="317"/>
      <c r="F129" s="321">
        <f t="shared" si="6"/>
        <v>0</v>
      </c>
      <c r="G129" s="345" t="s">
        <v>327</v>
      </c>
      <c r="H129" s="319" t="s">
        <v>326</v>
      </c>
      <c r="I129" s="318"/>
      <c r="J129" s="317">
        <f t="shared" si="7"/>
        <v>0</v>
      </c>
      <c r="K129" s="302"/>
    </row>
    <row r="130" spans="1:11" ht="15.75" thickBot="1" x14ac:dyDescent="0.3">
      <c r="A130" s="344" t="s">
        <v>325</v>
      </c>
      <c r="B130" s="341" t="s">
        <v>324</v>
      </c>
      <c r="C130" s="341"/>
      <c r="D130" s="322"/>
      <c r="E130" s="317"/>
      <c r="F130" s="343"/>
      <c r="G130" s="342"/>
      <c r="H130" s="341"/>
      <c r="I130" s="317"/>
      <c r="J130" s="340"/>
      <c r="K130" s="302"/>
    </row>
    <row r="131" spans="1:11" ht="15.75" thickTop="1" x14ac:dyDescent="0.25">
      <c r="A131" s="339"/>
      <c r="B131" s="336" t="s">
        <v>302</v>
      </c>
      <c r="C131" s="336"/>
      <c r="D131" s="312"/>
      <c r="E131" s="312"/>
      <c r="F131" s="338">
        <f>SUM(F119:F130)</f>
        <v>0</v>
      </c>
      <c r="G131" s="337"/>
      <c r="H131" s="336"/>
      <c r="I131" s="312"/>
      <c r="J131" s="335">
        <f>SUM(J119:J130)</f>
        <v>0</v>
      </c>
      <c r="K131" s="302"/>
    </row>
    <row r="132" spans="1:11" x14ac:dyDescent="0.25">
      <c r="A132" s="334"/>
      <c r="B132" s="333"/>
      <c r="C132" s="333"/>
      <c r="D132" s="333"/>
      <c r="E132" s="333"/>
      <c r="F132" s="333"/>
      <c r="G132" s="333"/>
      <c r="H132" s="333"/>
      <c r="I132" s="333"/>
      <c r="J132" s="333"/>
      <c r="K132" s="302"/>
    </row>
    <row r="133" spans="1:11" ht="15.75" thickBot="1" x14ac:dyDescent="0.3">
      <c r="A133" s="332"/>
      <c r="B133" s="328" t="s">
        <v>323</v>
      </c>
      <c r="C133" s="328"/>
      <c r="D133" s="331"/>
      <c r="E133" s="331"/>
      <c r="F133" s="330"/>
      <c r="G133" s="329"/>
      <c r="H133" s="328"/>
      <c r="I133" s="328"/>
      <c r="J133" s="327"/>
      <c r="K133" s="302"/>
    </row>
    <row r="134" spans="1:11" ht="21.75" thickTop="1" x14ac:dyDescent="0.25">
      <c r="A134" s="310" t="s">
        <v>322</v>
      </c>
      <c r="B134" s="324" t="s">
        <v>306</v>
      </c>
      <c r="C134" s="324" t="s">
        <v>305</v>
      </c>
      <c r="D134" s="309">
        <v>8</v>
      </c>
      <c r="E134" s="323"/>
      <c r="F134" s="325">
        <f t="shared" ref="F134:F139" si="8">D134*E134</f>
        <v>0</v>
      </c>
      <c r="G134" s="320" t="s">
        <v>321</v>
      </c>
      <c r="H134" s="324" t="s">
        <v>320</v>
      </c>
      <c r="I134" s="318"/>
      <c r="J134" s="326">
        <f t="shared" ref="J134:J139" si="9">D134*I134</f>
        <v>0</v>
      </c>
      <c r="K134" s="302"/>
    </row>
    <row r="135" spans="1:11" ht="21" x14ac:dyDescent="0.25">
      <c r="A135" s="310" t="s">
        <v>319</v>
      </c>
      <c r="B135" s="324" t="s">
        <v>306</v>
      </c>
      <c r="C135" s="324" t="s">
        <v>305</v>
      </c>
      <c r="D135" s="309">
        <v>10</v>
      </c>
      <c r="E135" s="323"/>
      <c r="F135" s="325">
        <f t="shared" si="8"/>
        <v>0</v>
      </c>
      <c r="G135" s="320" t="s">
        <v>318</v>
      </c>
      <c r="H135" s="324" t="s">
        <v>317</v>
      </c>
      <c r="I135" s="318"/>
      <c r="J135" s="326">
        <f t="shared" si="9"/>
        <v>0</v>
      </c>
      <c r="K135" s="302"/>
    </row>
    <row r="136" spans="1:11" ht="21" x14ac:dyDescent="0.25">
      <c r="A136" s="310" t="s">
        <v>316</v>
      </c>
      <c r="B136" s="324" t="s">
        <v>306</v>
      </c>
      <c r="C136" s="324" t="s">
        <v>305</v>
      </c>
      <c r="D136" s="309">
        <v>2</v>
      </c>
      <c r="E136" s="323"/>
      <c r="F136" s="325">
        <f t="shared" si="8"/>
        <v>0</v>
      </c>
      <c r="G136" s="320" t="s">
        <v>315</v>
      </c>
      <c r="H136" s="324" t="s">
        <v>314</v>
      </c>
      <c r="I136" s="318"/>
      <c r="J136" s="326">
        <f t="shared" si="9"/>
        <v>0</v>
      </c>
      <c r="K136" s="302"/>
    </row>
    <row r="137" spans="1:11" ht="21" x14ac:dyDescent="0.25">
      <c r="A137" s="310" t="s">
        <v>313</v>
      </c>
      <c r="B137" s="324" t="s">
        <v>306</v>
      </c>
      <c r="C137" s="324" t="s">
        <v>305</v>
      </c>
      <c r="D137" s="309">
        <v>2</v>
      </c>
      <c r="E137" s="323"/>
      <c r="F137" s="325">
        <f t="shared" si="8"/>
        <v>0</v>
      </c>
      <c r="G137" s="320" t="s">
        <v>312</v>
      </c>
      <c r="H137" s="324" t="s">
        <v>311</v>
      </c>
      <c r="I137" s="318"/>
      <c r="J137" s="326">
        <f t="shared" si="9"/>
        <v>0</v>
      </c>
      <c r="K137" s="302"/>
    </row>
    <row r="138" spans="1:11" ht="21" x14ac:dyDescent="0.25">
      <c r="A138" s="310" t="s">
        <v>310</v>
      </c>
      <c r="B138" s="324" t="s">
        <v>306</v>
      </c>
      <c r="C138" s="324" t="s">
        <v>305</v>
      </c>
      <c r="D138" s="309">
        <v>1</v>
      </c>
      <c r="E138" s="323"/>
      <c r="F138" s="325">
        <f t="shared" si="8"/>
        <v>0</v>
      </c>
      <c r="G138" s="320" t="s">
        <v>309</v>
      </c>
      <c r="H138" s="324" t="s">
        <v>308</v>
      </c>
      <c r="I138" s="318"/>
      <c r="J138" s="323">
        <f t="shared" si="9"/>
        <v>0</v>
      </c>
      <c r="K138" s="302"/>
    </row>
    <row r="139" spans="1:11" ht="21.75" thickBot="1" x14ac:dyDescent="0.3">
      <c r="A139" s="310" t="s">
        <v>307</v>
      </c>
      <c r="B139" s="319" t="s">
        <v>306</v>
      </c>
      <c r="C139" s="319" t="s">
        <v>305</v>
      </c>
      <c r="D139" s="322">
        <v>3</v>
      </c>
      <c r="E139" s="317"/>
      <c r="F139" s="321">
        <f t="shared" si="8"/>
        <v>0</v>
      </c>
      <c r="G139" s="320" t="s">
        <v>304</v>
      </c>
      <c r="H139" s="319" t="s">
        <v>303</v>
      </c>
      <c r="I139" s="318"/>
      <c r="J139" s="317">
        <f t="shared" si="9"/>
        <v>0</v>
      </c>
      <c r="K139" s="302"/>
    </row>
    <row r="140" spans="1:11" ht="15.75" thickTop="1" x14ac:dyDescent="0.25">
      <c r="A140" s="316"/>
      <c r="B140" s="312" t="s">
        <v>302</v>
      </c>
      <c r="C140" s="312"/>
      <c r="D140" s="315"/>
      <c r="E140" s="311"/>
      <c r="F140" s="314">
        <f>SUM(F122:F139)</f>
        <v>0</v>
      </c>
      <c r="G140" s="313"/>
      <c r="H140" s="312"/>
      <c r="I140" s="311"/>
      <c r="J140" s="311">
        <f>SUM(J134:J139)</f>
        <v>0</v>
      </c>
      <c r="K140" s="302"/>
    </row>
    <row r="141" spans="1:11" x14ac:dyDescent="0.25">
      <c r="A141" s="310"/>
      <c r="B141" s="306"/>
      <c r="C141" s="306"/>
      <c r="D141" s="309"/>
      <c r="E141" s="305"/>
      <c r="F141" s="308"/>
      <c r="G141" s="307"/>
      <c r="H141" s="306"/>
      <c r="I141" s="305"/>
      <c r="J141" s="305"/>
      <c r="K141" s="302"/>
    </row>
    <row r="142" spans="1:11" x14ac:dyDescent="0.25">
      <c r="A142" s="310"/>
      <c r="B142" s="306"/>
      <c r="C142" s="306"/>
      <c r="D142" s="309"/>
      <c r="E142" s="305"/>
      <c r="F142" s="308"/>
      <c r="G142" s="307"/>
      <c r="H142" s="306"/>
      <c r="I142" s="305"/>
      <c r="J142" s="305"/>
      <c r="K142" s="302"/>
    </row>
    <row r="143" spans="1:11" x14ac:dyDescent="0.25">
      <c r="A143" s="310"/>
      <c r="B143" s="306"/>
      <c r="C143" s="306"/>
      <c r="D143" s="309"/>
      <c r="E143" s="305"/>
      <c r="F143" s="308"/>
      <c r="G143" s="307"/>
      <c r="H143" s="306"/>
      <c r="I143" s="305"/>
      <c r="J143" s="305"/>
      <c r="K143" s="302"/>
    </row>
    <row r="144" spans="1:11" x14ac:dyDescent="0.25">
      <c r="A144" s="304"/>
      <c r="B144" s="302"/>
      <c r="C144" s="302"/>
      <c r="D144" s="302"/>
      <c r="E144" s="302"/>
      <c r="F144" s="302"/>
      <c r="G144" s="302"/>
      <c r="H144" s="302"/>
      <c r="I144" s="303"/>
      <c r="J144" s="303"/>
      <c r="K144" s="302"/>
    </row>
    <row r="145" spans="1:11" x14ac:dyDescent="0.25">
      <c r="A145" s="304"/>
      <c r="B145" s="302"/>
      <c r="C145" s="302"/>
      <c r="D145" s="302"/>
      <c r="E145" s="302"/>
      <c r="F145" s="302"/>
      <c r="G145" s="302"/>
      <c r="H145" s="302"/>
      <c r="I145" s="303"/>
      <c r="J145" s="303"/>
      <c r="K145" s="302"/>
    </row>
    <row r="146" spans="1:11" x14ac:dyDescent="0.25">
      <c r="A146" s="304"/>
      <c r="B146" s="302"/>
      <c r="C146" s="302"/>
      <c r="D146" s="302"/>
      <c r="E146" s="302"/>
      <c r="F146" s="302"/>
      <c r="G146" s="302"/>
      <c r="H146" s="302"/>
      <c r="I146" s="303"/>
      <c r="J146" s="303"/>
      <c r="K146" s="302"/>
    </row>
    <row r="147" spans="1:11" x14ac:dyDescent="0.25">
      <c r="A147" s="304"/>
      <c r="B147" s="302"/>
      <c r="C147" s="302"/>
      <c r="D147" s="302"/>
      <c r="E147" s="302"/>
      <c r="F147" s="302"/>
      <c r="G147" s="302"/>
      <c r="H147" s="302"/>
      <c r="I147" s="303"/>
      <c r="J147" s="303"/>
      <c r="K147" s="302"/>
    </row>
    <row r="148" spans="1:11" x14ac:dyDescent="0.25">
      <c r="A148" s="304"/>
      <c r="B148" s="302"/>
      <c r="C148" s="302"/>
      <c r="D148" s="302"/>
      <c r="E148" s="302"/>
      <c r="F148" s="302"/>
      <c r="G148" s="302"/>
      <c r="H148" s="302"/>
      <c r="I148" s="303"/>
      <c r="J148" s="303"/>
      <c r="K148" s="302"/>
    </row>
    <row r="149" spans="1:11" x14ac:dyDescent="0.25">
      <c r="A149" s="304"/>
      <c r="B149" s="302"/>
      <c r="C149" s="302"/>
      <c r="D149" s="302"/>
      <c r="E149" s="302"/>
      <c r="F149" s="302"/>
      <c r="G149" s="302"/>
      <c r="H149" s="302"/>
      <c r="I149" s="303"/>
      <c r="J149" s="303"/>
      <c r="K149" s="302"/>
    </row>
    <row r="150" spans="1:11" x14ac:dyDescent="0.25">
      <c r="A150" s="304"/>
      <c r="B150" s="302"/>
      <c r="C150" s="302"/>
      <c r="D150" s="302"/>
      <c r="E150" s="302"/>
      <c r="F150" s="302"/>
      <c r="G150" s="302"/>
      <c r="H150" s="302"/>
      <c r="I150" s="303"/>
      <c r="J150" s="303"/>
      <c r="K150" s="302"/>
    </row>
    <row r="151" spans="1:11" x14ac:dyDescent="0.25">
      <c r="A151" s="304"/>
      <c r="B151" s="302"/>
      <c r="C151" s="302"/>
      <c r="D151" s="302"/>
      <c r="E151" s="302"/>
      <c r="F151" s="302"/>
      <c r="G151" s="302"/>
      <c r="H151" s="302"/>
      <c r="I151" s="303"/>
      <c r="J151" s="303"/>
      <c r="K151" s="302"/>
    </row>
    <row r="152" spans="1:11" x14ac:dyDescent="0.25">
      <c r="A152" s="304"/>
      <c r="B152" s="302"/>
      <c r="C152" s="302"/>
      <c r="D152" s="302"/>
      <c r="E152" s="302"/>
      <c r="F152" s="302"/>
      <c r="G152" s="302"/>
      <c r="H152" s="302"/>
      <c r="I152" s="303"/>
      <c r="J152" s="303"/>
      <c r="K152" s="302"/>
    </row>
    <row r="153" spans="1:11" x14ac:dyDescent="0.25">
      <c r="A153" s="304"/>
      <c r="B153" s="302"/>
      <c r="C153" s="302"/>
      <c r="D153" s="302"/>
      <c r="E153" s="302"/>
      <c r="F153" s="302"/>
      <c r="G153" s="302"/>
      <c r="H153" s="302"/>
      <c r="I153" s="303"/>
      <c r="J153" s="303"/>
      <c r="K153" s="302"/>
    </row>
    <row r="154" spans="1:11" x14ac:dyDescent="0.25">
      <c r="A154" s="304"/>
      <c r="B154" s="302"/>
      <c r="C154" s="302"/>
      <c r="D154" s="302"/>
      <c r="E154" s="302"/>
      <c r="F154" s="302"/>
      <c r="G154" s="302"/>
      <c r="H154" s="302"/>
      <c r="I154" s="303"/>
      <c r="J154" s="303"/>
      <c r="K154" s="302"/>
    </row>
    <row r="155" spans="1:11" x14ac:dyDescent="0.25">
      <c r="A155" s="304"/>
      <c r="B155" s="302"/>
      <c r="C155" s="302"/>
      <c r="D155" s="302"/>
      <c r="E155" s="302"/>
      <c r="F155" s="302"/>
      <c r="G155" s="302"/>
      <c r="H155" s="302"/>
      <c r="I155" s="303"/>
      <c r="J155" s="303"/>
      <c r="K155" s="302"/>
    </row>
    <row r="156" spans="1:11" x14ac:dyDescent="0.25">
      <c r="A156" s="304"/>
      <c r="B156" s="302"/>
      <c r="C156" s="302"/>
      <c r="D156" s="302"/>
      <c r="E156" s="302"/>
      <c r="F156" s="302"/>
      <c r="G156" s="302"/>
      <c r="H156" s="302"/>
      <c r="I156" s="303"/>
      <c r="J156" s="303"/>
      <c r="K156" s="302"/>
    </row>
    <row r="157" spans="1:11" x14ac:dyDescent="0.25">
      <c r="A157" s="304"/>
      <c r="B157" s="302"/>
      <c r="C157" s="302"/>
      <c r="D157" s="302"/>
      <c r="E157" s="302"/>
      <c r="F157" s="302"/>
      <c r="G157" s="302"/>
      <c r="H157" s="302"/>
      <c r="I157" s="303"/>
      <c r="J157" s="303"/>
      <c r="K157" s="302"/>
    </row>
    <row r="158" spans="1:11" x14ac:dyDescent="0.25">
      <c r="A158" s="304"/>
      <c r="B158" s="302"/>
      <c r="C158" s="302"/>
      <c r="D158" s="302"/>
      <c r="E158" s="302"/>
      <c r="F158" s="302"/>
      <c r="G158" s="302"/>
      <c r="H158" s="302"/>
      <c r="I158" s="303"/>
      <c r="J158" s="303"/>
      <c r="K158" s="302"/>
    </row>
    <row r="159" spans="1:11" x14ac:dyDescent="0.25">
      <c r="A159" s="304"/>
      <c r="B159" s="302"/>
      <c r="C159" s="302"/>
      <c r="D159" s="302"/>
      <c r="E159" s="302"/>
      <c r="F159" s="302"/>
      <c r="G159" s="302"/>
      <c r="H159" s="302"/>
      <c r="I159" s="303"/>
      <c r="J159" s="303"/>
      <c r="K159" s="302"/>
    </row>
    <row r="160" spans="1:11" x14ac:dyDescent="0.25">
      <c r="A160" s="304"/>
      <c r="B160" s="302"/>
      <c r="C160" s="302"/>
      <c r="D160" s="302"/>
      <c r="E160" s="302"/>
      <c r="F160" s="302"/>
      <c r="G160" s="302"/>
      <c r="H160" s="302"/>
      <c r="I160" s="303"/>
      <c r="J160" s="303"/>
      <c r="K160" s="302"/>
    </row>
    <row r="161" spans="1:11" x14ac:dyDescent="0.25">
      <c r="A161" s="304"/>
      <c r="B161" s="302"/>
      <c r="C161" s="302"/>
      <c r="D161" s="302"/>
      <c r="E161" s="302"/>
      <c r="F161" s="302"/>
      <c r="G161" s="302"/>
      <c r="H161" s="302"/>
      <c r="I161" s="303"/>
      <c r="J161" s="303"/>
      <c r="K161" s="302"/>
    </row>
    <row r="162" spans="1:11" x14ac:dyDescent="0.25">
      <c r="A162" s="304"/>
      <c r="B162" s="302"/>
      <c r="C162" s="302"/>
      <c r="D162" s="302"/>
      <c r="E162" s="302"/>
      <c r="F162" s="302"/>
      <c r="G162" s="302"/>
      <c r="H162" s="302"/>
      <c r="I162" s="303"/>
      <c r="J162" s="303"/>
      <c r="K162" s="302"/>
    </row>
    <row r="163" spans="1:11" x14ac:dyDescent="0.25">
      <c r="A163" s="304"/>
      <c r="B163" s="302"/>
      <c r="C163" s="302"/>
      <c r="D163" s="302"/>
      <c r="E163" s="302"/>
      <c r="F163" s="302"/>
      <c r="G163" s="302"/>
      <c r="H163" s="302"/>
      <c r="I163" s="303"/>
      <c r="J163" s="303"/>
      <c r="K163" s="302"/>
    </row>
    <row r="164" spans="1:11" x14ac:dyDescent="0.25">
      <c r="A164" s="304"/>
      <c r="B164" s="302"/>
      <c r="C164" s="302"/>
      <c r="D164" s="302"/>
      <c r="E164" s="302"/>
      <c r="F164" s="302"/>
      <c r="G164" s="302"/>
      <c r="H164" s="302"/>
      <c r="I164" s="303"/>
      <c r="J164" s="303"/>
      <c r="K164" s="302"/>
    </row>
    <row r="165" spans="1:11" x14ac:dyDescent="0.25">
      <c r="A165" s="304"/>
      <c r="B165" s="302"/>
      <c r="C165" s="302"/>
      <c r="D165" s="302"/>
      <c r="E165" s="302"/>
      <c r="F165" s="302"/>
      <c r="G165" s="302"/>
      <c r="H165" s="302"/>
      <c r="I165" s="303"/>
      <c r="J165" s="303"/>
      <c r="K165" s="302"/>
    </row>
    <row r="166" spans="1:11" x14ac:dyDescent="0.25">
      <c r="A166" s="304"/>
      <c r="B166" s="302"/>
      <c r="C166" s="302"/>
      <c r="D166" s="302"/>
      <c r="E166" s="302"/>
      <c r="F166" s="302"/>
      <c r="G166" s="302"/>
      <c r="H166" s="302"/>
      <c r="I166" s="303"/>
      <c r="J166" s="303"/>
      <c r="K166" s="302"/>
    </row>
    <row r="167" spans="1:11" x14ac:dyDescent="0.25">
      <c r="A167" s="304"/>
      <c r="B167" s="302"/>
      <c r="C167" s="302"/>
      <c r="D167" s="302"/>
      <c r="E167" s="302"/>
      <c r="F167" s="302"/>
      <c r="G167" s="302"/>
      <c r="H167" s="302"/>
      <c r="I167" s="303"/>
      <c r="J167" s="303"/>
      <c r="K167" s="302"/>
    </row>
    <row r="168" spans="1:11" x14ac:dyDescent="0.25">
      <c r="A168" s="304"/>
      <c r="B168" s="302"/>
      <c r="C168" s="302"/>
      <c r="D168" s="302"/>
      <c r="E168" s="302"/>
      <c r="F168" s="302"/>
      <c r="G168" s="302"/>
      <c r="H168" s="302"/>
      <c r="I168" s="303"/>
      <c r="J168" s="303"/>
      <c r="K168" s="302"/>
    </row>
    <row r="169" spans="1:11" x14ac:dyDescent="0.25">
      <c r="A169" s="304"/>
      <c r="B169" s="302"/>
      <c r="C169" s="302"/>
      <c r="D169" s="302"/>
      <c r="E169" s="302"/>
      <c r="F169" s="302"/>
      <c r="G169" s="302"/>
      <c r="H169" s="302"/>
      <c r="I169" s="303"/>
      <c r="J169" s="303"/>
      <c r="K169" s="302"/>
    </row>
    <row r="170" spans="1:11" x14ac:dyDescent="0.25">
      <c r="A170" s="304"/>
      <c r="B170" s="302"/>
      <c r="C170" s="302"/>
      <c r="D170" s="302"/>
      <c r="E170" s="302"/>
      <c r="F170" s="302"/>
      <c r="G170" s="302"/>
      <c r="H170" s="302"/>
      <c r="I170" s="303"/>
      <c r="J170" s="303"/>
      <c r="K170" s="302"/>
    </row>
    <row r="171" spans="1:11" x14ac:dyDescent="0.25">
      <c r="A171" s="304"/>
      <c r="B171" s="302"/>
      <c r="C171" s="302"/>
      <c r="D171" s="302"/>
      <c r="E171" s="302"/>
      <c r="F171" s="302"/>
      <c r="G171" s="302"/>
      <c r="H171" s="302"/>
      <c r="I171" s="303"/>
      <c r="J171" s="303"/>
      <c r="K171" s="302"/>
    </row>
    <row r="172" spans="1:11" x14ac:dyDescent="0.25">
      <c r="A172" s="304"/>
      <c r="B172" s="302"/>
      <c r="C172" s="302"/>
      <c r="D172" s="302"/>
      <c r="E172" s="302"/>
      <c r="F172" s="302"/>
      <c r="G172" s="302"/>
      <c r="H172" s="302"/>
      <c r="I172" s="303"/>
      <c r="J172" s="303"/>
      <c r="K172" s="302"/>
    </row>
    <row r="173" spans="1:11" x14ac:dyDescent="0.25">
      <c r="A173" s="304"/>
      <c r="B173" s="302"/>
      <c r="C173" s="302"/>
      <c r="D173" s="302"/>
      <c r="E173" s="302"/>
      <c r="F173" s="302"/>
      <c r="G173" s="302"/>
      <c r="H173" s="302"/>
      <c r="I173" s="303"/>
      <c r="J173" s="303"/>
      <c r="K173" s="302"/>
    </row>
    <row r="174" spans="1:11" x14ac:dyDescent="0.25">
      <c r="A174" s="300"/>
      <c r="I174" s="301"/>
      <c r="J174" s="301"/>
    </row>
    <row r="175" spans="1:11" x14ac:dyDescent="0.25">
      <c r="A175" s="300"/>
      <c r="I175" s="301"/>
      <c r="J175" s="301"/>
    </row>
    <row r="176" spans="1:11" x14ac:dyDescent="0.25">
      <c r="A176" s="300"/>
      <c r="I176" s="301"/>
      <c r="J176" s="301"/>
    </row>
    <row r="177" spans="1:10" x14ac:dyDescent="0.25">
      <c r="A177" s="300"/>
      <c r="I177" s="301"/>
      <c r="J177" s="301"/>
    </row>
    <row r="178" spans="1:10" x14ac:dyDescent="0.25">
      <c r="A178" s="300"/>
      <c r="I178" s="301"/>
      <c r="J178" s="301"/>
    </row>
    <row r="179" spans="1:10" x14ac:dyDescent="0.25">
      <c r="A179" s="300"/>
      <c r="I179" s="301"/>
      <c r="J179" s="301"/>
    </row>
    <row r="180" spans="1:10" x14ac:dyDescent="0.25">
      <c r="A180" s="300"/>
      <c r="I180" s="301"/>
      <c r="J180" s="301"/>
    </row>
    <row r="181" spans="1:10" x14ac:dyDescent="0.25">
      <c r="A181" s="300"/>
      <c r="I181" s="301"/>
      <c r="J181" s="301"/>
    </row>
    <row r="182" spans="1:10" x14ac:dyDescent="0.25">
      <c r="A182" s="300"/>
      <c r="I182" s="301"/>
      <c r="J182" s="301"/>
    </row>
    <row r="183" spans="1:10" x14ac:dyDescent="0.25">
      <c r="A183" s="300"/>
      <c r="I183" s="301"/>
      <c r="J183" s="301"/>
    </row>
    <row r="184" spans="1:10" x14ac:dyDescent="0.25">
      <c r="A184" s="300"/>
      <c r="I184" s="301"/>
      <c r="J184" s="301"/>
    </row>
    <row r="185" spans="1:10" x14ac:dyDescent="0.25">
      <c r="A185" s="300"/>
      <c r="I185" s="301"/>
      <c r="J185" s="301"/>
    </row>
    <row r="186" spans="1:10" x14ac:dyDescent="0.25">
      <c r="A186" s="300"/>
      <c r="I186" s="301"/>
      <c r="J186" s="301"/>
    </row>
    <row r="187" spans="1:10" x14ac:dyDescent="0.25">
      <c r="A187" s="300"/>
      <c r="I187" s="301"/>
      <c r="J187" s="301"/>
    </row>
    <row r="188" spans="1:10" x14ac:dyDescent="0.25">
      <c r="A188" s="300"/>
      <c r="I188" s="301"/>
      <c r="J188" s="301"/>
    </row>
    <row r="189" spans="1:10" x14ac:dyDescent="0.25">
      <c r="A189" s="300"/>
      <c r="I189" s="301"/>
      <c r="J189" s="301"/>
    </row>
    <row r="190" spans="1:10" x14ac:dyDescent="0.25">
      <c r="A190" s="300"/>
      <c r="I190" s="301"/>
      <c r="J190" s="301"/>
    </row>
    <row r="191" spans="1:10" x14ac:dyDescent="0.25">
      <c r="A191" s="300"/>
      <c r="I191" s="301"/>
      <c r="J191" s="301"/>
    </row>
    <row r="192" spans="1:10" x14ac:dyDescent="0.25">
      <c r="A192" s="300"/>
      <c r="I192" s="301"/>
      <c r="J192" s="301"/>
    </row>
    <row r="193" spans="1:10" x14ac:dyDescent="0.25">
      <c r="A193" s="300"/>
      <c r="I193" s="301"/>
      <c r="J193" s="301"/>
    </row>
    <row r="194" spans="1:10" x14ac:dyDescent="0.25">
      <c r="A194" s="300"/>
      <c r="I194" s="301"/>
      <c r="J194" s="301"/>
    </row>
    <row r="195" spans="1:10" x14ac:dyDescent="0.25">
      <c r="A195" s="300"/>
      <c r="I195" s="301"/>
      <c r="J195" s="301"/>
    </row>
    <row r="196" spans="1:10" x14ac:dyDescent="0.25">
      <c r="A196" s="300"/>
      <c r="I196" s="301"/>
      <c r="J196" s="301"/>
    </row>
    <row r="197" spans="1:10" x14ac:dyDescent="0.25">
      <c r="A197" s="300"/>
      <c r="I197" s="301"/>
      <c r="J197" s="301"/>
    </row>
    <row r="198" spans="1:10" x14ac:dyDescent="0.25">
      <c r="A198" s="300"/>
      <c r="I198" s="301"/>
      <c r="J198" s="301"/>
    </row>
    <row r="199" spans="1:10" x14ac:dyDescent="0.25">
      <c r="A199" s="300"/>
      <c r="I199" s="301"/>
      <c r="J199" s="301"/>
    </row>
    <row r="200" spans="1:10" x14ac:dyDescent="0.25">
      <c r="A200" s="300"/>
      <c r="I200" s="301"/>
      <c r="J200" s="301"/>
    </row>
    <row r="201" spans="1:10" x14ac:dyDescent="0.25">
      <c r="A201" s="300"/>
      <c r="I201" s="301"/>
      <c r="J201" s="301"/>
    </row>
    <row r="202" spans="1:10" x14ac:dyDescent="0.25">
      <c r="A202" s="300"/>
      <c r="I202" s="301"/>
      <c r="J202" s="301"/>
    </row>
    <row r="203" spans="1:10" x14ac:dyDescent="0.25">
      <c r="A203" s="300"/>
      <c r="I203" s="301"/>
      <c r="J203" s="301"/>
    </row>
    <row r="204" spans="1:10" x14ac:dyDescent="0.25">
      <c r="A204" s="300"/>
      <c r="I204" s="301"/>
      <c r="J204" s="301"/>
    </row>
    <row r="205" spans="1:10" x14ac:dyDescent="0.25">
      <c r="A205" s="300"/>
      <c r="I205" s="301"/>
      <c r="J205" s="301"/>
    </row>
    <row r="206" spans="1:10" x14ac:dyDescent="0.25">
      <c r="A206" s="300"/>
      <c r="I206" s="301"/>
      <c r="J206" s="301"/>
    </row>
    <row r="207" spans="1:10" x14ac:dyDescent="0.25">
      <c r="A207" s="300"/>
      <c r="I207" s="301"/>
      <c r="J207" s="301"/>
    </row>
    <row r="208" spans="1:10" x14ac:dyDescent="0.25">
      <c r="A208" s="300"/>
      <c r="I208" s="301"/>
      <c r="J208" s="301"/>
    </row>
    <row r="209" spans="1:10" x14ac:dyDescent="0.25">
      <c r="A209" s="300"/>
      <c r="I209" s="301"/>
      <c r="J209" s="301"/>
    </row>
    <row r="210" spans="1:10" x14ac:dyDescent="0.25">
      <c r="A210" s="300"/>
      <c r="I210" s="301"/>
      <c r="J210" s="301"/>
    </row>
    <row r="211" spans="1:10" x14ac:dyDescent="0.25">
      <c r="A211" s="300"/>
      <c r="I211" s="301"/>
      <c r="J211" s="301"/>
    </row>
    <row r="212" spans="1:10" x14ac:dyDescent="0.25">
      <c r="A212" s="300"/>
      <c r="I212" s="301"/>
      <c r="J212" s="301"/>
    </row>
    <row r="213" spans="1:10" x14ac:dyDescent="0.25">
      <c r="A213" s="300"/>
      <c r="I213" s="301"/>
      <c r="J213" s="301"/>
    </row>
    <row r="214" spans="1:10" x14ac:dyDescent="0.25">
      <c r="A214" s="300"/>
      <c r="I214" s="301"/>
      <c r="J214" s="301"/>
    </row>
    <row r="215" spans="1:10" x14ac:dyDescent="0.25">
      <c r="A215" s="300"/>
      <c r="I215" s="301"/>
      <c r="J215" s="301"/>
    </row>
    <row r="216" spans="1:10" x14ac:dyDescent="0.25">
      <c r="A216" s="300"/>
      <c r="I216" s="301"/>
      <c r="J216" s="301"/>
    </row>
    <row r="217" spans="1:10" x14ac:dyDescent="0.25">
      <c r="A217" s="300"/>
      <c r="I217" s="301"/>
      <c r="J217" s="301"/>
    </row>
    <row r="218" spans="1:10" x14ac:dyDescent="0.25">
      <c r="A218" s="300"/>
      <c r="I218" s="301"/>
      <c r="J218" s="301"/>
    </row>
    <row r="219" spans="1:10" x14ac:dyDescent="0.25">
      <c r="A219" s="300"/>
      <c r="I219" s="301"/>
      <c r="J219" s="301"/>
    </row>
    <row r="220" spans="1:10" x14ac:dyDescent="0.25">
      <c r="A220" s="300"/>
      <c r="I220" s="301"/>
      <c r="J220" s="301"/>
    </row>
    <row r="221" spans="1:10" x14ac:dyDescent="0.25">
      <c r="A221" s="300"/>
      <c r="I221" s="301"/>
      <c r="J221" s="301"/>
    </row>
    <row r="222" spans="1:10" x14ac:dyDescent="0.25">
      <c r="A222" s="300"/>
      <c r="I222" s="301"/>
      <c r="J222" s="301"/>
    </row>
    <row r="223" spans="1:10" x14ac:dyDescent="0.25">
      <c r="A223" s="300"/>
      <c r="I223" s="301"/>
      <c r="J223" s="301"/>
    </row>
    <row r="224" spans="1:10" x14ac:dyDescent="0.25">
      <c r="A224" s="300"/>
      <c r="I224" s="301"/>
      <c r="J224" s="301"/>
    </row>
    <row r="225" spans="1:10" x14ac:dyDescent="0.25">
      <c r="A225" s="300"/>
      <c r="I225" s="301"/>
      <c r="J225" s="301"/>
    </row>
    <row r="226" spans="1:10" x14ac:dyDescent="0.25">
      <c r="A226" s="300"/>
      <c r="I226" s="301"/>
      <c r="J226" s="301"/>
    </row>
    <row r="227" spans="1:10" x14ac:dyDescent="0.25">
      <c r="A227" s="300"/>
      <c r="I227" s="301"/>
      <c r="J227" s="301"/>
    </row>
    <row r="228" spans="1:10" x14ac:dyDescent="0.25">
      <c r="A228" s="300"/>
      <c r="I228" s="301"/>
      <c r="J228" s="301"/>
    </row>
    <row r="229" spans="1:10" x14ac:dyDescent="0.25">
      <c r="A229" s="300"/>
      <c r="I229" s="301"/>
      <c r="J229" s="301"/>
    </row>
    <row r="230" spans="1:10" x14ac:dyDescent="0.25">
      <c r="A230" s="300"/>
      <c r="I230" s="301"/>
      <c r="J230" s="301"/>
    </row>
    <row r="231" spans="1:10" x14ac:dyDescent="0.25">
      <c r="A231" s="300"/>
      <c r="I231" s="301"/>
      <c r="J231" s="301"/>
    </row>
    <row r="232" spans="1:10" x14ac:dyDescent="0.25">
      <c r="A232" s="300"/>
      <c r="I232" s="301"/>
      <c r="J232" s="301"/>
    </row>
    <row r="233" spans="1:10" x14ac:dyDescent="0.25">
      <c r="A233" s="300"/>
      <c r="I233" s="301"/>
      <c r="J233" s="301"/>
    </row>
    <row r="234" spans="1:10" x14ac:dyDescent="0.25">
      <c r="A234" s="300"/>
      <c r="I234" s="301"/>
      <c r="J234" s="301"/>
    </row>
    <row r="235" spans="1:10" x14ac:dyDescent="0.25">
      <c r="A235" s="300"/>
      <c r="I235" s="301"/>
      <c r="J235" s="301"/>
    </row>
    <row r="236" spans="1:10" x14ac:dyDescent="0.25">
      <c r="A236" s="300"/>
      <c r="I236" s="301"/>
      <c r="J236" s="301"/>
    </row>
    <row r="237" spans="1:10" x14ac:dyDescent="0.25">
      <c r="A237" s="300"/>
      <c r="I237" s="301"/>
      <c r="J237" s="301"/>
    </row>
    <row r="238" spans="1:10" x14ac:dyDescent="0.25">
      <c r="A238" s="300"/>
      <c r="I238" s="301"/>
      <c r="J238" s="301"/>
    </row>
    <row r="239" spans="1:10" x14ac:dyDescent="0.25">
      <c r="A239" s="300"/>
      <c r="I239" s="301"/>
      <c r="J239" s="301"/>
    </row>
    <row r="240" spans="1:10" x14ac:dyDescent="0.25">
      <c r="A240" s="300"/>
      <c r="I240" s="301"/>
      <c r="J240" s="301"/>
    </row>
    <row r="241" spans="1:10" x14ac:dyDescent="0.25">
      <c r="A241" s="300"/>
      <c r="I241" s="301"/>
      <c r="J241" s="301"/>
    </row>
    <row r="242" spans="1:10" x14ac:dyDescent="0.25">
      <c r="A242" s="300"/>
      <c r="I242" s="301"/>
      <c r="J242" s="301"/>
    </row>
    <row r="243" spans="1:10" x14ac:dyDescent="0.25">
      <c r="A243" s="300"/>
      <c r="I243" s="301"/>
      <c r="J243" s="301"/>
    </row>
    <row r="244" spans="1:10" x14ac:dyDescent="0.25">
      <c r="A244" s="300"/>
      <c r="I244" s="301"/>
      <c r="J244" s="301"/>
    </row>
    <row r="245" spans="1:10" x14ac:dyDescent="0.25">
      <c r="A245" s="300"/>
      <c r="I245" s="301"/>
      <c r="J245" s="301"/>
    </row>
    <row r="246" spans="1:10" x14ac:dyDescent="0.25">
      <c r="A246" s="300"/>
      <c r="I246" s="301"/>
      <c r="J246" s="301"/>
    </row>
    <row r="247" spans="1:10" x14ac:dyDescent="0.25">
      <c r="A247" s="300"/>
      <c r="I247" s="301"/>
      <c r="J247" s="301"/>
    </row>
    <row r="248" spans="1:10" x14ac:dyDescent="0.25">
      <c r="A248" s="300"/>
      <c r="I248" s="301"/>
      <c r="J248" s="301"/>
    </row>
    <row r="249" spans="1:10" x14ac:dyDescent="0.25">
      <c r="A249" s="300"/>
      <c r="I249" s="301"/>
      <c r="J249" s="301"/>
    </row>
    <row r="250" spans="1:10" x14ac:dyDescent="0.25">
      <c r="A250" s="300"/>
      <c r="I250" s="301"/>
      <c r="J250" s="301"/>
    </row>
    <row r="251" spans="1:10" x14ac:dyDescent="0.25">
      <c r="A251" s="300"/>
      <c r="I251" s="301"/>
      <c r="J251" s="301"/>
    </row>
    <row r="252" spans="1:10" x14ac:dyDescent="0.25">
      <c r="A252" s="300"/>
      <c r="I252" s="298"/>
      <c r="J252" s="298"/>
    </row>
    <row r="253" spans="1:10" x14ac:dyDescent="0.25">
      <c r="A253" s="300"/>
      <c r="I253" s="298"/>
      <c r="J253" s="298"/>
    </row>
    <row r="254" spans="1:10" x14ac:dyDescent="0.25">
      <c r="A254" s="300"/>
      <c r="I254" s="298"/>
      <c r="J254" s="298"/>
    </row>
    <row r="255" spans="1:10" x14ac:dyDescent="0.25">
      <c r="A255" s="300"/>
      <c r="I255" s="298"/>
      <c r="J255" s="298"/>
    </row>
    <row r="256" spans="1:10" x14ac:dyDescent="0.25">
      <c r="A256" s="300"/>
      <c r="I256" s="298"/>
      <c r="J256" s="298"/>
    </row>
    <row r="257" spans="1:10" x14ac:dyDescent="0.25">
      <c r="A257" s="300"/>
      <c r="I257" s="298"/>
      <c r="J257" s="298"/>
    </row>
    <row r="258" spans="1:10" x14ac:dyDescent="0.25">
      <c r="A258" s="300"/>
      <c r="I258" s="298"/>
      <c r="J258" s="298"/>
    </row>
    <row r="259" spans="1:10" x14ac:dyDescent="0.25">
      <c r="A259" s="300"/>
      <c r="I259" s="298"/>
      <c r="J259" s="298"/>
    </row>
    <row r="260" spans="1:10" x14ac:dyDescent="0.25">
      <c r="A260" s="300"/>
      <c r="I260" s="298"/>
      <c r="J260" s="298"/>
    </row>
    <row r="261" spans="1:10" x14ac:dyDescent="0.25">
      <c r="A261" s="300"/>
      <c r="I261" s="298"/>
      <c r="J261" s="298"/>
    </row>
    <row r="262" spans="1:10" x14ac:dyDescent="0.25">
      <c r="A262" s="300"/>
      <c r="I262" s="298"/>
      <c r="J262" s="298"/>
    </row>
    <row r="263" spans="1:10" x14ac:dyDescent="0.25">
      <c r="A263" s="300"/>
      <c r="I263" s="298"/>
      <c r="J263" s="298"/>
    </row>
    <row r="264" spans="1:10" x14ac:dyDescent="0.25">
      <c r="A264" s="300"/>
      <c r="I264" s="298"/>
      <c r="J264" s="298"/>
    </row>
    <row r="265" spans="1:10" x14ac:dyDescent="0.25">
      <c r="A265" s="300"/>
      <c r="I265" s="298"/>
      <c r="J265" s="298"/>
    </row>
    <row r="266" spans="1:10" x14ac:dyDescent="0.25">
      <c r="A266" s="300"/>
      <c r="I266" s="298"/>
      <c r="J266" s="298"/>
    </row>
    <row r="267" spans="1:10" x14ac:dyDescent="0.25">
      <c r="A267" s="300"/>
      <c r="I267" s="298"/>
      <c r="J267" s="298"/>
    </row>
    <row r="268" spans="1:10" x14ac:dyDescent="0.25">
      <c r="A268" s="300"/>
      <c r="I268" s="298"/>
      <c r="J268" s="298"/>
    </row>
    <row r="269" spans="1:10" x14ac:dyDescent="0.25">
      <c r="A269" s="300"/>
      <c r="I269" s="298"/>
      <c r="J269" s="298"/>
    </row>
    <row r="270" spans="1:10" x14ac:dyDescent="0.25">
      <c r="A270" s="300"/>
      <c r="I270" s="298"/>
      <c r="J270" s="298"/>
    </row>
    <row r="271" spans="1:10" x14ac:dyDescent="0.25">
      <c r="A271" s="300"/>
      <c r="I271" s="298"/>
      <c r="J271" s="298"/>
    </row>
    <row r="272" spans="1:10" x14ac:dyDescent="0.25">
      <c r="A272" s="300"/>
      <c r="I272" s="298"/>
      <c r="J272" s="298"/>
    </row>
    <row r="273" spans="1:10" x14ac:dyDescent="0.25">
      <c r="A273" s="300"/>
      <c r="I273" s="298"/>
      <c r="J273" s="298"/>
    </row>
    <row r="274" spans="1:10" x14ac:dyDescent="0.25">
      <c r="A274" s="300"/>
      <c r="I274" s="298"/>
      <c r="J274" s="298"/>
    </row>
    <row r="275" spans="1:10" x14ac:dyDescent="0.25">
      <c r="A275" s="300"/>
      <c r="I275" s="298"/>
      <c r="J275" s="298"/>
    </row>
    <row r="276" spans="1:10" x14ac:dyDescent="0.25">
      <c r="A276" s="300"/>
      <c r="I276" s="298"/>
      <c r="J276" s="298"/>
    </row>
    <row r="277" spans="1:10" x14ac:dyDescent="0.25">
      <c r="A277" s="300"/>
      <c r="I277" s="298"/>
      <c r="J277" s="298"/>
    </row>
    <row r="278" spans="1:10" x14ac:dyDescent="0.25">
      <c r="A278" s="300"/>
      <c r="I278" s="298"/>
      <c r="J278" s="298"/>
    </row>
    <row r="279" spans="1:10" x14ac:dyDescent="0.25">
      <c r="A279" s="300"/>
      <c r="I279" s="298"/>
      <c r="J279" s="298"/>
    </row>
    <row r="280" spans="1:10" x14ac:dyDescent="0.25">
      <c r="A280" s="300"/>
      <c r="I280" s="298"/>
      <c r="J280" s="298"/>
    </row>
    <row r="281" spans="1:10" x14ac:dyDescent="0.25">
      <c r="A281" s="300"/>
      <c r="I281" s="298"/>
      <c r="J281" s="298"/>
    </row>
    <row r="282" spans="1:10" x14ac:dyDescent="0.25">
      <c r="A282" s="300"/>
      <c r="I282" s="298"/>
      <c r="J282" s="298"/>
    </row>
    <row r="283" spans="1:10" x14ac:dyDescent="0.25">
      <c r="A283" s="300"/>
      <c r="I283" s="298"/>
      <c r="J283" s="298"/>
    </row>
    <row r="284" spans="1:10" x14ac:dyDescent="0.25">
      <c r="A284" s="300"/>
      <c r="I284" s="298"/>
      <c r="J284" s="298"/>
    </row>
    <row r="285" spans="1:10" x14ac:dyDescent="0.25">
      <c r="A285" s="300"/>
      <c r="I285" s="298"/>
      <c r="J285" s="298"/>
    </row>
    <row r="286" spans="1:10" x14ac:dyDescent="0.25">
      <c r="A286" s="300"/>
      <c r="I286" s="298"/>
      <c r="J286" s="298"/>
    </row>
    <row r="287" spans="1:10" x14ac:dyDescent="0.25">
      <c r="A287" s="300"/>
      <c r="I287" s="298"/>
      <c r="J287" s="298"/>
    </row>
    <row r="288" spans="1:10" x14ac:dyDescent="0.25">
      <c r="A288" s="300"/>
      <c r="I288" s="298"/>
      <c r="J288" s="298"/>
    </row>
    <row r="289" spans="1:10" x14ac:dyDescent="0.25">
      <c r="A289" s="300"/>
      <c r="I289" s="298"/>
      <c r="J289" s="298"/>
    </row>
    <row r="290" spans="1:10" x14ac:dyDescent="0.25">
      <c r="A290" s="300"/>
      <c r="I290" s="298"/>
      <c r="J290" s="298"/>
    </row>
    <row r="291" spans="1:10" x14ac:dyDescent="0.25">
      <c r="A291" s="300"/>
      <c r="I291" s="298"/>
      <c r="J291" s="298"/>
    </row>
    <row r="292" spans="1:10" x14ac:dyDescent="0.25">
      <c r="A292" s="300"/>
      <c r="I292" s="298"/>
      <c r="J292" s="298"/>
    </row>
    <row r="293" spans="1:10" x14ac:dyDescent="0.25">
      <c r="A293" s="300"/>
      <c r="I293" s="298"/>
      <c r="J293" s="298"/>
    </row>
    <row r="294" spans="1:10" x14ac:dyDescent="0.25">
      <c r="A294" s="300"/>
      <c r="I294" s="298"/>
      <c r="J294" s="298"/>
    </row>
    <row r="295" spans="1:10" x14ac:dyDescent="0.25">
      <c r="A295" s="300"/>
      <c r="I295" s="298"/>
      <c r="J295" s="298"/>
    </row>
    <row r="296" spans="1:10" x14ac:dyDescent="0.25">
      <c r="A296" s="300"/>
      <c r="I296" s="298"/>
      <c r="J296" s="298"/>
    </row>
    <row r="297" spans="1:10" x14ac:dyDescent="0.25">
      <c r="A297" s="300"/>
      <c r="I297" s="298"/>
      <c r="J297" s="298"/>
    </row>
    <row r="298" spans="1:10" x14ac:dyDescent="0.25">
      <c r="A298" s="300"/>
      <c r="I298" s="298"/>
      <c r="J298" s="298"/>
    </row>
    <row r="299" spans="1:10" x14ac:dyDescent="0.25">
      <c r="A299" s="300"/>
      <c r="I299" s="298"/>
      <c r="J299" s="298"/>
    </row>
    <row r="300" spans="1:10" x14ac:dyDescent="0.25">
      <c r="A300" s="300"/>
      <c r="I300" s="298"/>
      <c r="J300" s="298"/>
    </row>
    <row r="301" spans="1:10" x14ac:dyDescent="0.25">
      <c r="A301" s="300"/>
      <c r="I301" s="298"/>
      <c r="J301" s="298"/>
    </row>
    <row r="302" spans="1:10" x14ac:dyDescent="0.25">
      <c r="A302" s="300"/>
      <c r="I302" s="298"/>
      <c r="J302" s="298"/>
    </row>
    <row r="303" spans="1:10" x14ac:dyDescent="0.25">
      <c r="A303" s="300"/>
      <c r="I303" s="298"/>
      <c r="J303" s="298"/>
    </row>
    <row r="304" spans="1:10" x14ac:dyDescent="0.25">
      <c r="A304" s="300"/>
      <c r="I304" s="298"/>
      <c r="J304" s="298"/>
    </row>
    <row r="305" spans="1:10" x14ac:dyDescent="0.25">
      <c r="A305" s="300"/>
      <c r="I305" s="298"/>
      <c r="J305" s="298"/>
    </row>
    <row r="306" spans="1:10" x14ac:dyDescent="0.25">
      <c r="A306" s="300"/>
      <c r="I306" s="298"/>
      <c r="J306" s="298"/>
    </row>
    <row r="307" spans="1:10" x14ac:dyDescent="0.25">
      <c r="A307" s="300"/>
      <c r="I307" s="298"/>
      <c r="J307" s="298"/>
    </row>
    <row r="308" spans="1:10" x14ac:dyDescent="0.25">
      <c r="A308" s="299"/>
      <c r="I308" s="298"/>
      <c r="J308" s="298"/>
    </row>
    <row r="309" spans="1:10" x14ac:dyDescent="0.25">
      <c r="A309" s="299"/>
      <c r="I309" s="298"/>
      <c r="J309" s="298"/>
    </row>
    <row r="310" spans="1:10" x14ac:dyDescent="0.25">
      <c r="A310" s="299"/>
      <c r="I310" s="298"/>
      <c r="J310" s="298"/>
    </row>
    <row r="311" spans="1:10" x14ac:dyDescent="0.25">
      <c r="A311" s="299"/>
      <c r="I311" s="298"/>
      <c r="J311" s="298"/>
    </row>
    <row r="312" spans="1:10" x14ac:dyDescent="0.25">
      <c r="A312" s="299"/>
      <c r="I312" s="298"/>
      <c r="J312" s="298"/>
    </row>
    <row r="313" spans="1:10" x14ac:dyDescent="0.25">
      <c r="A313" s="299"/>
      <c r="I313" s="298"/>
      <c r="J313" s="298"/>
    </row>
    <row r="314" spans="1:10" x14ac:dyDescent="0.25">
      <c r="A314" s="299"/>
      <c r="I314" s="298"/>
      <c r="J314" s="298"/>
    </row>
    <row r="315" spans="1:10" x14ac:dyDescent="0.25">
      <c r="A315" s="299"/>
      <c r="I315" s="298"/>
      <c r="J315" s="298"/>
    </row>
    <row r="316" spans="1:10" x14ac:dyDescent="0.25">
      <c r="A316" s="299"/>
      <c r="I316" s="298"/>
      <c r="J316" s="298"/>
    </row>
    <row r="317" spans="1:10" x14ac:dyDescent="0.25">
      <c r="A317" s="299"/>
      <c r="I317" s="298"/>
      <c r="J317" s="298"/>
    </row>
    <row r="318" spans="1:10" x14ac:dyDescent="0.25">
      <c r="A318" s="299"/>
      <c r="I318" s="298"/>
      <c r="J318" s="298"/>
    </row>
    <row r="319" spans="1:10" x14ac:dyDescent="0.25">
      <c r="A319" s="299"/>
      <c r="I319" s="298"/>
      <c r="J319" s="298"/>
    </row>
    <row r="320" spans="1:10" x14ac:dyDescent="0.25">
      <c r="A320" s="299"/>
      <c r="I320" s="298"/>
      <c r="J320" s="298"/>
    </row>
    <row r="321" spans="1:10" x14ac:dyDescent="0.25">
      <c r="A321" s="299"/>
      <c r="I321" s="298"/>
      <c r="J321" s="298"/>
    </row>
    <row r="322" spans="1:10" x14ac:dyDescent="0.25">
      <c r="A322" s="299"/>
      <c r="I322" s="298"/>
      <c r="J322" s="298"/>
    </row>
    <row r="323" spans="1:10" x14ac:dyDescent="0.25">
      <c r="A323" s="299"/>
      <c r="I323" s="298"/>
      <c r="J323" s="298"/>
    </row>
    <row r="324" spans="1:10" x14ac:dyDescent="0.25">
      <c r="A324" s="299"/>
      <c r="I324" s="298"/>
      <c r="J324" s="298"/>
    </row>
    <row r="325" spans="1:10" x14ac:dyDescent="0.25">
      <c r="A325" s="299"/>
      <c r="I325" s="298"/>
      <c r="J325" s="298"/>
    </row>
    <row r="326" spans="1:10" x14ac:dyDescent="0.25">
      <c r="A326" s="299"/>
      <c r="I326" s="298"/>
      <c r="J326" s="298"/>
    </row>
    <row r="327" spans="1:10" x14ac:dyDescent="0.25">
      <c r="A327" s="299"/>
      <c r="I327" s="298"/>
      <c r="J327" s="298"/>
    </row>
    <row r="328" spans="1:10" x14ac:dyDescent="0.25">
      <c r="A328" s="299"/>
      <c r="I328" s="298"/>
      <c r="J328" s="298"/>
    </row>
    <row r="329" spans="1:10" x14ac:dyDescent="0.25">
      <c r="A329" s="299"/>
      <c r="I329" s="298"/>
      <c r="J329" s="298"/>
    </row>
    <row r="330" spans="1:10" x14ac:dyDescent="0.25">
      <c r="A330" s="299"/>
      <c r="I330" s="298"/>
      <c r="J330" s="298"/>
    </row>
    <row r="331" spans="1:10" x14ac:dyDescent="0.25">
      <c r="A331" s="299"/>
      <c r="I331" s="298"/>
      <c r="J331" s="298"/>
    </row>
    <row r="332" spans="1:10" x14ac:dyDescent="0.25">
      <c r="A332" s="299"/>
      <c r="I332" s="298"/>
      <c r="J332" s="298"/>
    </row>
    <row r="333" spans="1:10" x14ac:dyDescent="0.25">
      <c r="A333" s="299"/>
      <c r="I333" s="298"/>
      <c r="J333" s="298"/>
    </row>
    <row r="334" spans="1:10" x14ac:dyDescent="0.25">
      <c r="A334" s="299"/>
      <c r="I334" s="298"/>
      <c r="J334" s="298"/>
    </row>
    <row r="335" spans="1:10" x14ac:dyDescent="0.25">
      <c r="A335" s="299"/>
      <c r="I335" s="298"/>
      <c r="J335" s="298"/>
    </row>
    <row r="336" spans="1:10" x14ac:dyDescent="0.25">
      <c r="A336" s="299"/>
      <c r="I336" s="298"/>
      <c r="J336" s="298"/>
    </row>
    <row r="337" spans="1:10" x14ac:dyDescent="0.25">
      <c r="A337" s="299"/>
      <c r="I337" s="298"/>
      <c r="J337" s="298"/>
    </row>
    <row r="338" spans="1:10" x14ac:dyDescent="0.25">
      <c r="A338" s="299"/>
      <c r="I338" s="298"/>
      <c r="J338" s="298"/>
    </row>
    <row r="339" spans="1:10" x14ac:dyDescent="0.25">
      <c r="A339" s="299"/>
      <c r="I339" s="298"/>
      <c r="J339" s="298"/>
    </row>
    <row r="340" spans="1:10" x14ac:dyDescent="0.25">
      <c r="A340" s="299"/>
      <c r="I340" s="298"/>
      <c r="J340" s="298"/>
    </row>
    <row r="341" spans="1:10" x14ac:dyDescent="0.25">
      <c r="A341" s="299"/>
      <c r="I341" s="298"/>
      <c r="J341" s="298"/>
    </row>
    <row r="342" spans="1:10" x14ac:dyDescent="0.25">
      <c r="A342" s="299"/>
      <c r="I342" s="298"/>
      <c r="J342" s="298"/>
    </row>
    <row r="343" spans="1:10" x14ac:dyDescent="0.25">
      <c r="A343" s="299"/>
      <c r="I343" s="298"/>
      <c r="J343" s="298"/>
    </row>
    <row r="344" spans="1:10" x14ac:dyDescent="0.25">
      <c r="A344" s="299"/>
      <c r="I344" s="298"/>
      <c r="J344" s="298"/>
    </row>
    <row r="345" spans="1:10" x14ac:dyDescent="0.25">
      <c r="A345" s="299"/>
      <c r="I345" s="298"/>
      <c r="J345" s="298"/>
    </row>
    <row r="346" spans="1:10" x14ac:dyDescent="0.25">
      <c r="A346" s="299"/>
      <c r="I346" s="298"/>
      <c r="J346" s="298"/>
    </row>
    <row r="347" spans="1:10" x14ac:dyDescent="0.25">
      <c r="A347" s="299"/>
      <c r="I347" s="298"/>
      <c r="J347" s="298"/>
    </row>
    <row r="348" spans="1:10" x14ac:dyDescent="0.25">
      <c r="A348" s="299"/>
      <c r="I348" s="298"/>
      <c r="J348" s="298"/>
    </row>
    <row r="349" spans="1:10" x14ac:dyDescent="0.25">
      <c r="A349" s="299"/>
      <c r="I349" s="298"/>
      <c r="J349" s="298"/>
    </row>
    <row r="350" spans="1:10" x14ac:dyDescent="0.25">
      <c r="A350" s="299"/>
      <c r="I350" s="298"/>
      <c r="J350" s="298"/>
    </row>
    <row r="351" spans="1:10" x14ac:dyDescent="0.25">
      <c r="A351" s="299"/>
      <c r="I351" s="298"/>
      <c r="J351" s="298"/>
    </row>
    <row r="352" spans="1:10" x14ac:dyDescent="0.25">
      <c r="I352" s="298"/>
      <c r="J352" s="298"/>
    </row>
    <row r="353" spans="9:10" x14ac:dyDescent="0.25">
      <c r="I353" s="298"/>
      <c r="J353" s="298"/>
    </row>
    <row r="354" spans="9:10" x14ac:dyDescent="0.25">
      <c r="I354" s="298"/>
      <c r="J354" s="298"/>
    </row>
    <row r="355" spans="9:10" x14ac:dyDescent="0.25">
      <c r="I355" s="298"/>
      <c r="J355" s="298"/>
    </row>
    <row r="356" spans="9:10" x14ac:dyDescent="0.25">
      <c r="I356" s="298"/>
      <c r="J356" s="298"/>
    </row>
    <row r="357" spans="9:10" x14ac:dyDescent="0.25">
      <c r="I357" s="298"/>
      <c r="J357" s="298"/>
    </row>
    <row r="358" spans="9:10" x14ac:dyDescent="0.25">
      <c r="I358" s="298"/>
      <c r="J358" s="298"/>
    </row>
    <row r="359" spans="9:10" x14ac:dyDescent="0.25">
      <c r="I359" s="298"/>
      <c r="J359" s="298"/>
    </row>
    <row r="360" spans="9:10" x14ac:dyDescent="0.25">
      <c r="I360" s="298"/>
      <c r="J360" s="298"/>
    </row>
    <row r="361" spans="9:10" x14ac:dyDescent="0.25">
      <c r="I361" s="298"/>
      <c r="J361" s="298"/>
    </row>
    <row r="362" spans="9:10" x14ac:dyDescent="0.25">
      <c r="I362" s="298"/>
      <c r="J362" s="298"/>
    </row>
    <row r="363" spans="9:10" x14ac:dyDescent="0.25">
      <c r="I363" s="298"/>
      <c r="J363" s="298"/>
    </row>
    <row r="364" spans="9:10" x14ac:dyDescent="0.25">
      <c r="I364" s="298"/>
      <c r="J364" s="298"/>
    </row>
    <row r="365" spans="9:10" x14ac:dyDescent="0.25">
      <c r="I365" s="298"/>
      <c r="J365" s="298"/>
    </row>
    <row r="366" spans="9:10" x14ac:dyDescent="0.25">
      <c r="I366" s="298"/>
      <c r="J366" s="298"/>
    </row>
    <row r="367" spans="9:10" x14ac:dyDescent="0.25">
      <c r="I367" s="298"/>
      <c r="J367" s="298"/>
    </row>
    <row r="368" spans="9:10" x14ac:dyDescent="0.25">
      <c r="I368" s="298"/>
      <c r="J368" s="298"/>
    </row>
    <row r="369" spans="9:10" x14ac:dyDescent="0.25">
      <c r="I369" s="298"/>
      <c r="J369" s="298"/>
    </row>
    <row r="370" spans="9:10" x14ac:dyDescent="0.25">
      <c r="I370" s="298"/>
      <c r="J370" s="298"/>
    </row>
    <row r="371" spans="9:10" x14ac:dyDescent="0.25">
      <c r="I371" s="298"/>
      <c r="J371" s="298"/>
    </row>
    <row r="372" spans="9:10" x14ac:dyDescent="0.25">
      <c r="I372" s="298"/>
      <c r="J372" s="298"/>
    </row>
    <row r="373" spans="9:10" x14ac:dyDescent="0.25">
      <c r="I373" s="298"/>
      <c r="J373" s="298"/>
    </row>
    <row r="374" spans="9:10" x14ac:dyDescent="0.25">
      <c r="I374" s="298"/>
      <c r="J374" s="298"/>
    </row>
    <row r="375" spans="9:10" x14ac:dyDescent="0.25">
      <c r="I375" s="298"/>
      <c r="J375" s="298"/>
    </row>
    <row r="376" spans="9:10" x14ac:dyDescent="0.25">
      <c r="I376" s="298"/>
      <c r="J376" s="298"/>
    </row>
    <row r="377" spans="9:10" x14ac:dyDescent="0.25">
      <c r="I377" s="298"/>
      <c r="J377" s="298"/>
    </row>
    <row r="378" spans="9:10" x14ac:dyDescent="0.25">
      <c r="I378" s="298"/>
      <c r="J378" s="298"/>
    </row>
    <row r="379" spans="9:10" x14ac:dyDescent="0.25">
      <c r="I379" s="298"/>
      <c r="J379" s="298"/>
    </row>
    <row r="380" spans="9:10" x14ac:dyDescent="0.25">
      <c r="I380" s="298"/>
      <c r="J380" s="298"/>
    </row>
    <row r="381" spans="9:10" x14ac:dyDescent="0.25">
      <c r="I381" s="298"/>
      <c r="J381" s="298"/>
    </row>
    <row r="382" spans="9:10" x14ac:dyDescent="0.25">
      <c r="I382" s="298"/>
      <c r="J382" s="298"/>
    </row>
    <row r="383" spans="9:10" x14ac:dyDescent="0.25">
      <c r="I383" s="298"/>
      <c r="J383" s="298"/>
    </row>
    <row r="384" spans="9:10" x14ac:dyDescent="0.25">
      <c r="I384" s="298"/>
      <c r="J384" s="298"/>
    </row>
    <row r="385" spans="9:10" x14ac:dyDescent="0.25">
      <c r="I385" s="298"/>
      <c r="J385" s="298"/>
    </row>
    <row r="386" spans="9:10" x14ac:dyDescent="0.25">
      <c r="I386" s="298"/>
      <c r="J386" s="298"/>
    </row>
    <row r="387" spans="9:10" x14ac:dyDescent="0.25">
      <c r="I387" s="298"/>
      <c r="J387" s="298"/>
    </row>
    <row r="388" spans="9:10" x14ac:dyDescent="0.25">
      <c r="I388" s="298"/>
      <c r="J388" s="298"/>
    </row>
    <row r="389" spans="9:10" x14ac:dyDescent="0.25">
      <c r="I389" s="298"/>
      <c r="J389" s="298"/>
    </row>
    <row r="390" spans="9:10" x14ac:dyDescent="0.25">
      <c r="I390" s="298"/>
      <c r="J390" s="298"/>
    </row>
    <row r="391" spans="9:10" x14ac:dyDescent="0.25">
      <c r="I391" s="298"/>
      <c r="J391" s="298"/>
    </row>
    <row r="392" spans="9:10" x14ac:dyDescent="0.25">
      <c r="I392" s="298"/>
      <c r="J392" s="298"/>
    </row>
    <row r="393" spans="9:10" x14ac:dyDescent="0.25">
      <c r="I393" s="298"/>
      <c r="J393" s="298"/>
    </row>
    <row r="394" spans="9:10" x14ac:dyDescent="0.25">
      <c r="I394" s="298"/>
      <c r="J394" s="298"/>
    </row>
    <row r="395" spans="9:10" x14ac:dyDescent="0.25">
      <c r="I395" s="298"/>
      <c r="J395" s="298"/>
    </row>
    <row r="396" spans="9:10" x14ac:dyDescent="0.25">
      <c r="I396" s="298"/>
      <c r="J396" s="298"/>
    </row>
    <row r="397" spans="9:10" x14ac:dyDescent="0.25">
      <c r="I397" s="298"/>
      <c r="J397" s="298"/>
    </row>
    <row r="398" spans="9:10" x14ac:dyDescent="0.25">
      <c r="I398" s="298"/>
      <c r="J398" s="298"/>
    </row>
    <row r="399" spans="9:10" x14ac:dyDescent="0.25">
      <c r="I399" s="298"/>
      <c r="J399" s="298"/>
    </row>
    <row r="400" spans="9:10" x14ac:dyDescent="0.25">
      <c r="I400" s="298"/>
      <c r="J400" s="298"/>
    </row>
    <row r="401" spans="9:10" x14ac:dyDescent="0.25">
      <c r="I401" s="298"/>
      <c r="J401" s="298"/>
    </row>
    <row r="402" spans="9:10" x14ac:dyDescent="0.25">
      <c r="I402" s="298"/>
      <c r="J402" s="298"/>
    </row>
    <row r="403" spans="9:10" x14ac:dyDescent="0.25">
      <c r="I403" s="298"/>
      <c r="J403" s="298"/>
    </row>
    <row r="404" spans="9:10" x14ac:dyDescent="0.25">
      <c r="I404" s="298"/>
      <c r="J404" s="298"/>
    </row>
    <row r="405" spans="9:10" x14ac:dyDescent="0.25">
      <c r="I405" s="298"/>
      <c r="J405" s="298"/>
    </row>
    <row r="406" spans="9:10" x14ac:dyDescent="0.25">
      <c r="I406" s="298"/>
      <c r="J406" s="298"/>
    </row>
    <row r="407" spans="9:10" x14ac:dyDescent="0.25">
      <c r="I407" s="298"/>
      <c r="J407" s="298"/>
    </row>
    <row r="408" spans="9:10" x14ac:dyDescent="0.25">
      <c r="I408" s="298"/>
      <c r="J408" s="298"/>
    </row>
    <row r="409" spans="9:10" x14ac:dyDescent="0.25">
      <c r="I409" s="298"/>
      <c r="J409" s="298"/>
    </row>
    <row r="410" spans="9:10" x14ac:dyDescent="0.25">
      <c r="I410" s="298"/>
      <c r="J410" s="298"/>
    </row>
    <row r="411" spans="9:10" x14ac:dyDescent="0.25">
      <c r="I411" s="298"/>
      <c r="J411" s="298"/>
    </row>
    <row r="412" spans="9:10" x14ac:dyDescent="0.25">
      <c r="I412" s="298"/>
      <c r="J412" s="298"/>
    </row>
    <row r="413" spans="9:10" x14ac:dyDescent="0.25">
      <c r="I413" s="298"/>
      <c r="J413" s="298"/>
    </row>
    <row r="414" spans="9:10" x14ac:dyDescent="0.25">
      <c r="I414" s="298"/>
      <c r="J414" s="298"/>
    </row>
    <row r="415" spans="9:10" x14ac:dyDescent="0.25">
      <c r="I415" s="298"/>
      <c r="J415" s="298"/>
    </row>
    <row r="416" spans="9:10" x14ac:dyDescent="0.25">
      <c r="I416" s="298"/>
      <c r="J416" s="298"/>
    </row>
    <row r="417" spans="9:10" x14ac:dyDescent="0.25">
      <c r="I417" s="298"/>
      <c r="J417" s="298"/>
    </row>
    <row r="418" spans="9:10" x14ac:dyDescent="0.25">
      <c r="I418" s="298"/>
      <c r="J418" s="298"/>
    </row>
    <row r="419" spans="9:10" x14ac:dyDescent="0.25">
      <c r="I419" s="298"/>
      <c r="J419" s="298"/>
    </row>
    <row r="420" spans="9:10" x14ac:dyDescent="0.25">
      <c r="I420" s="298"/>
      <c r="J420" s="298"/>
    </row>
    <row r="421" spans="9:10" x14ac:dyDescent="0.25">
      <c r="I421" s="298"/>
      <c r="J421" s="298"/>
    </row>
    <row r="422" spans="9:10" x14ac:dyDescent="0.25">
      <c r="I422" s="298"/>
      <c r="J422" s="298"/>
    </row>
    <row r="423" spans="9:10" x14ac:dyDescent="0.25">
      <c r="I423" s="298"/>
      <c r="J423" s="298"/>
    </row>
    <row r="424" spans="9:10" x14ac:dyDescent="0.25">
      <c r="I424" s="298"/>
      <c r="J424" s="298"/>
    </row>
    <row r="425" spans="9:10" x14ac:dyDescent="0.25">
      <c r="I425" s="298"/>
      <c r="J425" s="298"/>
    </row>
    <row r="426" spans="9:10" x14ac:dyDescent="0.25">
      <c r="I426" s="298"/>
      <c r="J426" s="298"/>
    </row>
    <row r="427" spans="9:10" x14ac:dyDescent="0.25">
      <c r="I427" s="298"/>
      <c r="J427" s="298"/>
    </row>
    <row r="428" spans="9:10" x14ac:dyDescent="0.25">
      <c r="I428" s="298"/>
      <c r="J428" s="298"/>
    </row>
    <row r="429" spans="9:10" x14ac:dyDescent="0.25">
      <c r="I429" s="298"/>
      <c r="J429" s="298"/>
    </row>
    <row r="430" spans="9:10" x14ac:dyDescent="0.25">
      <c r="I430" s="298"/>
      <c r="J430" s="298"/>
    </row>
    <row r="431" spans="9:10" x14ac:dyDescent="0.25">
      <c r="I431" s="298"/>
      <c r="J431" s="298"/>
    </row>
    <row r="432" spans="9:10" x14ac:dyDescent="0.25">
      <c r="I432" s="298"/>
      <c r="J432" s="298"/>
    </row>
    <row r="433" spans="9:10" x14ac:dyDescent="0.25">
      <c r="I433" s="298"/>
      <c r="J433" s="298"/>
    </row>
    <row r="434" spans="9:10" x14ac:dyDescent="0.25">
      <c r="I434" s="298"/>
      <c r="J434" s="298"/>
    </row>
    <row r="435" spans="9:10" x14ac:dyDescent="0.25">
      <c r="I435" s="298"/>
      <c r="J435" s="298"/>
    </row>
    <row r="436" spans="9:10" x14ac:dyDescent="0.25">
      <c r="I436" s="298"/>
      <c r="J436" s="298"/>
    </row>
    <row r="437" spans="9:10" x14ac:dyDescent="0.25">
      <c r="I437" s="298"/>
      <c r="J437" s="298"/>
    </row>
    <row r="438" spans="9:10" x14ac:dyDescent="0.25">
      <c r="I438" s="298"/>
      <c r="J438" s="298"/>
    </row>
    <row r="439" spans="9:10" x14ac:dyDescent="0.25">
      <c r="I439" s="298"/>
      <c r="J439" s="298"/>
    </row>
    <row r="440" spans="9:10" x14ac:dyDescent="0.25">
      <c r="I440" s="298"/>
      <c r="J440" s="298"/>
    </row>
    <row r="441" spans="9:10" x14ac:dyDescent="0.25">
      <c r="I441" s="298"/>
      <c r="J441" s="298"/>
    </row>
    <row r="442" spans="9:10" x14ac:dyDescent="0.25">
      <c r="I442" s="298"/>
      <c r="J442" s="298"/>
    </row>
    <row r="443" spans="9:10" x14ac:dyDescent="0.25">
      <c r="I443" s="298"/>
      <c r="J443" s="298"/>
    </row>
    <row r="444" spans="9:10" x14ac:dyDescent="0.25">
      <c r="I444" s="298"/>
      <c r="J444" s="298"/>
    </row>
    <row r="445" spans="9:10" x14ac:dyDescent="0.25">
      <c r="I445" s="298"/>
      <c r="J445" s="298"/>
    </row>
    <row r="446" spans="9:10" x14ac:dyDescent="0.25">
      <c r="I446" s="298"/>
      <c r="J446" s="298"/>
    </row>
    <row r="447" spans="9:10" x14ac:dyDescent="0.25">
      <c r="I447" s="298"/>
      <c r="J447" s="298"/>
    </row>
    <row r="448" spans="9:10" x14ac:dyDescent="0.25">
      <c r="I448" s="298"/>
      <c r="J448" s="298"/>
    </row>
    <row r="449" spans="9:10" x14ac:dyDescent="0.25">
      <c r="I449" s="298"/>
      <c r="J449" s="298"/>
    </row>
    <row r="450" spans="9:10" x14ac:dyDescent="0.25">
      <c r="I450" s="298"/>
      <c r="J450" s="298"/>
    </row>
    <row r="451" spans="9:10" x14ac:dyDescent="0.25">
      <c r="I451" s="298"/>
      <c r="J451" s="298"/>
    </row>
    <row r="452" spans="9:10" x14ac:dyDescent="0.25">
      <c r="I452" s="298"/>
      <c r="J452" s="298"/>
    </row>
    <row r="453" spans="9:10" x14ac:dyDescent="0.25">
      <c r="I453" s="298"/>
      <c r="J453" s="298"/>
    </row>
    <row r="454" spans="9:10" x14ac:dyDescent="0.25">
      <c r="I454" s="298"/>
      <c r="J454" s="298"/>
    </row>
    <row r="455" spans="9:10" x14ac:dyDescent="0.25">
      <c r="I455" s="298"/>
      <c r="J455" s="298"/>
    </row>
    <row r="456" spans="9:10" x14ac:dyDescent="0.25">
      <c r="I456" s="298"/>
      <c r="J456" s="298"/>
    </row>
    <row r="457" spans="9:10" x14ac:dyDescent="0.25">
      <c r="I457" s="298"/>
      <c r="J457" s="298"/>
    </row>
    <row r="458" spans="9:10" x14ac:dyDescent="0.25">
      <c r="I458" s="298"/>
      <c r="J458" s="298"/>
    </row>
    <row r="459" spans="9:10" x14ac:dyDescent="0.25">
      <c r="I459" s="298"/>
      <c r="J459" s="298"/>
    </row>
    <row r="460" spans="9:10" x14ac:dyDescent="0.25">
      <c r="I460" s="298"/>
      <c r="J460" s="298"/>
    </row>
    <row r="461" spans="9:10" x14ac:dyDescent="0.25">
      <c r="I461" s="298"/>
      <c r="J461" s="298"/>
    </row>
    <row r="462" spans="9:10" x14ac:dyDescent="0.25">
      <c r="I462" s="298"/>
      <c r="J462" s="298"/>
    </row>
    <row r="463" spans="9:10" x14ac:dyDescent="0.25">
      <c r="I463" s="298"/>
      <c r="J463" s="298"/>
    </row>
    <row r="464" spans="9:10" x14ac:dyDescent="0.25">
      <c r="I464" s="298"/>
      <c r="J464" s="298"/>
    </row>
    <row r="465" spans="9:10" x14ac:dyDescent="0.25">
      <c r="I465" s="298"/>
      <c r="J465" s="298"/>
    </row>
    <row r="466" spans="9:10" x14ac:dyDescent="0.25">
      <c r="I466" s="298"/>
      <c r="J466" s="298"/>
    </row>
    <row r="467" spans="9:10" x14ac:dyDescent="0.25">
      <c r="I467" s="298"/>
      <c r="J467" s="298"/>
    </row>
    <row r="468" spans="9:10" x14ac:dyDescent="0.25">
      <c r="I468" s="298"/>
      <c r="J468" s="298"/>
    </row>
    <row r="469" spans="9:10" x14ac:dyDescent="0.25">
      <c r="I469" s="298"/>
      <c r="J469" s="298"/>
    </row>
    <row r="470" spans="9:10" x14ac:dyDescent="0.25">
      <c r="I470" s="298"/>
      <c r="J470" s="298"/>
    </row>
    <row r="471" spans="9:10" x14ac:dyDescent="0.25">
      <c r="I471" s="298"/>
      <c r="J471" s="298"/>
    </row>
    <row r="472" spans="9:10" x14ac:dyDescent="0.25">
      <c r="I472" s="298"/>
      <c r="J472" s="298"/>
    </row>
    <row r="473" spans="9:10" x14ac:dyDescent="0.25">
      <c r="I473" s="298"/>
      <c r="J473" s="298"/>
    </row>
    <row r="474" spans="9:10" x14ac:dyDescent="0.25">
      <c r="I474" s="298"/>
      <c r="J474" s="298"/>
    </row>
    <row r="475" spans="9:10" x14ac:dyDescent="0.25">
      <c r="I475" s="298"/>
      <c r="J475" s="298"/>
    </row>
    <row r="476" spans="9:10" x14ac:dyDescent="0.25">
      <c r="I476" s="298"/>
      <c r="J476" s="298"/>
    </row>
    <row r="477" spans="9:10" x14ac:dyDescent="0.25">
      <c r="I477" s="298"/>
      <c r="J477" s="298"/>
    </row>
    <row r="478" spans="9:10" x14ac:dyDescent="0.25">
      <c r="I478" s="298"/>
      <c r="J478" s="298"/>
    </row>
    <row r="479" spans="9:10" x14ac:dyDescent="0.25">
      <c r="I479" s="298"/>
      <c r="J479" s="298"/>
    </row>
    <row r="480" spans="9:10" x14ac:dyDescent="0.25">
      <c r="I480" s="298"/>
      <c r="J480" s="298"/>
    </row>
    <row r="481" spans="9:10" x14ac:dyDescent="0.25">
      <c r="I481" s="298"/>
      <c r="J481" s="298"/>
    </row>
    <row r="482" spans="9:10" x14ac:dyDescent="0.25">
      <c r="I482" s="298"/>
      <c r="J482" s="298"/>
    </row>
    <row r="483" spans="9:10" x14ac:dyDescent="0.25">
      <c r="I483" s="298"/>
      <c r="J483" s="298"/>
    </row>
    <row r="484" spans="9:10" x14ac:dyDescent="0.25">
      <c r="I484" s="298"/>
      <c r="J484" s="298"/>
    </row>
    <row r="485" spans="9:10" x14ac:dyDescent="0.25">
      <c r="I485" s="298"/>
      <c r="J485" s="298"/>
    </row>
    <row r="486" spans="9:10" x14ac:dyDescent="0.25">
      <c r="I486" s="298"/>
      <c r="J486" s="298"/>
    </row>
    <row r="487" spans="9:10" x14ac:dyDescent="0.25">
      <c r="I487" s="298"/>
      <c r="J487" s="298"/>
    </row>
    <row r="488" spans="9:10" x14ac:dyDescent="0.25">
      <c r="I488" s="298"/>
      <c r="J488" s="298"/>
    </row>
    <row r="489" spans="9:10" x14ac:dyDescent="0.25">
      <c r="I489" s="298"/>
      <c r="J489" s="298"/>
    </row>
    <row r="490" spans="9:10" x14ac:dyDescent="0.25">
      <c r="I490" s="298"/>
      <c r="J490" s="298"/>
    </row>
    <row r="491" spans="9:10" x14ac:dyDescent="0.25">
      <c r="I491" s="298"/>
      <c r="J491" s="298"/>
    </row>
    <row r="492" spans="9:10" x14ac:dyDescent="0.25">
      <c r="I492" s="298"/>
      <c r="J492" s="298"/>
    </row>
    <row r="493" spans="9:10" x14ac:dyDescent="0.25">
      <c r="I493" s="298"/>
      <c r="J493" s="298"/>
    </row>
    <row r="494" spans="9:10" x14ac:dyDescent="0.25">
      <c r="I494" s="298"/>
      <c r="J494" s="298"/>
    </row>
    <row r="495" spans="9:10" x14ac:dyDescent="0.25">
      <c r="I495" s="298"/>
      <c r="J495" s="298"/>
    </row>
    <row r="496" spans="9:10" x14ac:dyDescent="0.25">
      <c r="I496" s="298"/>
      <c r="J496" s="298"/>
    </row>
    <row r="497" spans="9:10" x14ac:dyDescent="0.25">
      <c r="I497" s="298"/>
      <c r="J497" s="298"/>
    </row>
    <row r="498" spans="9:10" x14ac:dyDescent="0.25">
      <c r="I498" s="298"/>
      <c r="J498" s="298"/>
    </row>
    <row r="499" spans="9:10" x14ac:dyDescent="0.25">
      <c r="I499" s="298"/>
      <c r="J499" s="298"/>
    </row>
    <row r="500" spans="9:10" x14ac:dyDescent="0.25">
      <c r="I500" s="298"/>
      <c r="J500" s="298"/>
    </row>
    <row r="501" spans="9:10" x14ac:dyDescent="0.25">
      <c r="I501" s="298"/>
      <c r="J501" s="298"/>
    </row>
    <row r="502" spans="9:10" x14ac:dyDescent="0.25">
      <c r="I502" s="298"/>
      <c r="J502" s="298"/>
    </row>
    <row r="503" spans="9:10" x14ac:dyDescent="0.25">
      <c r="I503" s="298"/>
      <c r="J503" s="298"/>
    </row>
    <row r="504" spans="9:10" x14ac:dyDescent="0.25">
      <c r="I504" s="298"/>
      <c r="J504" s="298"/>
    </row>
    <row r="505" spans="9:10" x14ac:dyDescent="0.25">
      <c r="I505" s="298"/>
      <c r="J505" s="298"/>
    </row>
    <row r="506" spans="9:10" x14ac:dyDescent="0.25">
      <c r="I506" s="298"/>
      <c r="J506" s="298"/>
    </row>
    <row r="507" spans="9:10" x14ac:dyDescent="0.25">
      <c r="I507" s="298"/>
      <c r="J507" s="298"/>
    </row>
    <row r="508" spans="9:10" x14ac:dyDescent="0.25">
      <c r="I508" s="298"/>
      <c r="J508" s="298"/>
    </row>
    <row r="509" spans="9:10" x14ac:dyDescent="0.25">
      <c r="I509" s="298"/>
      <c r="J509" s="298"/>
    </row>
    <row r="510" spans="9:10" x14ac:dyDescent="0.25">
      <c r="I510" s="298"/>
      <c r="J510" s="298"/>
    </row>
    <row r="511" spans="9:10" x14ac:dyDescent="0.25">
      <c r="I511" s="298"/>
      <c r="J511" s="298"/>
    </row>
    <row r="512" spans="9:10" x14ac:dyDescent="0.25">
      <c r="I512" s="298"/>
      <c r="J512" s="298"/>
    </row>
    <row r="513" spans="9:10" x14ac:dyDescent="0.25">
      <c r="I513" s="298"/>
      <c r="J513" s="298"/>
    </row>
    <row r="514" spans="9:10" x14ac:dyDescent="0.25">
      <c r="I514" s="298"/>
      <c r="J514" s="298"/>
    </row>
    <row r="515" spans="9:10" x14ac:dyDescent="0.25">
      <c r="I515" s="298"/>
      <c r="J515" s="298"/>
    </row>
    <row r="516" spans="9:10" x14ac:dyDescent="0.25">
      <c r="I516" s="298"/>
      <c r="J516" s="298"/>
    </row>
    <row r="517" spans="9:10" x14ac:dyDescent="0.25">
      <c r="I517" s="298"/>
      <c r="J517" s="298"/>
    </row>
    <row r="518" spans="9:10" x14ac:dyDescent="0.25">
      <c r="I518" s="298"/>
      <c r="J518" s="298"/>
    </row>
    <row r="519" spans="9:10" x14ac:dyDescent="0.25">
      <c r="I519" s="298"/>
      <c r="J519" s="298"/>
    </row>
    <row r="520" spans="9:10" x14ac:dyDescent="0.25">
      <c r="I520" s="298"/>
      <c r="J520" s="298"/>
    </row>
    <row r="521" spans="9:10" x14ac:dyDescent="0.25">
      <c r="I521" s="298"/>
      <c r="J521" s="298"/>
    </row>
    <row r="522" spans="9:10" x14ac:dyDescent="0.25">
      <c r="I522" s="298"/>
      <c r="J522" s="298"/>
    </row>
    <row r="523" spans="9:10" x14ac:dyDescent="0.25">
      <c r="I523" s="298"/>
      <c r="J523" s="298"/>
    </row>
    <row r="524" spans="9:10" x14ac:dyDescent="0.25">
      <c r="I524" s="298"/>
      <c r="J524" s="298"/>
    </row>
    <row r="525" spans="9:10" x14ac:dyDescent="0.25">
      <c r="I525" s="298"/>
      <c r="J525" s="298"/>
    </row>
    <row r="526" spans="9:10" x14ac:dyDescent="0.25">
      <c r="I526" s="298"/>
      <c r="J526" s="298"/>
    </row>
    <row r="527" spans="9:10" x14ac:dyDescent="0.25">
      <c r="I527" s="298"/>
      <c r="J527" s="298"/>
    </row>
    <row r="528" spans="9:10" x14ac:dyDescent="0.25">
      <c r="I528" s="298"/>
      <c r="J528" s="298"/>
    </row>
    <row r="529" spans="9:10" x14ac:dyDescent="0.25">
      <c r="I529" s="298"/>
      <c r="J529" s="298"/>
    </row>
    <row r="530" spans="9:10" x14ac:dyDescent="0.25">
      <c r="I530" s="298"/>
      <c r="J530" s="298"/>
    </row>
    <row r="531" spans="9:10" x14ac:dyDescent="0.25">
      <c r="I531" s="298"/>
      <c r="J531" s="298"/>
    </row>
    <row r="532" spans="9:10" x14ac:dyDescent="0.25">
      <c r="I532" s="298"/>
      <c r="J532" s="298"/>
    </row>
    <row r="533" spans="9:10" x14ac:dyDescent="0.25">
      <c r="I533" s="298"/>
      <c r="J533" s="298"/>
    </row>
    <row r="534" spans="9:10" x14ac:dyDescent="0.25">
      <c r="I534" s="298"/>
      <c r="J534" s="298"/>
    </row>
    <row r="535" spans="9:10" x14ac:dyDescent="0.25">
      <c r="I535" s="298"/>
      <c r="J535" s="298"/>
    </row>
    <row r="536" spans="9:10" x14ac:dyDescent="0.25">
      <c r="I536" s="298"/>
      <c r="J536" s="298"/>
    </row>
    <row r="537" spans="9:10" x14ac:dyDescent="0.25">
      <c r="I537" s="298"/>
      <c r="J537" s="298"/>
    </row>
    <row r="538" spans="9:10" x14ac:dyDescent="0.25">
      <c r="I538" s="298"/>
      <c r="J538" s="298"/>
    </row>
    <row r="539" spans="9:10" x14ac:dyDescent="0.25">
      <c r="I539" s="298"/>
      <c r="J539" s="298"/>
    </row>
    <row r="540" spans="9:10" x14ac:dyDescent="0.25">
      <c r="I540" s="298"/>
      <c r="J540" s="298"/>
    </row>
    <row r="541" spans="9:10" x14ac:dyDescent="0.25">
      <c r="I541" s="298"/>
      <c r="J541" s="298"/>
    </row>
    <row r="542" spans="9:10" x14ac:dyDescent="0.25">
      <c r="I542" s="298"/>
      <c r="J542" s="298"/>
    </row>
    <row r="543" spans="9:10" x14ac:dyDescent="0.25">
      <c r="I543" s="298"/>
      <c r="J543" s="298"/>
    </row>
    <row r="544" spans="9:10" x14ac:dyDescent="0.25">
      <c r="I544" s="298"/>
      <c r="J544" s="298"/>
    </row>
    <row r="545" spans="9:10" x14ac:dyDescent="0.25">
      <c r="I545" s="298"/>
      <c r="J545" s="298"/>
    </row>
    <row r="546" spans="9:10" x14ac:dyDescent="0.25">
      <c r="I546" s="298"/>
      <c r="J546" s="298"/>
    </row>
    <row r="547" spans="9:10" x14ac:dyDescent="0.25">
      <c r="I547" s="298"/>
      <c r="J547" s="298"/>
    </row>
    <row r="548" spans="9:10" x14ac:dyDescent="0.25">
      <c r="I548" s="298"/>
      <c r="J548" s="298"/>
    </row>
    <row r="549" spans="9:10" x14ac:dyDescent="0.25">
      <c r="I549" s="298"/>
      <c r="J549" s="298"/>
    </row>
    <row r="550" spans="9:10" x14ac:dyDescent="0.25">
      <c r="I550" s="298"/>
      <c r="J550" s="298"/>
    </row>
    <row r="551" spans="9:10" x14ac:dyDescent="0.25">
      <c r="I551" s="298"/>
      <c r="J551" s="298"/>
    </row>
    <row r="552" spans="9:10" x14ac:dyDescent="0.25">
      <c r="I552" s="298"/>
      <c r="J552" s="298"/>
    </row>
    <row r="553" spans="9:10" x14ac:dyDescent="0.25">
      <c r="I553" s="298"/>
      <c r="J553" s="298"/>
    </row>
    <row r="554" spans="9:10" x14ac:dyDescent="0.25">
      <c r="I554" s="298"/>
      <c r="J554" s="298"/>
    </row>
    <row r="555" spans="9:10" x14ac:dyDescent="0.25">
      <c r="I555" s="298"/>
      <c r="J555" s="298"/>
    </row>
    <row r="556" spans="9:10" x14ac:dyDescent="0.25">
      <c r="I556" s="298"/>
      <c r="J556" s="298"/>
    </row>
    <row r="557" spans="9:10" x14ac:dyDescent="0.25">
      <c r="I557" s="298"/>
      <c r="J557" s="298"/>
    </row>
    <row r="558" spans="9:10" x14ac:dyDescent="0.25">
      <c r="I558" s="298"/>
      <c r="J558" s="298"/>
    </row>
    <row r="559" spans="9:10" x14ac:dyDescent="0.25">
      <c r="I559" s="298"/>
      <c r="J559" s="298"/>
    </row>
    <row r="560" spans="9:10" x14ac:dyDescent="0.25">
      <c r="I560" s="298"/>
      <c r="J560" s="298"/>
    </row>
    <row r="561" spans="9:10" x14ac:dyDescent="0.25">
      <c r="I561" s="298"/>
      <c r="J561" s="298"/>
    </row>
    <row r="562" spans="9:10" x14ac:dyDescent="0.25">
      <c r="I562" s="298"/>
      <c r="J562" s="298"/>
    </row>
    <row r="563" spans="9:10" x14ac:dyDescent="0.25">
      <c r="I563" s="298"/>
      <c r="J563" s="298"/>
    </row>
    <row r="564" spans="9:10" x14ac:dyDescent="0.25">
      <c r="I564" s="298"/>
      <c r="J564" s="298"/>
    </row>
    <row r="565" spans="9:10" x14ac:dyDescent="0.25">
      <c r="I565" s="298"/>
      <c r="J565" s="298"/>
    </row>
    <row r="566" spans="9:10" x14ac:dyDescent="0.25">
      <c r="I566" s="298"/>
      <c r="J566" s="298"/>
    </row>
    <row r="567" spans="9:10" x14ac:dyDescent="0.25">
      <c r="I567" s="298"/>
      <c r="J567" s="298"/>
    </row>
    <row r="568" spans="9:10" x14ac:dyDescent="0.25">
      <c r="I568" s="298"/>
      <c r="J568" s="298"/>
    </row>
    <row r="569" spans="9:10" x14ac:dyDescent="0.25">
      <c r="I569" s="298"/>
      <c r="J569" s="298"/>
    </row>
    <row r="570" spans="9:10" x14ac:dyDescent="0.25">
      <c r="I570" s="298"/>
      <c r="J570" s="298"/>
    </row>
    <row r="571" spans="9:10" x14ac:dyDescent="0.25">
      <c r="I571" s="298"/>
      <c r="J571" s="298"/>
    </row>
    <row r="572" spans="9:10" x14ac:dyDescent="0.25">
      <c r="I572" s="298"/>
      <c r="J572" s="298"/>
    </row>
    <row r="573" spans="9:10" x14ac:dyDescent="0.25">
      <c r="I573" s="298"/>
      <c r="J573" s="298"/>
    </row>
    <row r="574" spans="9:10" x14ac:dyDescent="0.25">
      <c r="I574" s="298"/>
      <c r="J574" s="298"/>
    </row>
    <row r="575" spans="9:10" x14ac:dyDescent="0.25">
      <c r="I575" s="298"/>
      <c r="J575" s="298"/>
    </row>
    <row r="576" spans="9:10" x14ac:dyDescent="0.25">
      <c r="I576" s="298"/>
      <c r="J576" s="298"/>
    </row>
    <row r="577" spans="9:10" x14ac:dyDescent="0.25">
      <c r="I577" s="298"/>
      <c r="J577" s="298"/>
    </row>
    <row r="578" spans="9:10" x14ac:dyDescent="0.25">
      <c r="I578" s="298"/>
      <c r="J578" s="298"/>
    </row>
    <row r="579" spans="9:10" x14ac:dyDescent="0.25">
      <c r="I579" s="298"/>
      <c r="J579" s="298"/>
    </row>
    <row r="580" spans="9:10" x14ac:dyDescent="0.25">
      <c r="I580" s="298"/>
      <c r="J580" s="298"/>
    </row>
    <row r="581" spans="9:10" x14ac:dyDescent="0.25">
      <c r="I581" s="298"/>
      <c r="J581" s="298"/>
    </row>
    <row r="582" spans="9:10" x14ac:dyDescent="0.25">
      <c r="I582" s="298"/>
      <c r="J582" s="298"/>
    </row>
    <row r="583" spans="9:10" x14ac:dyDescent="0.25">
      <c r="I583" s="298"/>
      <c r="J583" s="298"/>
    </row>
    <row r="584" spans="9:10" x14ac:dyDescent="0.25">
      <c r="I584" s="298"/>
      <c r="J584" s="298"/>
    </row>
    <row r="585" spans="9:10" x14ac:dyDescent="0.25">
      <c r="I585" s="298"/>
      <c r="J585" s="298"/>
    </row>
    <row r="586" spans="9:10" x14ac:dyDescent="0.25">
      <c r="I586" s="298"/>
      <c r="J586" s="298"/>
    </row>
    <row r="587" spans="9:10" x14ac:dyDescent="0.25">
      <c r="I587" s="298"/>
      <c r="J587" s="298"/>
    </row>
    <row r="588" spans="9:10" x14ac:dyDescent="0.25">
      <c r="I588" s="298"/>
      <c r="J588" s="298"/>
    </row>
    <row r="589" spans="9:10" x14ac:dyDescent="0.25">
      <c r="I589" s="298"/>
      <c r="J589" s="298"/>
    </row>
    <row r="590" spans="9:10" x14ac:dyDescent="0.25">
      <c r="I590" s="298"/>
      <c r="J590" s="298"/>
    </row>
    <row r="591" spans="9:10" x14ac:dyDescent="0.25">
      <c r="I591" s="298"/>
      <c r="J591" s="298"/>
    </row>
    <row r="592" spans="9:10" x14ac:dyDescent="0.25">
      <c r="I592" s="298"/>
      <c r="J592" s="298"/>
    </row>
    <row r="593" spans="9:10" x14ac:dyDescent="0.25">
      <c r="I593" s="298"/>
      <c r="J593" s="298"/>
    </row>
    <row r="594" spans="9:10" x14ac:dyDescent="0.25">
      <c r="I594" s="298"/>
      <c r="J594" s="298"/>
    </row>
    <row r="595" spans="9:10" x14ac:dyDescent="0.25">
      <c r="I595" s="298"/>
      <c r="J595" s="298"/>
    </row>
    <row r="596" spans="9:10" x14ac:dyDescent="0.25">
      <c r="I596" s="298"/>
      <c r="J596" s="298"/>
    </row>
    <row r="597" spans="9:10" x14ac:dyDescent="0.25">
      <c r="I597" s="298"/>
      <c r="J597" s="298"/>
    </row>
    <row r="598" spans="9:10" x14ac:dyDescent="0.25">
      <c r="I598" s="298"/>
      <c r="J598" s="298"/>
    </row>
    <row r="599" spans="9:10" x14ac:dyDescent="0.25">
      <c r="I599" s="298"/>
      <c r="J599" s="298"/>
    </row>
    <row r="600" spans="9:10" x14ac:dyDescent="0.25">
      <c r="I600" s="298"/>
      <c r="J600" s="298"/>
    </row>
    <row r="601" spans="9:10" x14ac:dyDescent="0.25">
      <c r="I601" s="298"/>
      <c r="J601" s="298"/>
    </row>
    <row r="602" spans="9:10" x14ac:dyDescent="0.25">
      <c r="I602" s="298"/>
      <c r="J602" s="298"/>
    </row>
    <row r="603" spans="9:10" x14ac:dyDescent="0.25">
      <c r="I603" s="298"/>
      <c r="J603" s="298"/>
    </row>
    <row r="604" spans="9:10" x14ac:dyDescent="0.25">
      <c r="I604" s="298"/>
      <c r="J604" s="298"/>
    </row>
    <row r="605" spans="9:10" x14ac:dyDescent="0.25">
      <c r="I605" s="298"/>
      <c r="J605" s="298"/>
    </row>
    <row r="606" spans="9:10" x14ac:dyDescent="0.25">
      <c r="I606" s="298"/>
      <c r="J606" s="298"/>
    </row>
    <row r="607" spans="9:10" x14ac:dyDescent="0.25">
      <c r="I607" s="298"/>
      <c r="J607" s="298"/>
    </row>
    <row r="608" spans="9:10" x14ac:dyDescent="0.25">
      <c r="I608" s="298"/>
      <c r="J608" s="298"/>
    </row>
    <row r="609" spans="9:10" x14ac:dyDescent="0.25">
      <c r="I609" s="298"/>
      <c r="J609" s="298"/>
    </row>
    <row r="610" spans="9:10" x14ac:dyDescent="0.25">
      <c r="I610" s="298"/>
      <c r="J610" s="298"/>
    </row>
  </sheetData>
  <sheetProtection password="C71F" sheet="1" objects="1" scenarios="1"/>
  <mergeCells count="21">
    <mergeCell ref="F20:G20"/>
    <mergeCell ref="F15:G15"/>
    <mergeCell ref="F14:G14"/>
    <mergeCell ref="F13:G13"/>
    <mergeCell ref="F23:G23"/>
    <mergeCell ref="F19:G19"/>
    <mergeCell ref="F21:G21"/>
    <mergeCell ref="F17:G17"/>
    <mergeCell ref="F18:G18"/>
    <mergeCell ref="F16:G16"/>
    <mergeCell ref="F22:G22"/>
    <mergeCell ref="F2:G2"/>
    <mergeCell ref="F3:G3"/>
    <mergeCell ref="F6:G6"/>
    <mergeCell ref="F12:G12"/>
    <mergeCell ref="F10:G10"/>
    <mergeCell ref="F7:G7"/>
    <mergeCell ref="F4:G4"/>
    <mergeCell ref="F11:G11"/>
    <mergeCell ref="F8:G8"/>
    <mergeCell ref="F5:G5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Normal="100" workbookViewId="0">
      <selection activeCell="E19" sqref="E19"/>
    </sheetView>
  </sheetViews>
  <sheetFormatPr defaultRowHeight="15" x14ac:dyDescent="0.25"/>
  <cols>
    <col min="1" max="1" width="7.85546875" style="257" customWidth="1"/>
    <col min="2" max="2" width="29" style="257" customWidth="1"/>
    <col min="3" max="3" width="2.85546875" style="257" customWidth="1"/>
    <col min="4" max="4" width="6.85546875" style="257" customWidth="1"/>
    <col min="5" max="5" width="8.7109375" style="257" customWidth="1"/>
    <col min="6" max="6" width="10.28515625" style="257" customWidth="1"/>
    <col min="7" max="7" width="9.28515625" style="257" customWidth="1"/>
    <col min="8" max="8" width="23.28515625" style="257" customWidth="1"/>
    <col min="9" max="9" width="8.42578125" style="257" customWidth="1"/>
    <col min="10" max="10" width="11.140625" style="257" customWidth="1"/>
    <col min="11" max="16384" width="9.140625" style="257"/>
  </cols>
  <sheetData>
    <row r="1" spans="1:10" ht="15.75" x14ac:dyDescent="0.25">
      <c r="A1" s="302"/>
      <c r="B1" s="451" t="s">
        <v>695</v>
      </c>
      <c r="C1" s="302"/>
      <c r="D1" s="302"/>
      <c r="E1" s="302"/>
      <c r="F1" s="302"/>
      <c r="G1" s="302"/>
      <c r="H1" s="302"/>
      <c r="I1" s="302"/>
      <c r="J1" s="302"/>
    </row>
    <row r="2" spans="1:10" ht="21" x14ac:dyDescent="0.25">
      <c r="A2" s="396" t="s">
        <v>597</v>
      </c>
      <c r="B2" s="396" t="s">
        <v>694</v>
      </c>
      <c r="C2" s="396" t="s">
        <v>601</v>
      </c>
      <c r="D2" s="395" t="s">
        <v>600</v>
      </c>
      <c r="E2" s="395" t="s">
        <v>599</v>
      </c>
      <c r="F2" s="398" t="s">
        <v>598</v>
      </c>
      <c r="G2" s="397" t="s">
        <v>597</v>
      </c>
      <c r="H2" s="396" t="s">
        <v>693</v>
      </c>
      <c r="I2" s="395" t="s">
        <v>692</v>
      </c>
      <c r="J2" s="395" t="s">
        <v>691</v>
      </c>
    </row>
    <row r="3" spans="1:10" x14ac:dyDescent="0.25">
      <c r="A3" s="450"/>
      <c r="B3" s="450"/>
      <c r="C3" s="450"/>
      <c r="D3" s="449"/>
      <c r="E3" s="449"/>
      <c r="F3" s="449"/>
      <c r="G3" s="449"/>
      <c r="H3" s="450"/>
      <c r="I3" s="449"/>
      <c r="J3" s="449"/>
    </row>
    <row r="4" spans="1:10" ht="28.5" x14ac:dyDescent="0.25">
      <c r="A4" s="448"/>
      <c r="B4" s="447" t="s">
        <v>592</v>
      </c>
      <c r="C4" s="446"/>
      <c r="D4" s="445"/>
      <c r="E4" s="442"/>
      <c r="F4" s="442"/>
      <c r="G4" s="444"/>
      <c r="H4" s="443"/>
      <c r="I4" s="442"/>
      <c r="J4" s="442"/>
    </row>
    <row r="5" spans="1:10" x14ac:dyDescent="0.25">
      <c r="A5" s="441"/>
      <c r="B5" s="437"/>
      <c r="C5" s="440"/>
      <c r="D5" s="439"/>
      <c r="E5" s="436"/>
      <c r="F5" s="436"/>
      <c r="G5" s="438"/>
      <c r="H5" s="437"/>
      <c r="I5" s="436"/>
      <c r="J5" s="436"/>
    </row>
    <row r="6" spans="1:10" ht="24" customHeight="1" x14ac:dyDescent="0.25">
      <c r="A6" s="428">
        <v>101</v>
      </c>
      <c r="B6" s="388" t="s">
        <v>690</v>
      </c>
      <c r="C6" s="392"/>
      <c r="D6" s="391"/>
      <c r="E6" s="387"/>
      <c r="F6" s="390"/>
      <c r="G6" s="389"/>
      <c r="H6" s="388"/>
      <c r="I6" s="387"/>
      <c r="J6" s="387"/>
    </row>
    <row r="7" spans="1:10" ht="31.5" x14ac:dyDescent="0.25">
      <c r="A7" s="349" t="s">
        <v>689</v>
      </c>
      <c r="B7" s="346" t="s">
        <v>688</v>
      </c>
      <c r="C7" s="346" t="s">
        <v>349</v>
      </c>
      <c r="D7" s="348">
        <v>1</v>
      </c>
      <c r="E7" s="318"/>
      <c r="F7" s="347">
        <f t="shared" ref="F7:F15" si="0">D7*E7</f>
        <v>0</v>
      </c>
      <c r="G7" s="320"/>
      <c r="H7" s="346" t="s">
        <v>661</v>
      </c>
      <c r="I7" s="318"/>
      <c r="J7" s="323">
        <f t="shared" ref="J7:J15" si="1">D7*I7</f>
        <v>0</v>
      </c>
    </row>
    <row r="8" spans="1:10" ht="22.5" x14ac:dyDescent="0.25">
      <c r="A8" s="349" t="s">
        <v>687</v>
      </c>
      <c r="B8" s="431" t="s">
        <v>686</v>
      </c>
      <c r="C8" s="431" t="s">
        <v>349</v>
      </c>
      <c r="D8" s="434">
        <v>1</v>
      </c>
      <c r="E8" s="318"/>
      <c r="F8" s="433">
        <f t="shared" si="0"/>
        <v>0</v>
      </c>
      <c r="G8" s="432" t="s">
        <v>644</v>
      </c>
      <c r="H8" s="431" t="s">
        <v>643</v>
      </c>
      <c r="I8" s="318"/>
      <c r="J8" s="430">
        <f t="shared" si="1"/>
        <v>0</v>
      </c>
    </row>
    <row r="9" spans="1:10" ht="21" x14ac:dyDescent="0.25">
      <c r="A9" s="349" t="s">
        <v>685</v>
      </c>
      <c r="B9" s="346" t="s">
        <v>637</v>
      </c>
      <c r="C9" s="346" t="s">
        <v>349</v>
      </c>
      <c r="D9" s="348">
        <v>1</v>
      </c>
      <c r="E9" s="318"/>
      <c r="F9" s="347">
        <f t="shared" si="0"/>
        <v>0</v>
      </c>
      <c r="G9" s="320" t="s">
        <v>636</v>
      </c>
      <c r="H9" s="346" t="s">
        <v>635</v>
      </c>
      <c r="I9" s="318"/>
      <c r="J9" s="323">
        <f t="shared" si="1"/>
        <v>0</v>
      </c>
    </row>
    <row r="10" spans="1:10" x14ac:dyDescent="0.25">
      <c r="A10" s="349" t="s">
        <v>684</v>
      </c>
      <c r="B10" s="346" t="s">
        <v>683</v>
      </c>
      <c r="C10" s="346" t="s">
        <v>349</v>
      </c>
      <c r="D10" s="348">
        <v>3</v>
      </c>
      <c r="E10" s="318"/>
      <c r="F10" s="347">
        <f t="shared" si="0"/>
        <v>0</v>
      </c>
      <c r="G10" s="320" t="s">
        <v>682</v>
      </c>
      <c r="H10" s="346" t="s">
        <v>681</v>
      </c>
      <c r="I10" s="318"/>
      <c r="J10" s="323">
        <f t="shared" si="1"/>
        <v>0</v>
      </c>
    </row>
    <row r="11" spans="1:10" x14ac:dyDescent="0.25">
      <c r="A11" s="349" t="s">
        <v>680</v>
      </c>
      <c r="B11" s="346" t="s">
        <v>679</v>
      </c>
      <c r="C11" s="346" t="s">
        <v>349</v>
      </c>
      <c r="D11" s="348">
        <v>12</v>
      </c>
      <c r="E11" s="318"/>
      <c r="F11" s="347">
        <f t="shared" si="0"/>
        <v>0</v>
      </c>
      <c r="G11" s="320" t="s">
        <v>678</v>
      </c>
      <c r="H11" s="346" t="s">
        <v>677</v>
      </c>
      <c r="I11" s="318"/>
      <c r="J11" s="323">
        <f t="shared" si="1"/>
        <v>0</v>
      </c>
    </row>
    <row r="12" spans="1:10" x14ac:dyDescent="0.25">
      <c r="A12" s="349" t="s">
        <v>676</v>
      </c>
      <c r="B12" s="346" t="s">
        <v>675</v>
      </c>
      <c r="C12" s="346" t="s">
        <v>101</v>
      </c>
      <c r="D12" s="348">
        <v>5</v>
      </c>
      <c r="E12" s="318"/>
      <c r="F12" s="347">
        <f t="shared" si="0"/>
        <v>0</v>
      </c>
      <c r="G12" s="320" t="s">
        <v>674</v>
      </c>
      <c r="H12" s="346" t="s">
        <v>673</v>
      </c>
      <c r="I12" s="318"/>
      <c r="J12" s="323">
        <f t="shared" si="1"/>
        <v>0</v>
      </c>
    </row>
    <row r="13" spans="1:10" x14ac:dyDescent="0.25">
      <c r="A13" s="349" t="s">
        <v>672</v>
      </c>
      <c r="B13" s="346" t="s">
        <v>671</v>
      </c>
      <c r="C13" s="346" t="s">
        <v>101</v>
      </c>
      <c r="D13" s="348">
        <v>10</v>
      </c>
      <c r="E13" s="318"/>
      <c r="F13" s="347">
        <f t="shared" si="0"/>
        <v>0</v>
      </c>
      <c r="G13" s="320" t="s">
        <v>670</v>
      </c>
      <c r="H13" s="346" t="s">
        <v>669</v>
      </c>
      <c r="I13" s="318"/>
      <c r="J13" s="323">
        <f t="shared" si="1"/>
        <v>0</v>
      </c>
    </row>
    <row r="14" spans="1:10" ht="21" x14ac:dyDescent="0.25">
      <c r="A14" s="349" t="s">
        <v>668</v>
      </c>
      <c r="B14" s="346" t="s">
        <v>667</v>
      </c>
      <c r="C14" s="346" t="s">
        <v>349</v>
      </c>
      <c r="D14" s="348">
        <v>3</v>
      </c>
      <c r="E14" s="318"/>
      <c r="F14" s="347">
        <f t="shared" si="0"/>
        <v>0</v>
      </c>
      <c r="G14" s="320" t="s">
        <v>479</v>
      </c>
      <c r="H14" s="346" t="s">
        <v>478</v>
      </c>
      <c r="I14" s="318"/>
      <c r="J14" s="323">
        <f t="shared" si="1"/>
        <v>0</v>
      </c>
    </row>
    <row r="15" spans="1:10" ht="21" x14ac:dyDescent="0.25">
      <c r="A15" s="349" t="s">
        <v>666</v>
      </c>
      <c r="B15" s="346" t="s">
        <v>665</v>
      </c>
      <c r="C15" s="346" t="s">
        <v>349</v>
      </c>
      <c r="D15" s="348">
        <v>12</v>
      </c>
      <c r="E15" s="318"/>
      <c r="F15" s="347">
        <f t="shared" si="0"/>
        <v>0</v>
      </c>
      <c r="G15" s="320" t="s">
        <v>472</v>
      </c>
      <c r="H15" s="346" t="s">
        <v>471</v>
      </c>
      <c r="I15" s="318"/>
      <c r="J15" s="323">
        <f t="shared" si="1"/>
        <v>0</v>
      </c>
    </row>
    <row r="16" spans="1:10" x14ac:dyDescent="0.25">
      <c r="A16" s="349"/>
      <c r="B16" s="386" t="s">
        <v>628</v>
      </c>
      <c r="C16" s="346"/>
      <c r="D16" s="348"/>
      <c r="E16" s="323"/>
      <c r="F16" s="347">
        <f>SUM(F7:F15)</f>
        <v>0</v>
      </c>
      <c r="G16" s="320"/>
      <c r="H16" s="386" t="s">
        <v>627</v>
      </c>
      <c r="I16" s="323"/>
      <c r="J16" s="323">
        <f>SUM(J7:J15)</f>
        <v>0</v>
      </c>
    </row>
    <row r="17" spans="1:10" ht="21" x14ac:dyDescent="0.25">
      <c r="A17" s="428">
        <f>A6</f>
        <v>101</v>
      </c>
      <c r="B17" s="388" t="s">
        <v>626</v>
      </c>
      <c r="C17" s="392"/>
      <c r="D17" s="391"/>
      <c r="E17" s="391"/>
      <c r="F17" s="427">
        <f>F16+J16</f>
        <v>0</v>
      </c>
      <c r="G17" s="389"/>
      <c r="H17" s="388"/>
      <c r="I17" s="391"/>
      <c r="J17" s="387"/>
    </row>
    <row r="18" spans="1:10" x14ac:dyDescent="0.25">
      <c r="A18" s="349"/>
      <c r="B18" s="384"/>
      <c r="C18" s="346"/>
      <c r="D18" s="348"/>
      <c r="E18" s="323"/>
      <c r="F18" s="347"/>
      <c r="G18" s="320"/>
      <c r="H18" s="384"/>
      <c r="I18" s="323"/>
      <c r="J18" s="323"/>
    </row>
    <row r="19" spans="1:10" x14ac:dyDescent="0.25">
      <c r="A19" s="349"/>
      <c r="B19" s="384"/>
      <c r="C19" s="346"/>
      <c r="D19" s="348"/>
      <c r="E19" s="323"/>
      <c r="F19" s="347"/>
      <c r="G19" s="320"/>
      <c r="H19" s="384"/>
      <c r="I19" s="323"/>
      <c r="J19" s="323"/>
    </row>
    <row r="20" spans="1:10" x14ac:dyDescent="0.25">
      <c r="A20" s="428">
        <v>102</v>
      </c>
      <c r="B20" s="388" t="s">
        <v>664</v>
      </c>
      <c r="C20" s="392"/>
      <c r="D20" s="391"/>
      <c r="E20" s="391"/>
      <c r="F20" s="390"/>
      <c r="G20" s="389"/>
      <c r="H20" s="388"/>
      <c r="I20" s="435"/>
      <c r="J20" s="387"/>
    </row>
    <row r="21" spans="1:10" ht="21" x14ac:dyDescent="0.25">
      <c r="A21" s="349" t="s">
        <v>663</v>
      </c>
      <c r="B21" s="346" t="s">
        <v>662</v>
      </c>
      <c r="C21" s="346" t="s">
        <v>349</v>
      </c>
      <c r="D21" s="348">
        <v>1</v>
      </c>
      <c r="E21" s="318"/>
      <c r="F21" s="347">
        <f t="shared" ref="F21:F30" si="2">D21*E21</f>
        <v>0</v>
      </c>
      <c r="G21" s="320"/>
      <c r="H21" s="346" t="s">
        <v>661</v>
      </c>
      <c r="I21" s="318"/>
      <c r="J21" s="323">
        <f t="shared" ref="J21:J30" si="3">D21*I21</f>
        <v>0</v>
      </c>
    </row>
    <row r="22" spans="1:10" ht="22.5" x14ac:dyDescent="0.25">
      <c r="A22" s="349" t="s">
        <v>660</v>
      </c>
      <c r="B22" s="431" t="s">
        <v>659</v>
      </c>
      <c r="C22" s="431" t="s">
        <v>349</v>
      </c>
      <c r="D22" s="348">
        <v>1</v>
      </c>
      <c r="E22" s="318"/>
      <c r="F22" s="433">
        <f t="shared" si="2"/>
        <v>0</v>
      </c>
      <c r="G22" s="432" t="s">
        <v>658</v>
      </c>
      <c r="H22" s="431" t="s">
        <v>657</v>
      </c>
      <c r="I22" s="318"/>
      <c r="J22" s="430">
        <f t="shared" si="3"/>
        <v>0</v>
      </c>
    </row>
    <row r="23" spans="1:10" ht="21" x14ac:dyDescent="0.25">
      <c r="A23" s="349" t="s">
        <v>656</v>
      </c>
      <c r="B23" s="346" t="s">
        <v>655</v>
      </c>
      <c r="C23" s="346" t="s">
        <v>349</v>
      </c>
      <c r="D23" s="348">
        <v>1</v>
      </c>
      <c r="E23" s="318"/>
      <c r="F23" s="347">
        <f t="shared" si="2"/>
        <v>0</v>
      </c>
      <c r="G23" s="320" t="s">
        <v>654</v>
      </c>
      <c r="H23" s="346" t="s">
        <v>653</v>
      </c>
      <c r="I23" s="318"/>
      <c r="J23" s="323">
        <f t="shared" si="3"/>
        <v>0</v>
      </c>
    </row>
    <row r="24" spans="1:10" ht="22.5" x14ac:dyDescent="0.25">
      <c r="A24" s="349" t="s">
        <v>652</v>
      </c>
      <c r="B24" s="431" t="s">
        <v>651</v>
      </c>
      <c r="C24" s="431" t="s">
        <v>349</v>
      </c>
      <c r="D24" s="348">
        <v>1</v>
      </c>
      <c r="E24" s="318"/>
      <c r="F24" s="433">
        <f t="shared" si="2"/>
        <v>0</v>
      </c>
      <c r="G24" s="432" t="s">
        <v>650</v>
      </c>
      <c r="H24" s="431" t="s">
        <v>649</v>
      </c>
      <c r="I24" s="318"/>
      <c r="J24" s="430">
        <f t="shared" si="3"/>
        <v>0</v>
      </c>
    </row>
    <row r="25" spans="1:10" ht="22.5" x14ac:dyDescent="0.25">
      <c r="A25" s="349" t="s">
        <v>648</v>
      </c>
      <c r="B25" s="431" t="s">
        <v>647</v>
      </c>
      <c r="C25" s="431" t="s">
        <v>349</v>
      </c>
      <c r="D25" s="434">
        <v>2</v>
      </c>
      <c r="E25" s="318"/>
      <c r="F25" s="433">
        <f t="shared" si="2"/>
        <v>0</v>
      </c>
      <c r="G25" s="432" t="s">
        <v>644</v>
      </c>
      <c r="H25" s="431" t="s">
        <v>643</v>
      </c>
      <c r="I25" s="318"/>
      <c r="J25" s="430">
        <f t="shared" si="3"/>
        <v>0</v>
      </c>
    </row>
    <row r="26" spans="1:10" ht="21" x14ac:dyDescent="0.25">
      <c r="A26" s="349" t="s">
        <v>646</v>
      </c>
      <c r="B26" s="346" t="s">
        <v>645</v>
      </c>
      <c r="C26" s="346" t="s">
        <v>349</v>
      </c>
      <c r="D26" s="348">
        <v>2</v>
      </c>
      <c r="E26" s="318"/>
      <c r="F26" s="347">
        <f t="shared" si="2"/>
        <v>0</v>
      </c>
      <c r="G26" s="320" t="s">
        <v>644</v>
      </c>
      <c r="H26" s="346" t="s">
        <v>643</v>
      </c>
      <c r="I26" s="318"/>
      <c r="J26" s="323">
        <f t="shared" si="3"/>
        <v>0</v>
      </c>
    </row>
    <row r="27" spans="1:10" ht="21" x14ac:dyDescent="0.25">
      <c r="A27" s="349" t="s">
        <v>642</v>
      </c>
      <c r="B27" s="346" t="s">
        <v>641</v>
      </c>
      <c r="C27" s="346" t="s">
        <v>349</v>
      </c>
      <c r="D27" s="348">
        <v>9</v>
      </c>
      <c r="E27" s="318"/>
      <c r="F27" s="347">
        <f t="shared" si="2"/>
        <v>0</v>
      </c>
      <c r="G27" s="320" t="s">
        <v>636</v>
      </c>
      <c r="H27" s="346" t="s">
        <v>635</v>
      </c>
      <c r="I27" s="318"/>
      <c r="J27" s="323">
        <f t="shared" si="3"/>
        <v>0</v>
      </c>
    </row>
    <row r="28" spans="1:10" ht="21" x14ac:dyDescent="0.25">
      <c r="A28" s="349" t="s">
        <v>640</v>
      </c>
      <c r="B28" s="346" t="s">
        <v>639</v>
      </c>
      <c r="C28" s="346" t="s">
        <v>349</v>
      </c>
      <c r="D28" s="348">
        <v>5</v>
      </c>
      <c r="E28" s="318"/>
      <c r="F28" s="347">
        <f t="shared" si="2"/>
        <v>0</v>
      </c>
      <c r="G28" s="320" t="s">
        <v>636</v>
      </c>
      <c r="H28" s="346" t="s">
        <v>635</v>
      </c>
      <c r="I28" s="318"/>
      <c r="J28" s="323">
        <f t="shared" si="3"/>
        <v>0</v>
      </c>
    </row>
    <row r="29" spans="1:10" ht="21" x14ac:dyDescent="0.25">
      <c r="A29" s="349" t="s">
        <v>638</v>
      </c>
      <c r="B29" s="346" t="s">
        <v>637</v>
      </c>
      <c r="C29" s="346" t="s">
        <v>349</v>
      </c>
      <c r="D29" s="348">
        <v>1</v>
      </c>
      <c r="E29" s="318"/>
      <c r="F29" s="347">
        <f t="shared" si="2"/>
        <v>0</v>
      </c>
      <c r="G29" s="320" t="s">
        <v>636</v>
      </c>
      <c r="H29" s="346" t="s">
        <v>635</v>
      </c>
      <c r="I29" s="318"/>
      <c r="J29" s="323">
        <f t="shared" si="3"/>
        <v>0</v>
      </c>
    </row>
    <row r="30" spans="1:10" ht="21" x14ac:dyDescent="0.25">
      <c r="A30" s="349" t="s">
        <v>634</v>
      </c>
      <c r="B30" s="346" t="s">
        <v>633</v>
      </c>
      <c r="C30" s="346" t="s">
        <v>349</v>
      </c>
      <c r="D30" s="348">
        <v>1</v>
      </c>
      <c r="E30" s="318"/>
      <c r="F30" s="347">
        <f t="shared" si="2"/>
        <v>0</v>
      </c>
      <c r="G30" s="320" t="s">
        <v>632</v>
      </c>
      <c r="H30" s="346" t="s">
        <v>631</v>
      </c>
      <c r="I30" s="318"/>
      <c r="J30" s="323">
        <f t="shared" si="3"/>
        <v>0</v>
      </c>
    </row>
    <row r="31" spans="1:10" ht="31.5" x14ac:dyDescent="0.25">
      <c r="A31" s="349" t="s">
        <v>630</v>
      </c>
      <c r="B31" s="346" t="s">
        <v>629</v>
      </c>
      <c r="C31" s="346"/>
      <c r="D31" s="429"/>
      <c r="E31" s="323"/>
      <c r="F31" s="347">
        <f>(SUM(F21:F30))*0.05</f>
        <v>0</v>
      </c>
      <c r="G31" s="320"/>
      <c r="H31" s="346"/>
      <c r="I31" s="323"/>
      <c r="J31" s="323">
        <v>0</v>
      </c>
    </row>
    <row r="32" spans="1:10" x14ac:dyDescent="0.25">
      <c r="A32" s="349"/>
      <c r="B32" s="386" t="s">
        <v>628</v>
      </c>
      <c r="C32" s="346"/>
      <c r="D32" s="348"/>
      <c r="E32" s="323"/>
      <c r="F32" s="347">
        <f>SUM(F21:F31)</f>
        <v>0</v>
      </c>
      <c r="G32" s="320"/>
      <c r="H32" s="386" t="s">
        <v>627</v>
      </c>
      <c r="I32" s="323"/>
      <c r="J32" s="323">
        <f>SUM(J21:J31)</f>
        <v>0</v>
      </c>
    </row>
    <row r="33" spans="1:11" ht="21" x14ac:dyDescent="0.25">
      <c r="A33" s="428">
        <f>A20</f>
        <v>102</v>
      </c>
      <c r="B33" s="388" t="s">
        <v>626</v>
      </c>
      <c r="C33" s="392"/>
      <c r="D33" s="391"/>
      <c r="E33" s="391"/>
      <c r="F33" s="427">
        <f>F32+J32</f>
        <v>0</v>
      </c>
      <c r="G33" s="389"/>
      <c r="H33" s="388"/>
      <c r="I33" s="391"/>
      <c r="J33" s="387"/>
    </row>
    <row r="34" spans="1:11" x14ac:dyDescent="0.25">
      <c r="A34" s="349"/>
      <c r="B34" s="384"/>
      <c r="C34" s="346"/>
      <c r="D34" s="348"/>
      <c r="E34" s="323"/>
      <c r="F34" s="347"/>
      <c r="G34" s="320"/>
      <c r="H34" s="384"/>
      <c r="I34" s="323"/>
      <c r="J34" s="323"/>
    </row>
    <row r="35" spans="1:11" x14ac:dyDescent="0.25">
      <c r="A35" s="426"/>
      <c r="B35" s="422"/>
      <c r="C35" s="425"/>
      <c r="D35" s="421"/>
      <c r="E35" s="421"/>
      <c r="F35" s="424"/>
      <c r="G35" s="423"/>
      <c r="H35" s="422"/>
      <c r="I35" s="421"/>
      <c r="J35" s="420"/>
      <c r="K35" s="419"/>
    </row>
  </sheetData>
  <sheetProtection password="C71F" sheet="1" objects="1" scenarios="1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53"/>
  <sheetViews>
    <sheetView showGridLines="0" topLeftCell="B1" zoomScaleNormal="100" zoomScaleSheetLayoutView="75" workbookViewId="0">
      <selection activeCell="H33" sqref="H33:H3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2" t="s">
        <v>88</v>
      </c>
      <c r="B1" s="539" t="s">
        <v>87</v>
      </c>
      <c r="C1" s="540"/>
      <c r="D1" s="540"/>
      <c r="E1" s="540"/>
      <c r="F1" s="540"/>
      <c r="G1" s="540"/>
      <c r="H1" s="540"/>
      <c r="I1" s="540"/>
      <c r="J1" s="541"/>
    </row>
    <row r="2" spans="1:15" ht="23.25" customHeight="1" x14ac:dyDescent="0.2">
      <c r="A2" s="117"/>
      <c r="B2" s="191" t="s">
        <v>86</v>
      </c>
      <c r="C2" s="190"/>
      <c r="D2" s="553" t="s">
        <v>143</v>
      </c>
      <c r="E2" s="554"/>
      <c r="F2" s="554"/>
      <c r="G2" s="554"/>
      <c r="H2" s="554"/>
      <c r="I2" s="554"/>
      <c r="J2" s="555"/>
      <c r="O2" s="189"/>
    </row>
    <row r="3" spans="1:15" ht="23.25" hidden="1" customHeight="1" x14ac:dyDescent="0.2">
      <c r="A3" s="117"/>
      <c r="B3" s="188" t="s">
        <v>85</v>
      </c>
      <c r="C3" s="187"/>
      <c r="D3" s="562"/>
      <c r="E3" s="563"/>
      <c r="F3" s="563"/>
      <c r="G3" s="563"/>
      <c r="H3" s="563"/>
      <c r="I3" s="563"/>
      <c r="J3" s="564"/>
    </row>
    <row r="4" spans="1:15" ht="23.25" hidden="1" customHeight="1" x14ac:dyDescent="0.2">
      <c r="A4" s="117"/>
      <c r="B4" s="186" t="s">
        <v>84</v>
      </c>
      <c r="C4" s="185"/>
      <c r="D4" s="184"/>
      <c r="E4" s="184"/>
      <c r="F4" s="183"/>
      <c r="G4" s="182"/>
      <c r="H4" s="183"/>
      <c r="I4" s="182"/>
      <c r="J4" s="181"/>
    </row>
    <row r="5" spans="1:15" ht="24" customHeight="1" x14ac:dyDescent="0.2">
      <c r="A5" s="117"/>
      <c r="B5" s="173" t="s">
        <v>3</v>
      </c>
      <c r="C5" s="18"/>
      <c r="D5" s="170" t="s">
        <v>36</v>
      </c>
      <c r="E5" s="171"/>
      <c r="F5" s="171"/>
      <c r="G5" s="171"/>
      <c r="H5" s="20" t="s">
        <v>4</v>
      </c>
      <c r="I5" s="170" t="s">
        <v>40</v>
      </c>
      <c r="J5" s="169"/>
    </row>
    <row r="6" spans="1:15" ht="15.75" customHeight="1" x14ac:dyDescent="0.2">
      <c r="A6" s="117"/>
      <c r="B6" s="172"/>
      <c r="C6" s="171"/>
      <c r="D6" s="170" t="s">
        <v>83</v>
      </c>
      <c r="E6" s="171"/>
      <c r="F6" s="171"/>
      <c r="G6" s="171"/>
      <c r="H6" s="20" t="s">
        <v>5</v>
      </c>
      <c r="I6" s="170" t="s">
        <v>41</v>
      </c>
      <c r="J6" s="169"/>
    </row>
    <row r="7" spans="1:15" ht="15.75" customHeight="1" x14ac:dyDescent="0.2">
      <c r="A7" s="117"/>
      <c r="B7" s="168"/>
      <c r="C7" s="167" t="s">
        <v>38</v>
      </c>
      <c r="D7" s="180" t="s">
        <v>82</v>
      </c>
      <c r="E7" s="166"/>
      <c r="F7" s="166"/>
      <c r="G7" s="166"/>
      <c r="H7" s="26"/>
      <c r="I7" s="166"/>
      <c r="J7" s="165"/>
    </row>
    <row r="8" spans="1:15" ht="24" hidden="1" customHeight="1" x14ac:dyDescent="0.2">
      <c r="A8" s="117"/>
      <c r="B8" s="173" t="s">
        <v>6</v>
      </c>
      <c r="C8" s="18"/>
      <c r="D8" s="179"/>
      <c r="E8" s="18"/>
      <c r="F8" s="18"/>
      <c r="G8" s="33"/>
      <c r="H8" s="20" t="s">
        <v>4</v>
      </c>
      <c r="I8" s="178"/>
      <c r="J8" s="169"/>
    </row>
    <row r="9" spans="1:15" ht="15.75" hidden="1" customHeight="1" x14ac:dyDescent="0.2">
      <c r="A9" s="117"/>
      <c r="B9" s="117"/>
      <c r="C9" s="18"/>
      <c r="D9" s="179"/>
      <c r="E9" s="18"/>
      <c r="F9" s="18"/>
      <c r="G9" s="33"/>
      <c r="H9" s="20" t="s">
        <v>5</v>
      </c>
      <c r="I9" s="178"/>
      <c r="J9" s="169"/>
    </row>
    <row r="10" spans="1:15" ht="15.75" hidden="1" customHeight="1" x14ac:dyDescent="0.2">
      <c r="A10" s="117"/>
      <c r="B10" s="159"/>
      <c r="C10" s="177"/>
      <c r="D10" s="176"/>
      <c r="E10" s="175"/>
      <c r="F10" s="175"/>
      <c r="G10" s="55"/>
      <c r="H10" s="55"/>
      <c r="I10" s="174"/>
      <c r="J10" s="165"/>
    </row>
    <row r="11" spans="1:15" ht="24" customHeight="1" x14ac:dyDescent="0.2">
      <c r="A11" s="117"/>
      <c r="B11" s="173" t="s">
        <v>7</v>
      </c>
      <c r="C11" s="18"/>
      <c r="D11" s="463"/>
      <c r="E11" s="463"/>
      <c r="F11" s="463"/>
      <c r="G11" s="463"/>
      <c r="H11" s="20" t="s">
        <v>4</v>
      </c>
      <c r="I11" s="247"/>
      <c r="J11" s="169"/>
    </row>
    <row r="12" spans="1:15" ht="15.75" customHeight="1" x14ac:dyDescent="0.2">
      <c r="A12" s="117"/>
      <c r="B12" s="172"/>
      <c r="C12" s="171"/>
      <c r="D12" s="464"/>
      <c r="E12" s="464"/>
      <c r="F12" s="464"/>
      <c r="G12" s="464"/>
      <c r="H12" s="20" t="s">
        <v>5</v>
      </c>
      <c r="I12" s="247"/>
      <c r="J12" s="169"/>
    </row>
    <row r="13" spans="1:15" ht="15.75" customHeight="1" x14ac:dyDescent="0.2">
      <c r="A13" s="117"/>
      <c r="B13" s="168"/>
      <c r="C13" s="248"/>
      <c r="D13" s="465"/>
      <c r="E13" s="465"/>
      <c r="F13" s="465"/>
      <c r="G13" s="465"/>
      <c r="H13" s="28"/>
      <c r="I13" s="166"/>
      <c r="J13" s="165"/>
    </row>
    <row r="14" spans="1:15" ht="24" hidden="1" customHeight="1" x14ac:dyDescent="0.2">
      <c r="A14" s="117"/>
      <c r="B14" s="164" t="s">
        <v>8</v>
      </c>
      <c r="C14" s="30"/>
      <c r="D14" s="163"/>
      <c r="E14" s="161"/>
      <c r="F14" s="161"/>
      <c r="G14" s="161"/>
      <c r="H14" s="162"/>
      <c r="I14" s="161"/>
      <c r="J14" s="160"/>
    </row>
    <row r="15" spans="1:15" ht="32.25" customHeight="1" x14ac:dyDescent="0.2">
      <c r="A15" s="117"/>
      <c r="B15" s="159" t="s">
        <v>81</v>
      </c>
      <c r="C15" s="158"/>
      <c r="D15" s="55"/>
      <c r="E15" s="581"/>
      <c r="F15" s="581"/>
      <c r="G15" s="557"/>
      <c r="H15" s="557"/>
      <c r="I15" s="557" t="s">
        <v>65</v>
      </c>
      <c r="J15" s="558"/>
    </row>
    <row r="16" spans="1:15" ht="23.25" customHeight="1" x14ac:dyDescent="0.2">
      <c r="A16" s="157" t="s">
        <v>60</v>
      </c>
      <c r="B16" s="156" t="s">
        <v>60</v>
      </c>
      <c r="C16" s="148"/>
      <c r="D16" s="147"/>
      <c r="E16" s="548"/>
      <c r="F16" s="556"/>
      <c r="G16" s="548"/>
      <c r="H16" s="556"/>
      <c r="I16" s="548">
        <f>SUMIF(F47:F49,A16,I47:I49)+SUMIF(F47:F49,"PSU",I47:I49)</f>
        <v>0</v>
      </c>
      <c r="J16" s="549"/>
    </row>
    <row r="17" spans="1:10" ht="23.25" customHeight="1" x14ac:dyDescent="0.2">
      <c r="A17" s="157" t="s">
        <v>57</v>
      </c>
      <c r="B17" s="156" t="s">
        <v>57</v>
      </c>
      <c r="C17" s="148"/>
      <c r="D17" s="147"/>
      <c r="E17" s="548"/>
      <c r="F17" s="556"/>
      <c r="G17" s="548"/>
      <c r="H17" s="556"/>
      <c r="I17" s="548">
        <f>SUMIF(F47:F49,A17,I47:I49)</f>
        <v>0</v>
      </c>
      <c r="J17" s="549"/>
    </row>
    <row r="18" spans="1:10" ht="23.25" customHeight="1" x14ac:dyDescent="0.2">
      <c r="A18" s="157" t="s">
        <v>56</v>
      </c>
      <c r="B18" s="156" t="s">
        <v>56</v>
      </c>
      <c r="C18" s="148"/>
      <c r="D18" s="147"/>
      <c r="E18" s="548"/>
      <c r="F18" s="556"/>
      <c r="G18" s="548"/>
      <c r="H18" s="556"/>
      <c r="I18" s="548">
        <f>SUMIF(F47:F49,A18,I47:I49)</f>
        <v>0</v>
      </c>
      <c r="J18" s="549"/>
    </row>
    <row r="19" spans="1:10" ht="23.25" customHeight="1" x14ac:dyDescent="0.2">
      <c r="A19" s="157" t="s">
        <v>52</v>
      </c>
      <c r="B19" s="156" t="s">
        <v>53</v>
      </c>
      <c r="C19" s="148"/>
      <c r="D19" s="147"/>
      <c r="E19" s="548"/>
      <c r="F19" s="556"/>
      <c r="G19" s="548"/>
      <c r="H19" s="556"/>
      <c r="I19" s="548">
        <f>SUMIF(F47:F49,A19,I47:I49)</f>
        <v>0</v>
      </c>
      <c r="J19" s="549"/>
    </row>
    <row r="20" spans="1:10" ht="23.25" customHeight="1" x14ac:dyDescent="0.2">
      <c r="A20" s="157" t="s">
        <v>54</v>
      </c>
      <c r="B20" s="156" t="s">
        <v>55</v>
      </c>
      <c r="C20" s="148"/>
      <c r="D20" s="147"/>
      <c r="E20" s="548"/>
      <c r="F20" s="556"/>
      <c r="G20" s="548"/>
      <c r="H20" s="556"/>
      <c r="I20" s="548">
        <f>SUMIF(F47:F49,A20,I47:I49)</f>
        <v>0</v>
      </c>
      <c r="J20" s="549"/>
    </row>
    <row r="21" spans="1:10" ht="23.25" customHeight="1" x14ac:dyDescent="0.2">
      <c r="A21" s="117"/>
      <c r="B21" s="155" t="s">
        <v>65</v>
      </c>
      <c r="C21" s="154"/>
      <c r="D21" s="153"/>
      <c r="E21" s="550"/>
      <c r="F21" s="551"/>
      <c r="G21" s="550"/>
      <c r="H21" s="551"/>
      <c r="I21" s="550">
        <f>SUM(I16:J20)</f>
        <v>0</v>
      </c>
      <c r="J21" s="561"/>
    </row>
    <row r="22" spans="1:10" ht="33" customHeight="1" x14ac:dyDescent="0.2">
      <c r="A22" s="117"/>
      <c r="B22" s="152" t="s">
        <v>80</v>
      </c>
      <c r="C22" s="148"/>
      <c r="D22" s="147"/>
      <c r="E22" s="151"/>
      <c r="F22" s="145"/>
      <c r="G22" s="150"/>
      <c r="H22" s="150"/>
      <c r="I22" s="150"/>
      <c r="J22" s="144"/>
    </row>
    <row r="23" spans="1:10" ht="23.25" customHeight="1" x14ac:dyDescent="0.2">
      <c r="A23" s="117"/>
      <c r="B23" s="149" t="s">
        <v>79</v>
      </c>
      <c r="C23" s="148"/>
      <c r="D23" s="147"/>
      <c r="E23" s="146">
        <v>15</v>
      </c>
      <c r="F23" s="145" t="s">
        <v>15</v>
      </c>
      <c r="G23" s="546">
        <f>ZakladDPHSniVypocet</f>
        <v>0</v>
      </c>
      <c r="H23" s="547"/>
      <c r="I23" s="547"/>
      <c r="J23" s="144" t="str">
        <f t="shared" ref="J23:J28" si="0">Mena</f>
        <v>CZK</v>
      </c>
    </row>
    <row r="24" spans="1:10" ht="23.25" customHeight="1" x14ac:dyDescent="0.2">
      <c r="A24" s="117"/>
      <c r="B24" s="149" t="s">
        <v>78</v>
      </c>
      <c r="C24" s="148"/>
      <c r="D24" s="147"/>
      <c r="E24" s="146">
        <f>SazbaDPH1</f>
        <v>15</v>
      </c>
      <c r="F24" s="145" t="s">
        <v>15</v>
      </c>
      <c r="G24" s="559">
        <f>ZakladDPHSni*SazbaDPH1/100</f>
        <v>0</v>
      </c>
      <c r="H24" s="560"/>
      <c r="I24" s="560"/>
      <c r="J24" s="144" t="str">
        <f t="shared" si="0"/>
        <v>CZK</v>
      </c>
    </row>
    <row r="25" spans="1:10" ht="23.25" customHeight="1" x14ac:dyDescent="0.2">
      <c r="A25" s="117"/>
      <c r="B25" s="149" t="s">
        <v>77</v>
      </c>
      <c r="C25" s="148"/>
      <c r="D25" s="147"/>
      <c r="E25" s="146">
        <v>21</v>
      </c>
      <c r="F25" s="145" t="s">
        <v>15</v>
      </c>
      <c r="G25" s="546">
        <f>ZakladDPHZaklVypocet</f>
        <v>0</v>
      </c>
      <c r="H25" s="547"/>
      <c r="I25" s="547"/>
      <c r="J25" s="144" t="str">
        <f t="shared" si="0"/>
        <v>CZK</v>
      </c>
    </row>
    <row r="26" spans="1:10" ht="23.25" customHeight="1" x14ac:dyDescent="0.2">
      <c r="A26" s="117"/>
      <c r="B26" s="143" t="s">
        <v>76</v>
      </c>
      <c r="C26" s="142"/>
      <c r="D26" s="54"/>
      <c r="E26" s="141">
        <f>SazbaDPH2</f>
        <v>21</v>
      </c>
      <c r="F26" s="140" t="s">
        <v>15</v>
      </c>
      <c r="G26" s="542">
        <f>ZakladDPHZakl*SazbaDPH2/100</f>
        <v>0</v>
      </c>
      <c r="H26" s="543"/>
      <c r="I26" s="543"/>
      <c r="J26" s="139" t="str">
        <f t="shared" si="0"/>
        <v>CZK</v>
      </c>
    </row>
    <row r="27" spans="1:10" ht="23.25" customHeight="1" thickBot="1" x14ac:dyDescent="0.25">
      <c r="A27" s="117"/>
      <c r="B27" s="138" t="s">
        <v>75</v>
      </c>
      <c r="C27" s="136"/>
      <c r="D27" s="137"/>
      <c r="E27" s="136"/>
      <c r="F27" s="135"/>
      <c r="G27" s="544">
        <f>0</f>
        <v>0</v>
      </c>
      <c r="H27" s="544"/>
      <c r="I27" s="544"/>
      <c r="J27" s="134" t="str">
        <f t="shared" si="0"/>
        <v>CZK</v>
      </c>
    </row>
    <row r="28" spans="1:10" ht="27.75" hidden="1" customHeight="1" thickBot="1" x14ac:dyDescent="0.25">
      <c r="A28" s="117"/>
      <c r="B28" s="129" t="s">
        <v>74</v>
      </c>
      <c r="C28" s="133"/>
      <c r="D28" s="133"/>
      <c r="E28" s="132"/>
      <c r="F28" s="131"/>
      <c r="G28" s="552">
        <f>ZakladDPHSniVypocet+ZakladDPHZaklVypocet</f>
        <v>0</v>
      </c>
      <c r="H28" s="552"/>
      <c r="I28" s="552"/>
      <c r="J28" s="130" t="str">
        <f t="shared" si="0"/>
        <v>CZK</v>
      </c>
    </row>
    <row r="29" spans="1:10" ht="27.75" customHeight="1" thickBot="1" x14ac:dyDescent="0.25">
      <c r="A29" s="117"/>
      <c r="B29" s="129" t="s">
        <v>73</v>
      </c>
      <c r="C29" s="128"/>
      <c r="D29" s="128"/>
      <c r="E29" s="128"/>
      <c r="F29" s="128"/>
      <c r="G29" s="545">
        <f>ZakladDPHSni+DPHSni+ZakladDPHZakl+DPHZakl+Zaokrouhleni</f>
        <v>0</v>
      </c>
      <c r="H29" s="545"/>
      <c r="I29" s="545"/>
      <c r="J29" s="127" t="s">
        <v>72</v>
      </c>
    </row>
    <row r="30" spans="1:10" ht="12.75" customHeight="1" x14ac:dyDescent="0.2">
      <c r="A30" s="117"/>
      <c r="B30" s="117"/>
      <c r="C30" s="18"/>
      <c r="D30" s="18"/>
      <c r="E30" s="18"/>
      <c r="F30" s="18"/>
      <c r="G30" s="33"/>
      <c r="H30" s="18"/>
      <c r="I30" s="33"/>
      <c r="J30" s="116"/>
    </row>
    <row r="31" spans="1:10" ht="30" customHeight="1" x14ac:dyDescent="0.2">
      <c r="A31" s="117"/>
      <c r="B31" s="117"/>
      <c r="C31" s="18"/>
      <c r="D31" s="18"/>
      <c r="E31" s="18"/>
      <c r="F31" s="18"/>
      <c r="G31" s="33"/>
      <c r="H31" s="18"/>
      <c r="I31" s="33"/>
      <c r="J31" s="116"/>
    </row>
    <row r="32" spans="1:10" ht="18.75" customHeight="1" x14ac:dyDescent="0.2">
      <c r="A32" s="117"/>
      <c r="B32" s="126"/>
      <c r="C32" s="44" t="s">
        <v>17</v>
      </c>
      <c r="D32" s="124"/>
      <c r="E32" s="124"/>
      <c r="F32" s="44" t="s">
        <v>18</v>
      </c>
      <c r="G32" s="124"/>
      <c r="H32" s="125"/>
      <c r="I32" s="124"/>
      <c r="J32" s="116"/>
    </row>
    <row r="33" spans="1:10" ht="47.25" customHeight="1" x14ac:dyDescent="0.2">
      <c r="A33" s="117"/>
      <c r="B33" s="117"/>
      <c r="C33" s="18"/>
      <c r="D33" s="18"/>
      <c r="E33" s="18"/>
      <c r="F33" s="18"/>
      <c r="G33" s="33"/>
      <c r="H33" s="18"/>
      <c r="I33" s="33"/>
      <c r="J33" s="116"/>
    </row>
    <row r="34" spans="1:10" s="118" customFormat="1" ht="18.75" customHeight="1" x14ac:dyDescent="0.2">
      <c r="A34" s="123"/>
      <c r="B34" s="123"/>
      <c r="C34" s="122"/>
      <c r="D34" s="121"/>
      <c r="E34" s="121"/>
      <c r="F34" s="122"/>
      <c r="G34" s="120"/>
      <c r="H34" s="121"/>
      <c r="I34" s="120"/>
      <c r="J34" s="119"/>
    </row>
    <row r="35" spans="1:10" ht="12.75" customHeight="1" x14ac:dyDescent="0.2">
      <c r="A35" s="117"/>
      <c r="B35" s="117"/>
      <c r="C35" s="18"/>
      <c r="D35" s="479" t="s">
        <v>19</v>
      </c>
      <c r="E35" s="479"/>
      <c r="F35" s="18"/>
      <c r="G35" s="33"/>
      <c r="H35" s="52" t="s">
        <v>20</v>
      </c>
      <c r="I35" s="33"/>
      <c r="J35" s="116"/>
    </row>
    <row r="36" spans="1:10" ht="13.5" customHeight="1" thickBot="1" x14ac:dyDescent="0.25">
      <c r="A36" s="115"/>
      <c r="B36" s="115"/>
      <c r="C36" s="114"/>
      <c r="D36" s="114"/>
      <c r="E36" s="114"/>
      <c r="F36" s="114"/>
      <c r="G36" s="113"/>
      <c r="H36" s="114"/>
      <c r="I36" s="113"/>
      <c r="J36" s="112"/>
    </row>
    <row r="37" spans="1:10" ht="27" hidden="1" customHeight="1" x14ac:dyDescent="0.25">
      <c r="B37" s="111" t="s">
        <v>71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99" t="s">
        <v>70</v>
      </c>
      <c r="B38" s="110" t="s">
        <v>10</v>
      </c>
      <c r="C38" s="109" t="s">
        <v>11</v>
      </c>
      <c r="D38" s="108"/>
      <c r="E38" s="108"/>
      <c r="F38" s="107" t="str">
        <f>B23</f>
        <v>Základ pro sníženou DPH</v>
      </c>
      <c r="G38" s="107" t="str">
        <f>B25</f>
        <v>Základ pro základní DPH</v>
      </c>
      <c r="H38" s="106" t="s">
        <v>69</v>
      </c>
      <c r="I38" s="106" t="s">
        <v>16</v>
      </c>
      <c r="J38" s="105" t="s">
        <v>15</v>
      </c>
    </row>
    <row r="39" spans="1:10" ht="25.5" hidden="1" customHeight="1" x14ac:dyDescent="0.2">
      <c r="A39" s="99">
        <v>1</v>
      </c>
      <c r="B39" s="104"/>
      <c r="C39" s="569"/>
      <c r="D39" s="570"/>
      <c r="E39" s="570"/>
      <c r="F39" s="103">
        <f>'03a-'!AC32</f>
        <v>0</v>
      </c>
      <c r="G39" s="102">
        <f>'03a-'!AD32</f>
        <v>0</v>
      </c>
      <c r="H39" s="101">
        <f>(F39*SazbaDPH1/100)+(G39*SazbaDPH2/100)</f>
        <v>0</v>
      </c>
      <c r="I39" s="101">
        <f>F39+G39+H39</f>
        <v>0</v>
      </c>
      <c r="J39" s="100" t="str">
        <f>IF(CenaCelkemVypocet=0,"",I39/CenaCelkemVypocet*100)</f>
        <v/>
      </c>
    </row>
    <row r="40" spans="1:10" ht="25.5" hidden="1" customHeight="1" x14ac:dyDescent="0.2">
      <c r="A40" s="99"/>
      <c r="B40" s="571" t="s">
        <v>68</v>
      </c>
      <c r="C40" s="572"/>
      <c r="D40" s="572"/>
      <c r="E40" s="573"/>
      <c r="F40" s="98">
        <f>SUMIF(A39:A39,"=1",F39:F39)</f>
        <v>0</v>
      </c>
      <c r="G40" s="97">
        <f>SUMIF(A39:A39,"=1",G39:G39)</f>
        <v>0</v>
      </c>
      <c r="H40" s="97">
        <f>SUMIF(A39:A39,"=1",H39:H39)</f>
        <v>0</v>
      </c>
      <c r="I40" s="97">
        <f>SUMIF(A39:A39,"=1",I39:I39)</f>
        <v>0</v>
      </c>
      <c r="J40" s="96">
        <f>SUMIF(A39:A39,"=1",J39:J39)</f>
        <v>0</v>
      </c>
    </row>
    <row r="44" spans="1:10" ht="15.75" x14ac:dyDescent="0.25">
      <c r="B44" s="95" t="s">
        <v>67</v>
      </c>
    </row>
    <row r="46" spans="1:10" ht="25.5" customHeight="1" x14ac:dyDescent="0.2">
      <c r="A46" s="94"/>
      <c r="B46" s="93" t="s">
        <v>10</v>
      </c>
      <c r="C46" s="93" t="s">
        <v>11</v>
      </c>
      <c r="D46" s="92"/>
      <c r="E46" s="92"/>
      <c r="F46" s="91" t="s">
        <v>66</v>
      </c>
      <c r="G46" s="91"/>
      <c r="H46" s="91"/>
      <c r="I46" s="574" t="s">
        <v>65</v>
      </c>
      <c r="J46" s="574"/>
    </row>
    <row r="47" spans="1:10" ht="25.5" customHeight="1" x14ac:dyDescent="0.2">
      <c r="A47" s="84"/>
      <c r="B47" s="90" t="s">
        <v>64</v>
      </c>
      <c r="C47" s="576" t="s">
        <v>63</v>
      </c>
      <c r="D47" s="577"/>
      <c r="E47" s="577"/>
      <c r="F47" s="89" t="s">
        <v>60</v>
      </c>
      <c r="G47" s="88"/>
      <c r="H47" s="88"/>
      <c r="I47" s="575">
        <f>'03a-'!G8</f>
        <v>0</v>
      </c>
      <c r="J47" s="575"/>
    </row>
    <row r="48" spans="1:10" ht="25.5" customHeight="1" x14ac:dyDescent="0.2">
      <c r="A48" s="84"/>
      <c r="B48" s="87" t="s">
        <v>62</v>
      </c>
      <c r="C48" s="579" t="s">
        <v>61</v>
      </c>
      <c r="D48" s="580"/>
      <c r="E48" s="580"/>
      <c r="F48" s="86" t="s">
        <v>60</v>
      </c>
      <c r="G48" s="85"/>
      <c r="H48" s="85"/>
      <c r="I48" s="578">
        <f>'03a-'!G27</f>
        <v>0</v>
      </c>
      <c r="J48" s="578"/>
    </row>
    <row r="49" spans="1:10" ht="25.5" customHeight="1" x14ac:dyDescent="0.2">
      <c r="A49" s="84"/>
      <c r="B49" s="83" t="s">
        <v>94</v>
      </c>
      <c r="C49" s="566" t="s">
        <v>142</v>
      </c>
      <c r="D49" s="567"/>
      <c r="E49" s="567"/>
      <c r="F49" s="82" t="s">
        <v>56</v>
      </c>
      <c r="G49" s="81"/>
      <c r="H49" s="81"/>
      <c r="I49" s="565">
        <f>'03a-'!G29</f>
        <v>0</v>
      </c>
      <c r="J49" s="565"/>
    </row>
    <row r="50" spans="1:10" ht="25.5" customHeight="1" x14ac:dyDescent="0.2">
      <c r="A50" s="80"/>
      <c r="B50" s="79" t="s">
        <v>16</v>
      </c>
      <c r="C50" s="79"/>
      <c r="D50" s="78"/>
      <c r="E50" s="78"/>
      <c r="F50" s="77"/>
      <c r="G50" s="76"/>
      <c r="H50" s="76"/>
      <c r="I50" s="568">
        <f>SUM(I47:I49)</f>
        <v>0</v>
      </c>
      <c r="J50" s="568"/>
    </row>
    <row r="51" spans="1:10" x14ac:dyDescent="0.2">
      <c r="F51" s="75"/>
      <c r="G51" s="74"/>
      <c r="H51" s="75"/>
      <c r="I51" s="74"/>
      <c r="J51" s="74"/>
    </row>
    <row r="52" spans="1:10" x14ac:dyDescent="0.2">
      <c r="F52" s="75"/>
      <c r="G52" s="74"/>
      <c r="H52" s="75"/>
      <c r="I52" s="74"/>
      <c r="J52" s="74"/>
    </row>
    <row r="53" spans="1:10" x14ac:dyDescent="0.2">
      <c r="F53" s="75"/>
      <c r="G53" s="74"/>
      <c r="H53" s="75"/>
      <c r="I53" s="74"/>
      <c r="J53" s="74"/>
    </row>
  </sheetData>
  <sheetProtection algorithmName="SHA-512" hashValue="vadgo3xetetGd5lFn4n1AO0jd94UUqLwEyDsTec0Urdie4BurpfLZDs/HSk0hh8Joc4M9baI8z50HiSoXgPbIQ==" saltValue="8+BvgBCoNHFqk4oXDzDm6A==" spinCount="100000" sheet="1" objects="1" scenarios="1"/>
  <mergeCells count="45">
    <mergeCell ref="D3:J3"/>
    <mergeCell ref="I49:J49"/>
    <mergeCell ref="C49:E49"/>
    <mergeCell ref="I50:J50"/>
    <mergeCell ref="C39:E39"/>
    <mergeCell ref="B40:E40"/>
    <mergeCell ref="I46:J46"/>
    <mergeCell ref="I47:J47"/>
    <mergeCell ref="C47:E47"/>
    <mergeCell ref="I48:J48"/>
    <mergeCell ref="C48:E48"/>
    <mergeCell ref="I18:J18"/>
    <mergeCell ref="E18:F18"/>
    <mergeCell ref="E15:F15"/>
    <mergeCell ref="D11:G11"/>
    <mergeCell ref="G15:H15"/>
    <mergeCell ref="I15:J15"/>
    <mergeCell ref="E16:F16"/>
    <mergeCell ref="D12:G12"/>
    <mergeCell ref="D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2:J2"/>
    <mergeCell ref="E17:F17"/>
    <mergeCell ref="G16:H16"/>
    <mergeCell ref="G17:H17"/>
    <mergeCell ref="G18:H18"/>
    <mergeCell ref="I17:J17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36"/>
  <sheetViews>
    <sheetView workbookViewId="0">
      <selection activeCell="C49" sqref="C49"/>
    </sheetView>
  </sheetViews>
  <sheetFormatPr defaultRowHeight="12.75" outlineLevelRow="1" x14ac:dyDescent="0.2"/>
  <cols>
    <col min="1" max="1" width="4.28515625" customWidth="1"/>
    <col min="2" max="2" width="14.42578125" style="193" customWidth="1"/>
    <col min="3" max="3" width="38.28515625" style="1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582" t="s">
        <v>141</v>
      </c>
      <c r="B1" s="582"/>
      <c r="C1" s="582"/>
      <c r="D1" s="582"/>
      <c r="E1" s="582"/>
      <c r="F1" s="582"/>
      <c r="G1" s="582"/>
      <c r="AE1" t="s">
        <v>140</v>
      </c>
    </row>
    <row r="2" spans="1:60" ht="24.95" customHeight="1" x14ac:dyDescent="0.2">
      <c r="A2" s="236" t="s">
        <v>139</v>
      </c>
      <c r="B2" s="235"/>
      <c r="C2" s="583" t="s">
        <v>143</v>
      </c>
      <c r="D2" s="584"/>
      <c r="E2" s="584"/>
      <c r="F2" s="584"/>
      <c r="G2" s="585"/>
      <c r="AE2" t="s">
        <v>138</v>
      </c>
    </row>
    <row r="3" spans="1:60" ht="24.95" hidden="1" customHeight="1" x14ac:dyDescent="0.2">
      <c r="A3" s="236" t="s">
        <v>137</v>
      </c>
      <c r="B3" s="235"/>
      <c r="C3" s="583"/>
      <c r="D3" s="584"/>
      <c r="E3" s="584"/>
      <c r="F3" s="584"/>
      <c r="G3" s="585"/>
      <c r="AE3" t="s">
        <v>136</v>
      </c>
    </row>
    <row r="4" spans="1:60" ht="24.95" hidden="1" customHeight="1" x14ac:dyDescent="0.2">
      <c r="A4" s="236" t="s">
        <v>135</v>
      </c>
      <c r="B4" s="235"/>
      <c r="C4" s="583"/>
      <c r="D4" s="584"/>
      <c r="E4" s="584"/>
      <c r="F4" s="584"/>
      <c r="G4" s="585"/>
      <c r="AE4" t="s">
        <v>134</v>
      </c>
    </row>
    <row r="5" spans="1:60" hidden="1" x14ac:dyDescent="0.2">
      <c r="A5" s="234" t="s">
        <v>133</v>
      </c>
      <c r="B5" s="233"/>
      <c r="C5" s="232"/>
      <c r="D5" s="231"/>
      <c r="E5" s="231"/>
      <c r="F5" s="231"/>
      <c r="G5" s="230"/>
      <c r="AE5" t="s">
        <v>132</v>
      </c>
    </row>
    <row r="7" spans="1:60" ht="38.25" x14ac:dyDescent="0.2">
      <c r="A7" s="227" t="s">
        <v>27</v>
      </c>
      <c r="B7" s="229" t="s">
        <v>26</v>
      </c>
      <c r="C7" s="229" t="s">
        <v>25</v>
      </c>
      <c r="D7" s="227" t="s">
        <v>24</v>
      </c>
      <c r="E7" s="227" t="s">
        <v>23</v>
      </c>
      <c r="F7" s="228" t="s">
        <v>22</v>
      </c>
      <c r="G7" s="227" t="s">
        <v>65</v>
      </c>
      <c r="H7" s="226" t="s">
        <v>131</v>
      </c>
      <c r="I7" s="226" t="s">
        <v>130</v>
      </c>
      <c r="J7" s="226" t="s">
        <v>129</v>
      </c>
      <c r="K7" s="226" t="s">
        <v>128</v>
      </c>
      <c r="L7" s="226" t="s">
        <v>127</v>
      </c>
      <c r="M7" s="226" t="s">
        <v>126</v>
      </c>
      <c r="N7" s="226" t="s">
        <v>125</v>
      </c>
      <c r="O7" s="226" t="s">
        <v>124</v>
      </c>
      <c r="P7" s="226" t="s">
        <v>123</v>
      </c>
      <c r="Q7" s="226" t="s">
        <v>122</v>
      </c>
      <c r="R7" s="226" t="s">
        <v>121</v>
      </c>
      <c r="S7" s="226" t="s">
        <v>120</v>
      </c>
      <c r="T7" s="226" t="s">
        <v>119</v>
      </c>
      <c r="U7" s="226" t="s">
        <v>118</v>
      </c>
    </row>
    <row r="8" spans="1:60" x14ac:dyDescent="0.2">
      <c r="A8" s="221" t="s">
        <v>21</v>
      </c>
      <c r="B8" s="225" t="s">
        <v>64</v>
      </c>
      <c r="C8" s="224" t="s">
        <v>63</v>
      </c>
      <c r="D8" s="243"/>
      <c r="E8" s="223"/>
      <c r="F8" s="222"/>
      <c r="G8" s="222">
        <f>SUMIF(AE9:AE26,"&lt;&gt;NOR",G9:G26)</f>
        <v>0</v>
      </c>
      <c r="H8" s="222"/>
      <c r="I8" s="222">
        <f>SUM(I9:I26)</f>
        <v>0</v>
      </c>
      <c r="J8" s="222"/>
      <c r="K8" s="222">
        <f>SUM(K9:K26)</f>
        <v>0</v>
      </c>
      <c r="L8" s="222"/>
      <c r="M8" s="222">
        <f>SUM(M9:M26)</f>
        <v>0</v>
      </c>
      <c r="N8" s="220"/>
      <c r="O8" s="220">
        <f>SUM(O9:O26)</f>
        <v>8.1654400000000003</v>
      </c>
      <c r="P8" s="220"/>
      <c r="Q8" s="220">
        <f>SUM(Q9:Q26)</f>
        <v>0</v>
      </c>
      <c r="R8" s="220"/>
      <c r="S8" s="220"/>
      <c r="T8" s="221"/>
      <c r="U8" s="220">
        <f>SUM(U9:U26)</f>
        <v>30.42</v>
      </c>
      <c r="AE8" t="s">
        <v>92</v>
      </c>
    </row>
    <row r="9" spans="1:60" outlineLevel="1" x14ac:dyDescent="0.2">
      <c r="A9" s="208">
        <v>1</v>
      </c>
      <c r="B9" s="207" t="s">
        <v>117</v>
      </c>
      <c r="C9" s="210" t="s">
        <v>116</v>
      </c>
      <c r="D9" s="241" t="s">
        <v>102</v>
      </c>
      <c r="E9" s="209">
        <v>2.56</v>
      </c>
      <c r="F9" s="254"/>
      <c r="G9" s="206">
        <f>ROUND(E9*F9,2)</f>
        <v>0</v>
      </c>
      <c r="H9" s="254"/>
      <c r="I9" s="206">
        <f>ROUND(E9*H9,2)</f>
        <v>0</v>
      </c>
      <c r="J9" s="254"/>
      <c r="K9" s="206">
        <f>ROUND(E9*J9,2)</f>
        <v>0</v>
      </c>
      <c r="L9" s="206">
        <v>21</v>
      </c>
      <c r="M9" s="206">
        <f>G9*(1+L9/100)</f>
        <v>0</v>
      </c>
      <c r="N9" s="204">
        <v>0</v>
      </c>
      <c r="O9" s="204">
        <f>ROUND(E9*N9,5)</f>
        <v>0</v>
      </c>
      <c r="P9" s="204">
        <v>0</v>
      </c>
      <c r="Q9" s="204">
        <f>ROUND(E9*P9,5)</f>
        <v>0</v>
      </c>
      <c r="R9" s="204"/>
      <c r="S9" s="204"/>
      <c r="T9" s="205">
        <v>1.7629999999999999</v>
      </c>
      <c r="U9" s="204">
        <f>ROUND(E9*T9,2)</f>
        <v>4.51</v>
      </c>
      <c r="V9" s="198"/>
      <c r="W9" s="198"/>
      <c r="X9" s="198"/>
      <c r="Y9" s="198"/>
      <c r="Z9" s="198"/>
      <c r="AA9" s="198"/>
      <c r="AB9" s="198"/>
      <c r="AC9" s="198"/>
      <c r="AD9" s="198"/>
      <c r="AE9" s="198" t="s">
        <v>91</v>
      </c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</row>
    <row r="10" spans="1:60" outlineLevel="1" x14ac:dyDescent="0.2">
      <c r="A10" s="208"/>
      <c r="B10" s="207"/>
      <c r="C10" s="219" t="s">
        <v>163</v>
      </c>
      <c r="D10" s="242"/>
      <c r="E10" s="218">
        <v>2.56</v>
      </c>
      <c r="F10" s="206"/>
      <c r="G10" s="206"/>
      <c r="H10" s="206"/>
      <c r="I10" s="206"/>
      <c r="J10" s="206"/>
      <c r="K10" s="206"/>
      <c r="L10" s="206"/>
      <c r="M10" s="206"/>
      <c r="N10" s="204"/>
      <c r="O10" s="204"/>
      <c r="P10" s="204"/>
      <c r="Q10" s="204"/>
      <c r="R10" s="204"/>
      <c r="S10" s="204"/>
      <c r="T10" s="205"/>
      <c r="U10" s="204"/>
      <c r="V10" s="198"/>
      <c r="W10" s="198"/>
      <c r="X10" s="198"/>
      <c r="Y10" s="198"/>
      <c r="Z10" s="198"/>
      <c r="AA10" s="198"/>
      <c r="AB10" s="198"/>
      <c r="AC10" s="198"/>
      <c r="AD10" s="198"/>
      <c r="AE10" s="198" t="s">
        <v>97</v>
      </c>
      <c r="AF10" s="198">
        <v>0</v>
      </c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</row>
    <row r="11" spans="1:60" ht="22.5" outlineLevel="1" x14ac:dyDescent="0.2">
      <c r="A11" s="208">
        <v>2</v>
      </c>
      <c r="B11" s="207" t="s">
        <v>162</v>
      </c>
      <c r="C11" s="210" t="s">
        <v>161</v>
      </c>
      <c r="D11" s="241" t="s">
        <v>102</v>
      </c>
      <c r="E11" s="209">
        <v>12.8</v>
      </c>
      <c r="F11" s="254"/>
      <c r="G11" s="206">
        <f>ROUND(E11*F11,2)</f>
        <v>0</v>
      </c>
      <c r="H11" s="254"/>
      <c r="I11" s="206">
        <f>ROUND(E11*H11,2)</f>
        <v>0</v>
      </c>
      <c r="J11" s="254"/>
      <c r="K11" s="206">
        <f>ROUND(E11*J11,2)</f>
        <v>0</v>
      </c>
      <c r="L11" s="206">
        <v>21</v>
      </c>
      <c r="M11" s="206">
        <f>G11*(1+L11/100)</f>
        <v>0</v>
      </c>
      <c r="N11" s="204">
        <v>0</v>
      </c>
      <c r="O11" s="204">
        <f>ROUND(E11*N11,5)</f>
        <v>0</v>
      </c>
      <c r="P11" s="204">
        <v>0</v>
      </c>
      <c r="Q11" s="204">
        <f>ROUND(E11*P11,5)</f>
        <v>0</v>
      </c>
      <c r="R11" s="204"/>
      <c r="S11" s="204"/>
      <c r="T11" s="205">
        <v>0.23</v>
      </c>
      <c r="U11" s="204">
        <f>ROUND(E11*T11,2)</f>
        <v>2.94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 t="s">
        <v>91</v>
      </c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</row>
    <row r="12" spans="1:60" outlineLevel="1" x14ac:dyDescent="0.2">
      <c r="A12" s="208"/>
      <c r="B12" s="207"/>
      <c r="C12" s="219" t="s">
        <v>160</v>
      </c>
      <c r="D12" s="242"/>
      <c r="E12" s="218">
        <v>12.8</v>
      </c>
      <c r="F12" s="206"/>
      <c r="G12" s="206"/>
      <c r="H12" s="206"/>
      <c r="I12" s="206"/>
      <c r="J12" s="206"/>
      <c r="K12" s="206"/>
      <c r="L12" s="206"/>
      <c r="M12" s="206"/>
      <c r="N12" s="204"/>
      <c r="O12" s="204"/>
      <c r="P12" s="204"/>
      <c r="Q12" s="204"/>
      <c r="R12" s="204"/>
      <c r="S12" s="204"/>
      <c r="T12" s="205"/>
      <c r="U12" s="204"/>
      <c r="V12" s="198"/>
      <c r="W12" s="198"/>
      <c r="X12" s="198"/>
      <c r="Y12" s="198"/>
      <c r="Z12" s="198"/>
      <c r="AA12" s="198"/>
      <c r="AB12" s="198"/>
      <c r="AC12" s="198"/>
      <c r="AD12" s="198"/>
      <c r="AE12" s="198" t="s">
        <v>97</v>
      </c>
      <c r="AF12" s="198">
        <v>0</v>
      </c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</row>
    <row r="13" spans="1:60" outlineLevel="1" x14ac:dyDescent="0.2">
      <c r="A13" s="208">
        <v>3</v>
      </c>
      <c r="B13" s="207" t="s">
        <v>159</v>
      </c>
      <c r="C13" s="210" t="s">
        <v>158</v>
      </c>
      <c r="D13" s="241" t="s">
        <v>102</v>
      </c>
      <c r="E13" s="209">
        <v>6.4</v>
      </c>
      <c r="F13" s="254"/>
      <c r="G13" s="206">
        <f>ROUND(E13*F13,2)</f>
        <v>0</v>
      </c>
      <c r="H13" s="254"/>
      <c r="I13" s="206">
        <f>ROUND(E13*H13,2)</f>
        <v>0</v>
      </c>
      <c r="J13" s="254"/>
      <c r="K13" s="206">
        <f>ROUND(E13*J13,2)</f>
        <v>0</v>
      </c>
      <c r="L13" s="206">
        <v>21</v>
      </c>
      <c r="M13" s="206">
        <f>G13*(1+L13/100)</f>
        <v>0</v>
      </c>
      <c r="N13" s="204">
        <v>0</v>
      </c>
      <c r="O13" s="204">
        <f>ROUND(E13*N13,5)</f>
        <v>0</v>
      </c>
      <c r="P13" s="204">
        <v>0</v>
      </c>
      <c r="Q13" s="204">
        <f>ROUND(E13*P13,5)</f>
        <v>0</v>
      </c>
      <c r="R13" s="204"/>
      <c r="S13" s="204"/>
      <c r="T13" s="205">
        <v>0.64680000000000004</v>
      </c>
      <c r="U13" s="204">
        <f>ROUND(E13*T13,2)</f>
        <v>4.1399999999999997</v>
      </c>
      <c r="V13" s="198"/>
      <c r="W13" s="198"/>
      <c r="X13" s="198"/>
      <c r="Y13" s="198"/>
      <c r="Z13" s="198"/>
      <c r="AA13" s="198"/>
      <c r="AB13" s="198"/>
      <c r="AC13" s="198"/>
      <c r="AD13" s="198"/>
      <c r="AE13" s="198" t="s">
        <v>91</v>
      </c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</row>
    <row r="14" spans="1:60" outlineLevel="1" x14ac:dyDescent="0.2">
      <c r="A14" s="208"/>
      <c r="B14" s="207"/>
      <c r="C14" s="219" t="s">
        <v>157</v>
      </c>
      <c r="D14" s="242"/>
      <c r="E14" s="218">
        <v>6.4</v>
      </c>
      <c r="F14" s="206"/>
      <c r="G14" s="206"/>
      <c r="H14" s="206"/>
      <c r="I14" s="206"/>
      <c r="J14" s="206"/>
      <c r="K14" s="206"/>
      <c r="L14" s="206"/>
      <c r="M14" s="206"/>
      <c r="N14" s="204"/>
      <c r="O14" s="204"/>
      <c r="P14" s="204"/>
      <c r="Q14" s="204"/>
      <c r="R14" s="204"/>
      <c r="S14" s="204"/>
      <c r="T14" s="205"/>
      <c r="U14" s="204"/>
      <c r="V14" s="198"/>
      <c r="W14" s="198"/>
      <c r="X14" s="198"/>
      <c r="Y14" s="198"/>
      <c r="Z14" s="198"/>
      <c r="AA14" s="198"/>
      <c r="AB14" s="198"/>
      <c r="AC14" s="198"/>
      <c r="AD14" s="198"/>
      <c r="AE14" s="198" t="s">
        <v>97</v>
      </c>
      <c r="AF14" s="198">
        <v>0</v>
      </c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</row>
    <row r="15" spans="1:60" outlineLevel="1" x14ac:dyDescent="0.2">
      <c r="A15" s="208">
        <v>4</v>
      </c>
      <c r="B15" s="207" t="s">
        <v>156</v>
      </c>
      <c r="C15" s="210" t="s">
        <v>155</v>
      </c>
      <c r="D15" s="241" t="s">
        <v>102</v>
      </c>
      <c r="E15" s="209">
        <v>1.6</v>
      </c>
      <c r="F15" s="254"/>
      <c r="G15" s="206">
        <f>ROUND(E15*F15,2)</f>
        <v>0</v>
      </c>
      <c r="H15" s="254"/>
      <c r="I15" s="206">
        <f>ROUND(E15*H15,2)</f>
        <v>0</v>
      </c>
      <c r="J15" s="254"/>
      <c r="K15" s="206">
        <f>ROUND(E15*J15,2)</f>
        <v>0</v>
      </c>
      <c r="L15" s="206">
        <v>21</v>
      </c>
      <c r="M15" s="206">
        <f>G15*(1+L15/100)</f>
        <v>0</v>
      </c>
      <c r="N15" s="204">
        <v>1.7034</v>
      </c>
      <c r="O15" s="204">
        <f>ROUND(E15*N15,5)</f>
        <v>2.7254399999999999</v>
      </c>
      <c r="P15" s="204">
        <v>0</v>
      </c>
      <c r="Q15" s="204">
        <f>ROUND(E15*P15,5)</f>
        <v>0</v>
      </c>
      <c r="R15" s="204"/>
      <c r="S15" s="204"/>
      <c r="T15" s="205">
        <v>1.3029999999999999</v>
      </c>
      <c r="U15" s="204">
        <f>ROUND(E15*T15,2)</f>
        <v>2.08</v>
      </c>
      <c r="V15" s="198"/>
      <c r="W15" s="198"/>
      <c r="X15" s="198"/>
      <c r="Y15" s="198"/>
      <c r="Z15" s="198"/>
      <c r="AA15" s="198"/>
      <c r="AB15" s="198"/>
      <c r="AC15" s="198"/>
      <c r="AD15" s="198"/>
      <c r="AE15" s="198" t="s">
        <v>91</v>
      </c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</row>
    <row r="16" spans="1:60" outlineLevel="1" x14ac:dyDescent="0.2">
      <c r="A16" s="208"/>
      <c r="B16" s="207"/>
      <c r="C16" s="219" t="s">
        <v>154</v>
      </c>
      <c r="D16" s="242"/>
      <c r="E16" s="218">
        <v>1.6</v>
      </c>
      <c r="F16" s="206"/>
      <c r="G16" s="206"/>
      <c r="H16" s="206"/>
      <c r="I16" s="206"/>
      <c r="J16" s="206"/>
      <c r="K16" s="206"/>
      <c r="L16" s="206"/>
      <c r="M16" s="206"/>
      <c r="N16" s="204"/>
      <c r="O16" s="204"/>
      <c r="P16" s="204"/>
      <c r="Q16" s="204"/>
      <c r="R16" s="204"/>
      <c r="S16" s="204"/>
      <c r="T16" s="205"/>
      <c r="U16" s="204"/>
      <c r="V16" s="198"/>
      <c r="W16" s="198"/>
      <c r="X16" s="198"/>
      <c r="Y16" s="198"/>
      <c r="Z16" s="198"/>
      <c r="AA16" s="198"/>
      <c r="AB16" s="198"/>
      <c r="AC16" s="198"/>
      <c r="AD16" s="198"/>
      <c r="AE16" s="198" t="s">
        <v>97</v>
      </c>
      <c r="AF16" s="198">
        <v>0</v>
      </c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</row>
    <row r="17" spans="1:60" ht="22.5" outlineLevel="1" x14ac:dyDescent="0.2">
      <c r="A17" s="208">
        <v>5</v>
      </c>
      <c r="B17" s="207" t="s">
        <v>113</v>
      </c>
      <c r="C17" s="210" t="s">
        <v>112</v>
      </c>
      <c r="D17" s="241" t="s">
        <v>102</v>
      </c>
      <c r="E17" s="209">
        <v>3.2</v>
      </c>
      <c r="F17" s="254"/>
      <c r="G17" s="206">
        <f>ROUND(E17*F17,2)</f>
        <v>0</v>
      </c>
      <c r="H17" s="254"/>
      <c r="I17" s="206">
        <f>ROUND(E17*H17,2)</f>
        <v>0</v>
      </c>
      <c r="J17" s="254"/>
      <c r="K17" s="206">
        <f>ROUND(E17*J17,2)</f>
        <v>0</v>
      </c>
      <c r="L17" s="206">
        <v>21</v>
      </c>
      <c r="M17" s="206">
        <f>G17*(1+L17/100)</f>
        <v>0</v>
      </c>
      <c r="N17" s="204">
        <v>1.7</v>
      </c>
      <c r="O17" s="204">
        <f>ROUND(E17*N17,5)</f>
        <v>5.44</v>
      </c>
      <c r="P17" s="204">
        <v>0</v>
      </c>
      <c r="Q17" s="204">
        <f>ROUND(E17*P17,5)</f>
        <v>0</v>
      </c>
      <c r="R17" s="204"/>
      <c r="S17" s="204"/>
      <c r="T17" s="205">
        <v>1.587</v>
      </c>
      <c r="U17" s="204">
        <f>ROUND(E17*T17,2)</f>
        <v>5.08</v>
      </c>
      <c r="V17" s="198"/>
      <c r="W17" s="198"/>
      <c r="X17" s="198"/>
      <c r="Y17" s="198"/>
      <c r="Z17" s="198"/>
      <c r="AA17" s="198"/>
      <c r="AB17" s="198"/>
      <c r="AC17" s="198"/>
      <c r="AD17" s="198"/>
      <c r="AE17" s="198" t="s">
        <v>91</v>
      </c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</row>
    <row r="18" spans="1:60" outlineLevel="1" x14ac:dyDescent="0.2">
      <c r="A18" s="208"/>
      <c r="B18" s="207"/>
      <c r="C18" s="219" t="s">
        <v>153</v>
      </c>
      <c r="D18" s="242"/>
      <c r="E18" s="218">
        <v>3.2</v>
      </c>
      <c r="F18" s="206"/>
      <c r="G18" s="206"/>
      <c r="H18" s="206"/>
      <c r="I18" s="206"/>
      <c r="J18" s="206"/>
      <c r="K18" s="206"/>
      <c r="L18" s="206"/>
      <c r="M18" s="206"/>
      <c r="N18" s="204"/>
      <c r="O18" s="204"/>
      <c r="P18" s="204"/>
      <c r="Q18" s="204"/>
      <c r="R18" s="204"/>
      <c r="S18" s="204"/>
      <c r="T18" s="205"/>
      <c r="U18" s="204"/>
      <c r="V18" s="198"/>
      <c r="W18" s="198"/>
      <c r="X18" s="198"/>
      <c r="Y18" s="198"/>
      <c r="Z18" s="198"/>
      <c r="AA18" s="198"/>
      <c r="AB18" s="198"/>
      <c r="AC18" s="198"/>
      <c r="AD18" s="198"/>
      <c r="AE18" s="198" t="s">
        <v>97</v>
      </c>
      <c r="AF18" s="198">
        <v>0</v>
      </c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</row>
    <row r="19" spans="1:60" outlineLevel="1" x14ac:dyDescent="0.2">
      <c r="A19" s="208">
        <v>6</v>
      </c>
      <c r="B19" s="207" t="s">
        <v>111</v>
      </c>
      <c r="C19" s="210" t="s">
        <v>110</v>
      </c>
      <c r="D19" s="241" t="s">
        <v>102</v>
      </c>
      <c r="E19" s="209">
        <v>8</v>
      </c>
      <c r="F19" s="254"/>
      <c r="G19" s="206">
        <f>ROUND(E19*F19,2)</f>
        <v>0</v>
      </c>
      <c r="H19" s="254"/>
      <c r="I19" s="206">
        <f>ROUND(E19*H19,2)</f>
        <v>0</v>
      </c>
      <c r="J19" s="254"/>
      <c r="K19" s="206">
        <f>ROUND(E19*J19,2)</f>
        <v>0</v>
      </c>
      <c r="L19" s="206">
        <v>21</v>
      </c>
      <c r="M19" s="206">
        <f>G19*(1+L19/100)</f>
        <v>0</v>
      </c>
      <c r="N19" s="204">
        <v>0</v>
      </c>
      <c r="O19" s="204">
        <f>ROUND(E19*N19,5)</f>
        <v>0</v>
      </c>
      <c r="P19" s="204">
        <v>0</v>
      </c>
      <c r="Q19" s="204">
        <f>ROUND(E19*P19,5)</f>
        <v>0</v>
      </c>
      <c r="R19" s="204"/>
      <c r="S19" s="204"/>
      <c r="T19" s="205">
        <v>0.20200000000000001</v>
      </c>
      <c r="U19" s="204">
        <f>ROUND(E19*T19,2)</f>
        <v>1.62</v>
      </c>
      <c r="V19" s="198"/>
      <c r="W19" s="198"/>
      <c r="X19" s="198"/>
      <c r="Y19" s="198"/>
      <c r="Z19" s="198"/>
      <c r="AA19" s="198"/>
      <c r="AB19" s="198"/>
      <c r="AC19" s="198"/>
      <c r="AD19" s="198"/>
      <c r="AE19" s="198" t="s">
        <v>91</v>
      </c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</row>
    <row r="20" spans="1:60" outlineLevel="1" x14ac:dyDescent="0.2">
      <c r="A20" s="208"/>
      <c r="B20" s="207"/>
      <c r="C20" s="219" t="s">
        <v>152</v>
      </c>
      <c r="D20" s="242"/>
      <c r="E20" s="218">
        <v>8</v>
      </c>
      <c r="F20" s="206"/>
      <c r="G20" s="206"/>
      <c r="H20" s="206"/>
      <c r="I20" s="206"/>
      <c r="J20" s="206"/>
      <c r="K20" s="206"/>
      <c r="L20" s="206"/>
      <c r="M20" s="206"/>
      <c r="N20" s="204"/>
      <c r="O20" s="204"/>
      <c r="P20" s="204"/>
      <c r="Q20" s="204"/>
      <c r="R20" s="204"/>
      <c r="S20" s="204"/>
      <c r="T20" s="205"/>
      <c r="U20" s="204"/>
      <c r="V20" s="198"/>
      <c r="W20" s="198"/>
      <c r="X20" s="198"/>
      <c r="Y20" s="198"/>
      <c r="Z20" s="198"/>
      <c r="AA20" s="198"/>
      <c r="AB20" s="198"/>
      <c r="AC20" s="198"/>
      <c r="AD20" s="198"/>
      <c r="AE20" s="198" t="s">
        <v>97</v>
      </c>
      <c r="AF20" s="198">
        <v>0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</row>
    <row r="21" spans="1:60" outlineLevel="1" x14ac:dyDescent="0.2">
      <c r="A21" s="208">
        <v>7</v>
      </c>
      <c r="B21" s="207" t="s">
        <v>151</v>
      </c>
      <c r="C21" s="210" t="s">
        <v>150</v>
      </c>
      <c r="D21" s="241" t="s">
        <v>102</v>
      </c>
      <c r="E21" s="209">
        <v>4.8</v>
      </c>
      <c r="F21" s="254"/>
      <c r="G21" s="206">
        <f>ROUND(E21*F21,2)</f>
        <v>0</v>
      </c>
      <c r="H21" s="254"/>
      <c r="I21" s="206">
        <f>ROUND(E21*H21,2)</f>
        <v>0</v>
      </c>
      <c r="J21" s="254"/>
      <c r="K21" s="206">
        <f>ROUND(E21*J21,2)</f>
        <v>0</v>
      </c>
      <c r="L21" s="206">
        <v>21</v>
      </c>
      <c r="M21" s="206">
        <f>G21*(1+L21/100)</f>
        <v>0</v>
      </c>
      <c r="N21" s="204">
        <v>0</v>
      </c>
      <c r="O21" s="204">
        <f>ROUND(E21*N21,5)</f>
        <v>0</v>
      </c>
      <c r="P21" s="204">
        <v>0</v>
      </c>
      <c r="Q21" s="204">
        <f>ROUND(E21*P21,5)</f>
        <v>0</v>
      </c>
      <c r="R21" s="204"/>
      <c r="S21" s="204"/>
      <c r="T21" s="205">
        <v>0.65200000000000002</v>
      </c>
      <c r="U21" s="204">
        <f>ROUND(E21*T21,2)</f>
        <v>3.13</v>
      </c>
      <c r="V21" s="198"/>
      <c r="W21" s="198"/>
      <c r="X21" s="198"/>
      <c r="Y21" s="198"/>
      <c r="Z21" s="198"/>
      <c r="AA21" s="198"/>
      <c r="AB21" s="198"/>
      <c r="AC21" s="198"/>
      <c r="AD21" s="198"/>
      <c r="AE21" s="198" t="s">
        <v>91</v>
      </c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</row>
    <row r="22" spans="1:60" outlineLevel="1" x14ac:dyDescent="0.2">
      <c r="A22" s="208"/>
      <c r="B22" s="207"/>
      <c r="C22" s="219" t="s">
        <v>149</v>
      </c>
      <c r="D22" s="242"/>
      <c r="E22" s="218">
        <v>4.8</v>
      </c>
      <c r="F22" s="206"/>
      <c r="G22" s="206"/>
      <c r="H22" s="206"/>
      <c r="I22" s="206"/>
      <c r="J22" s="206"/>
      <c r="K22" s="206"/>
      <c r="L22" s="206"/>
      <c r="M22" s="206"/>
      <c r="N22" s="204"/>
      <c r="O22" s="204"/>
      <c r="P22" s="204"/>
      <c r="Q22" s="204"/>
      <c r="R22" s="204"/>
      <c r="S22" s="204"/>
      <c r="T22" s="205"/>
      <c r="U22" s="204"/>
      <c r="V22" s="198"/>
      <c r="W22" s="198"/>
      <c r="X22" s="198"/>
      <c r="Y22" s="198"/>
      <c r="Z22" s="198"/>
      <c r="AA22" s="198"/>
      <c r="AB22" s="198"/>
      <c r="AC22" s="198"/>
      <c r="AD22" s="198"/>
      <c r="AE22" s="198" t="s">
        <v>97</v>
      </c>
      <c r="AF22" s="198">
        <v>0</v>
      </c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</row>
    <row r="23" spans="1:60" outlineLevel="1" x14ac:dyDescent="0.2">
      <c r="A23" s="208">
        <v>8</v>
      </c>
      <c r="B23" s="207" t="s">
        <v>109</v>
      </c>
      <c r="C23" s="210" t="s">
        <v>108</v>
      </c>
      <c r="D23" s="241" t="s">
        <v>102</v>
      </c>
      <c r="E23" s="209">
        <v>4.8</v>
      </c>
      <c r="F23" s="254"/>
      <c r="G23" s="206">
        <f>ROUND(E23*F23,2)</f>
        <v>0</v>
      </c>
      <c r="H23" s="254"/>
      <c r="I23" s="206">
        <f>ROUND(E23*H23,2)</f>
        <v>0</v>
      </c>
      <c r="J23" s="254"/>
      <c r="K23" s="206">
        <f>ROUND(E23*J23,2)</f>
        <v>0</v>
      </c>
      <c r="L23" s="206">
        <v>21</v>
      </c>
      <c r="M23" s="206">
        <f>G23*(1+L23/100)</f>
        <v>0</v>
      </c>
      <c r="N23" s="204">
        <v>0</v>
      </c>
      <c r="O23" s="204">
        <f>ROUND(E23*N23,5)</f>
        <v>0</v>
      </c>
      <c r="P23" s="204">
        <v>0</v>
      </c>
      <c r="Q23" s="204">
        <f>ROUND(E23*P23,5)</f>
        <v>0</v>
      </c>
      <c r="R23" s="204"/>
      <c r="S23" s="204"/>
      <c r="T23" s="205">
        <v>1.0999999999999999E-2</v>
      </c>
      <c r="U23" s="204">
        <f>ROUND(E23*T23,2)</f>
        <v>0.05</v>
      </c>
      <c r="V23" s="198"/>
      <c r="W23" s="198"/>
      <c r="X23" s="198"/>
      <c r="Y23" s="198"/>
      <c r="Z23" s="198"/>
      <c r="AA23" s="198"/>
      <c r="AB23" s="198"/>
      <c r="AC23" s="198"/>
      <c r="AD23" s="198"/>
      <c r="AE23" s="198" t="s">
        <v>91</v>
      </c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</row>
    <row r="24" spans="1:60" outlineLevel="1" x14ac:dyDescent="0.2">
      <c r="A24" s="208">
        <v>9</v>
      </c>
      <c r="B24" s="207" t="s">
        <v>107</v>
      </c>
      <c r="C24" s="210" t="s">
        <v>106</v>
      </c>
      <c r="D24" s="241" t="s">
        <v>102</v>
      </c>
      <c r="E24" s="209">
        <v>4.8</v>
      </c>
      <c r="F24" s="254"/>
      <c r="G24" s="206">
        <f>ROUND(E24*F24,2)</f>
        <v>0</v>
      </c>
      <c r="H24" s="254"/>
      <c r="I24" s="206">
        <f>ROUND(E24*H24,2)</f>
        <v>0</v>
      </c>
      <c r="J24" s="254"/>
      <c r="K24" s="206">
        <f>ROUND(E24*J24,2)</f>
        <v>0</v>
      </c>
      <c r="L24" s="206">
        <v>21</v>
      </c>
      <c r="M24" s="206">
        <f>G24*(1+L24/100)</f>
        <v>0</v>
      </c>
      <c r="N24" s="204">
        <v>0</v>
      </c>
      <c r="O24" s="204">
        <f>ROUND(E24*N24,5)</f>
        <v>0</v>
      </c>
      <c r="P24" s="204">
        <v>0</v>
      </c>
      <c r="Q24" s="204">
        <f>ROUND(E24*P24,5)</f>
        <v>0</v>
      </c>
      <c r="R24" s="204"/>
      <c r="S24" s="204"/>
      <c r="T24" s="205">
        <v>8.9999999999999993E-3</v>
      </c>
      <c r="U24" s="204">
        <f>ROUND(E24*T24,2)</f>
        <v>0.04</v>
      </c>
      <c r="V24" s="198"/>
      <c r="W24" s="198"/>
      <c r="X24" s="198"/>
      <c r="Y24" s="198"/>
      <c r="Z24" s="198"/>
      <c r="AA24" s="198"/>
      <c r="AB24" s="198"/>
      <c r="AC24" s="198"/>
      <c r="AD24" s="198"/>
      <c r="AE24" s="198" t="s">
        <v>91</v>
      </c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</row>
    <row r="25" spans="1:60" outlineLevel="1" x14ac:dyDescent="0.2">
      <c r="A25" s="208">
        <v>10</v>
      </c>
      <c r="B25" s="207" t="s">
        <v>105</v>
      </c>
      <c r="C25" s="210" t="s">
        <v>104</v>
      </c>
      <c r="D25" s="241" t="s">
        <v>98</v>
      </c>
      <c r="E25" s="209">
        <v>20</v>
      </c>
      <c r="F25" s="254"/>
      <c r="G25" s="206">
        <f>ROUND(E25*F25,2)</f>
        <v>0</v>
      </c>
      <c r="H25" s="254"/>
      <c r="I25" s="206">
        <f>ROUND(E25*H25,2)</f>
        <v>0</v>
      </c>
      <c r="J25" s="254"/>
      <c r="K25" s="206">
        <f>ROUND(E25*J25,2)</f>
        <v>0</v>
      </c>
      <c r="L25" s="206">
        <v>21</v>
      </c>
      <c r="M25" s="206">
        <f>G25*(1+L25/100)</f>
        <v>0</v>
      </c>
      <c r="N25" s="204">
        <v>0</v>
      </c>
      <c r="O25" s="204">
        <f>ROUND(E25*N25,5)</f>
        <v>0</v>
      </c>
      <c r="P25" s="204">
        <v>0</v>
      </c>
      <c r="Q25" s="204">
        <f>ROUND(E25*P25,5)</f>
        <v>0</v>
      </c>
      <c r="R25" s="204"/>
      <c r="S25" s="204"/>
      <c r="T25" s="205">
        <v>0.34155000000000002</v>
      </c>
      <c r="U25" s="204">
        <f>ROUND(E25*T25,2)</f>
        <v>6.83</v>
      </c>
      <c r="V25" s="198"/>
      <c r="W25" s="198"/>
      <c r="X25" s="198"/>
      <c r="Y25" s="198"/>
      <c r="Z25" s="198"/>
      <c r="AA25" s="198"/>
      <c r="AB25" s="198"/>
      <c r="AC25" s="198"/>
      <c r="AD25" s="198"/>
      <c r="AE25" s="198" t="s">
        <v>99</v>
      </c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</row>
    <row r="26" spans="1:60" outlineLevel="1" x14ac:dyDescent="0.2">
      <c r="A26" s="208"/>
      <c r="B26" s="207"/>
      <c r="C26" s="219" t="s">
        <v>148</v>
      </c>
      <c r="D26" s="242"/>
      <c r="E26" s="218">
        <v>20</v>
      </c>
      <c r="F26" s="206"/>
      <c r="G26" s="206"/>
      <c r="H26" s="206"/>
      <c r="I26" s="206"/>
      <c r="J26" s="206"/>
      <c r="K26" s="206"/>
      <c r="L26" s="206"/>
      <c r="M26" s="206"/>
      <c r="N26" s="204"/>
      <c r="O26" s="204"/>
      <c r="P26" s="204"/>
      <c r="Q26" s="204"/>
      <c r="R26" s="204"/>
      <c r="S26" s="204"/>
      <c r="T26" s="205"/>
      <c r="U26" s="204"/>
      <c r="V26" s="198"/>
      <c r="W26" s="198"/>
      <c r="X26" s="198"/>
      <c r="Y26" s="198"/>
      <c r="Z26" s="198"/>
      <c r="AA26" s="198"/>
      <c r="AB26" s="198"/>
      <c r="AC26" s="198"/>
      <c r="AD26" s="198"/>
      <c r="AE26" s="198" t="s">
        <v>97</v>
      </c>
      <c r="AF26" s="198">
        <v>0</v>
      </c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</row>
    <row r="27" spans="1:60" x14ac:dyDescent="0.2">
      <c r="A27" s="217" t="s">
        <v>21</v>
      </c>
      <c r="B27" s="216" t="s">
        <v>62</v>
      </c>
      <c r="C27" s="215" t="s">
        <v>61</v>
      </c>
      <c r="D27" s="240"/>
      <c r="E27" s="214"/>
      <c r="F27" s="213"/>
      <c r="G27" s="213">
        <f>SUMIF(AE28:AE28,"&lt;&gt;NOR",G28:G28)</f>
        <v>0</v>
      </c>
      <c r="H27" s="213"/>
      <c r="I27" s="213">
        <f>SUM(I28:I28)</f>
        <v>0</v>
      </c>
      <c r="J27" s="213"/>
      <c r="K27" s="213">
        <f>SUM(K28:K28)</f>
        <v>0</v>
      </c>
      <c r="L27" s="213"/>
      <c r="M27" s="213">
        <f>SUM(M28:M28)</f>
        <v>0</v>
      </c>
      <c r="N27" s="211"/>
      <c r="O27" s="211">
        <f>SUM(O28:O28)</f>
        <v>0</v>
      </c>
      <c r="P27" s="211"/>
      <c r="Q27" s="211">
        <f>SUM(Q28:Q28)</f>
        <v>0</v>
      </c>
      <c r="R27" s="211"/>
      <c r="S27" s="211"/>
      <c r="T27" s="212"/>
      <c r="U27" s="211">
        <f>SUM(U28:U28)</f>
        <v>1.71</v>
      </c>
      <c r="AE27" t="s">
        <v>92</v>
      </c>
    </row>
    <row r="28" spans="1:60" outlineLevel="1" x14ac:dyDescent="0.2">
      <c r="A28" s="208">
        <v>11</v>
      </c>
      <c r="B28" s="207" t="s">
        <v>147</v>
      </c>
      <c r="C28" s="210" t="s">
        <v>146</v>
      </c>
      <c r="D28" s="241" t="s">
        <v>100</v>
      </c>
      <c r="E28" s="209">
        <v>8.1</v>
      </c>
      <c r="F28" s="254"/>
      <c r="G28" s="206">
        <f>ROUND(E28*F28,2)</f>
        <v>0</v>
      </c>
      <c r="H28" s="254"/>
      <c r="I28" s="206">
        <f>ROUND(E28*H28,2)</f>
        <v>0</v>
      </c>
      <c r="J28" s="254"/>
      <c r="K28" s="206">
        <f>ROUND(E28*J28,2)</f>
        <v>0</v>
      </c>
      <c r="L28" s="206">
        <v>21</v>
      </c>
      <c r="M28" s="206">
        <f>G28*(1+L28/100)</f>
        <v>0</v>
      </c>
      <c r="N28" s="204">
        <v>0</v>
      </c>
      <c r="O28" s="204">
        <f>ROUND(E28*N28,5)</f>
        <v>0</v>
      </c>
      <c r="P28" s="204">
        <v>0</v>
      </c>
      <c r="Q28" s="204">
        <f>ROUND(E28*P28,5)</f>
        <v>0</v>
      </c>
      <c r="R28" s="204"/>
      <c r="S28" s="204"/>
      <c r="T28" s="205">
        <v>0.21149999999999999</v>
      </c>
      <c r="U28" s="204">
        <f>ROUND(E28*T28,2)</f>
        <v>1.71</v>
      </c>
      <c r="V28" s="198"/>
      <c r="W28" s="198"/>
      <c r="X28" s="198"/>
      <c r="Y28" s="198"/>
      <c r="Z28" s="198"/>
      <c r="AA28" s="198"/>
      <c r="AB28" s="198"/>
      <c r="AC28" s="198"/>
      <c r="AD28" s="198"/>
      <c r="AE28" s="198" t="s">
        <v>91</v>
      </c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</row>
    <row r="29" spans="1:60" x14ac:dyDescent="0.2">
      <c r="A29" s="217" t="s">
        <v>21</v>
      </c>
      <c r="B29" s="216" t="s">
        <v>94</v>
      </c>
      <c r="C29" s="215" t="s">
        <v>142</v>
      </c>
      <c r="D29" s="240"/>
      <c r="E29" s="214"/>
      <c r="F29" s="213"/>
      <c r="G29" s="213">
        <f>SUMIF(AE30:AE30,"&lt;&gt;NOR",G30:G30)</f>
        <v>0</v>
      </c>
      <c r="H29" s="213"/>
      <c r="I29" s="213">
        <f>SUM(I30:I30)</f>
        <v>0</v>
      </c>
      <c r="J29" s="213"/>
      <c r="K29" s="213">
        <f>SUM(K30:K30)</f>
        <v>0</v>
      </c>
      <c r="L29" s="213"/>
      <c r="M29" s="213">
        <f>SUM(M30:M30)</f>
        <v>0</v>
      </c>
      <c r="N29" s="211"/>
      <c r="O29" s="211">
        <f>SUM(O30:O30)</f>
        <v>0</v>
      </c>
      <c r="P29" s="211"/>
      <c r="Q29" s="211">
        <f>SUM(Q30:Q30)</f>
        <v>0</v>
      </c>
      <c r="R29" s="211"/>
      <c r="S29" s="211"/>
      <c r="T29" s="212"/>
      <c r="U29" s="211">
        <f>SUM(U30:U30)</f>
        <v>11.27</v>
      </c>
      <c r="AE29" t="s">
        <v>92</v>
      </c>
    </row>
    <row r="30" spans="1:60" outlineLevel="1" x14ac:dyDescent="0.2">
      <c r="A30" s="203">
        <v>12</v>
      </c>
      <c r="B30" s="202" t="s">
        <v>145</v>
      </c>
      <c r="C30" s="239" t="s">
        <v>144</v>
      </c>
      <c r="D30" s="238" t="s">
        <v>101</v>
      </c>
      <c r="E30" s="237">
        <v>40</v>
      </c>
      <c r="F30" s="255"/>
      <c r="G30" s="201">
        <f>ROUND(E30*F30,2)</f>
        <v>0</v>
      </c>
      <c r="H30" s="255"/>
      <c r="I30" s="201">
        <f>ROUND(E30*H30,2)</f>
        <v>0</v>
      </c>
      <c r="J30" s="255"/>
      <c r="K30" s="201">
        <f>ROUND(E30*J30,2)</f>
        <v>0</v>
      </c>
      <c r="L30" s="201">
        <v>21</v>
      </c>
      <c r="M30" s="201">
        <f>G30*(1+L30/100)</f>
        <v>0</v>
      </c>
      <c r="N30" s="199">
        <v>0</v>
      </c>
      <c r="O30" s="199">
        <f>ROUND(E30*N30,5)</f>
        <v>0</v>
      </c>
      <c r="P30" s="199">
        <v>0</v>
      </c>
      <c r="Q30" s="199">
        <f>ROUND(E30*P30,5)</f>
        <v>0</v>
      </c>
      <c r="R30" s="199"/>
      <c r="S30" s="199"/>
      <c r="T30" s="200">
        <v>0.28166999999999998</v>
      </c>
      <c r="U30" s="199">
        <f>ROUND(E30*T30,2)</f>
        <v>11.27</v>
      </c>
      <c r="V30" s="198"/>
      <c r="W30" s="198"/>
      <c r="X30" s="198"/>
      <c r="Y30" s="198"/>
      <c r="Z30" s="198"/>
      <c r="AA30" s="198"/>
      <c r="AB30" s="198"/>
      <c r="AC30" s="198"/>
      <c r="AD30" s="198"/>
      <c r="AE30" s="198" t="s">
        <v>91</v>
      </c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</row>
    <row r="31" spans="1:60" x14ac:dyDescent="0.2">
      <c r="A31" s="195"/>
      <c r="B31" s="197" t="s">
        <v>90</v>
      </c>
      <c r="C31" s="196" t="s">
        <v>90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AC31">
        <v>15</v>
      </c>
      <c r="AD31">
        <v>21</v>
      </c>
    </row>
    <row r="32" spans="1:60" x14ac:dyDescent="0.2">
      <c r="A32" s="253"/>
      <c r="B32" s="252" t="s">
        <v>16</v>
      </c>
      <c r="C32" s="251" t="s">
        <v>90</v>
      </c>
      <c r="D32" s="250"/>
      <c r="E32" s="250"/>
      <c r="F32" s="250"/>
      <c r="G32" s="249">
        <f>G8+G27+G29</f>
        <v>0</v>
      </c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AC32">
        <f>SUMIF(L7:L30,AC31,G7:G30)</f>
        <v>0</v>
      </c>
      <c r="AD32">
        <f>SUMIF(L7:L30,AD31,G7:G30)</f>
        <v>0</v>
      </c>
      <c r="AE32" t="s">
        <v>234</v>
      </c>
    </row>
    <row r="33" spans="1:31" x14ac:dyDescent="0.2">
      <c r="A33" s="195"/>
      <c r="B33" s="197" t="s">
        <v>90</v>
      </c>
      <c r="C33" s="196" t="s">
        <v>90</v>
      </c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</row>
    <row r="34" spans="1:31" x14ac:dyDescent="0.2">
      <c r="A34" s="195"/>
      <c r="B34" s="197" t="s">
        <v>90</v>
      </c>
      <c r="C34" s="196" t="s">
        <v>90</v>
      </c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</row>
    <row r="35" spans="1:31" x14ac:dyDescent="0.2">
      <c r="A35" s="195"/>
      <c r="B35" s="197" t="s">
        <v>90</v>
      </c>
      <c r="C35" s="196" t="s">
        <v>90</v>
      </c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</row>
    <row r="36" spans="1:31" x14ac:dyDescent="0.2">
      <c r="C36" s="194"/>
      <c r="AE36" t="s">
        <v>89</v>
      </c>
    </row>
  </sheetData>
  <sheetProtection algorithmName="SHA-512" hashValue="UkqS3tzfOTsFqGyHy2zrPCtHv1E7V3lT3eTnJ1BywV4f1Kg27PLJ516XOtNXuDidrr1QIejFJefD6Qa8HUdgSg==" saltValue="3MNiaVnwWJ5ukGbRByP7pA==" spinCount="100000" sheet="1" objects="1" scenarios="1"/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280</vt:i4>
      </vt:variant>
    </vt:vector>
  </HeadingPairs>
  <TitlesOfParts>
    <vt:vector size="293" baseType="lpstr">
      <vt:lpstr>Pokyny pro vyplnění</vt:lpstr>
      <vt:lpstr>souhrn</vt:lpstr>
      <vt:lpstr>01</vt:lpstr>
      <vt:lpstr>01-</vt:lpstr>
      <vt:lpstr>EI1</vt:lpstr>
      <vt:lpstr>EI2</vt:lpstr>
      <vt:lpstr>EI3</vt:lpstr>
      <vt:lpstr>03a</vt:lpstr>
      <vt:lpstr>03a-</vt:lpstr>
      <vt:lpstr>03b</vt:lpstr>
      <vt:lpstr>03b-</vt:lpstr>
      <vt:lpstr>03c</vt:lpstr>
      <vt:lpstr>03c-</vt:lpstr>
      <vt:lpstr>'01'!CelkemDPHVypocet</vt:lpstr>
      <vt:lpstr>'03a'!CelkemDPHVypocet</vt:lpstr>
      <vt:lpstr>'03b'!CelkemDPHVypocet</vt:lpstr>
      <vt:lpstr>'03c'!CelkemDPHVypocet</vt:lpstr>
      <vt:lpstr>'01'!CenaCelkem</vt:lpstr>
      <vt:lpstr>'01-'!CenaCelkem</vt:lpstr>
      <vt:lpstr>'03a'!CenaCelkem</vt:lpstr>
      <vt:lpstr>'03a-'!CenaCelkem</vt:lpstr>
      <vt:lpstr>'03b'!CenaCelkem</vt:lpstr>
      <vt:lpstr>'03b-'!CenaCelkem</vt:lpstr>
      <vt:lpstr>'03c'!CenaCelkem</vt:lpstr>
      <vt:lpstr>'03c-'!CenaCelkem</vt:lpstr>
      <vt:lpstr>'01'!CenaCelkemBezDPH</vt:lpstr>
      <vt:lpstr>'01-'!CenaCelkemBezDPH</vt:lpstr>
      <vt:lpstr>'03a'!CenaCelkemBezDPH</vt:lpstr>
      <vt:lpstr>'03a-'!CenaCelkemBezDPH</vt:lpstr>
      <vt:lpstr>'03b'!CenaCelkemBezDPH</vt:lpstr>
      <vt:lpstr>'03b-'!CenaCelkemBezDPH</vt:lpstr>
      <vt:lpstr>'03c'!CenaCelkemBezDPH</vt:lpstr>
      <vt:lpstr>'03c-'!CenaCelkemBezDPH</vt:lpstr>
      <vt:lpstr>'01'!CenaCelkemVypocet</vt:lpstr>
      <vt:lpstr>'03a'!CenaCelkemVypocet</vt:lpstr>
      <vt:lpstr>'03b'!CenaCelkemVypocet</vt:lpstr>
      <vt:lpstr>'03c'!CenaCelkemVypocet</vt:lpstr>
      <vt:lpstr>'01'!cisloobjektu</vt:lpstr>
      <vt:lpstr>'01-'!cisloobjektu</vt:lpstr>
      <vt:lpstr>'03a'!cisloobjektu</vt:lpstr>
      <vt:lpstr>'03a-'!cisloobjektu</vt:lpstr>
      <vt:lpstr>'03b'!cisloobjektu</vt:lpstr>
      <vt:lpstr>'03b-'!cisloobjektu</vt:lpstr>
      <vt:lpstr>'03c'!cisloobjektu</vt:lpstr>
      <vt:lpstr>'03c-'!cisloobjektu</vt:lpstr>
      <vt:lpstr>'01'!CisloStavby</vt:lpstr>
      <vt:lpstr>'03a'!CisloStavby</vt:lpstr>
      <vt:lpstr>'03b'!CisloStavby</vt:lpstr>
      <vt:lpstr>'03c'!CisloStavby</vt:lpstr>
      <vt:lpstr>'01'!CisloStavebnihoRozpoctu</vt:lpstr>
      <vt:lpstr>'01-'!CisloStavebnihoRozpoctu</vt:lpstr>
      <vt:lpstr>'03a'!CisloStavebnihoRozpoctu</vt:lpstr>
      <vt:lpstr>'03a-'!CisloStavebnihoRozpoctu</vt:lpstr>
      <vt:lpstr>'03b'!CisloStavebnihoRozpoctu</vt:lpstr>
      <vt:lpstr>'03b-'!CisloStavebnihoRozpoctu</vt:lpstr>
      <vt:lpstr>'03c'!CisloStavebnihoRozpoctu</vt:lpstr>
      <vt:lpstr>'03c-'!CisloStavebnihoRozpoctu</vt:lpstr>
      <vt:lpstr>'01'!dadresa</vt:lpstr>
      <vt:lpstr>'01-'!dadresa</vt:lpstr>
      <vt:lpstr>'03a'!dadresa</vt:lpstr>
      <vt:lpstr>'03a-'!dadresa</vt:lpstr>
      <vt:lpstr>'03b'!dadresa</vt:lpstr>
      <vt:lpstr>'03b-'!dadresa</vt:lpstr>
      <vt:lpstr>'03c'!dadresa</vt:lpstr>
      <vt:lpstr>'03c-'!dadresa</vt:lpstr>
      <vt:lpstr>'01'!DIČ</vt:lpstr>
      <vt:lpstr>'03a'!DIČ</vt:lpstr>
      <vt:lpstr>'03b'!DIČ</vt:lpstr>
      <vt:lpstr>'03c'!DIČ</vt:lpstr>
      <vt:lpstr>'01'!dmisto</vt:lpstr>
      <vt:lpstr>'01-'!dmisto</vt:lpstr>
      <vt:lpstr>'03a'!dmisto</vt:lpstr>
      <vt:lpstr>'03a-'!dmisto</vt:lpstr>
      <vt:lpstr>'03b'!dmisto</vt:lpstr>
      <vt:lpstr>'03b-'!dmisto</vt:lpstr>
      <vt:lpstr>'03c'!dmisto</vt:lpstr>
      <vt:lpstr>'03c-'!dmisto</vt:lpstr>
      <vt:lpstr>'01'!DPHSni</vt:lpstr>
      <vt:lpstr>'01-'!DPHSni</vt:lpstr>
      <vt:lpstr>'03a'!DPHSni</vt:lpstr>
      <vt:lpstr>'03a-'!DPHSni</vt:lpstr>
      <vt:lpstr>'03b'!DPHSni</vt:lpstr>
      <vt:lpstr>'03b-'!DPHSni</vt:lpstr>
      <vt:lpstr>'03c'!DPHSni</vt:lpstr>
      <vt:lpstr>'03c-'!DPHSni</vt:lpstr>
      <vt:lpstr>'01'!DPHZakl</vt:lpstr>
      <vt:lpstr>'01-'!DPHZakl</vt:lpstr>
      <vt:lpstr>'03a'!DPHZakl</vt:lpstr>
      <vt:lpstr>'03a-'!DPHZakl</vt:lpstr>
      <vt:lpstr>'03b'!DPHZakl</vt:lpstr>
      <vt:lpstr>'03b-'!DPHZakl</vt:lpstr>
      <vt:lpstr>'03c'!DPHZakl</vt:lpstr>
      <vt:lpstr>'03c-'!DPHZakl</vt:lpstr>
      <vt:lpstr>'01'!dpsc</vt:lpstr>
      <vt:lpstr>'03a'!dpsc</vt:lpstr>
      <vt:lpstr>'03b'!dpsc</vt:lpstr>
      <vt:lpstr>'03c'!dpsc</vt:lpstr>
      <vt:lpstr>'01'!IČO</vt:lpstr>
      <vt:lpstr>'03a'!IČO</vt:lpstr>
      <vt:lpstr>'03b'!IČO</vt:lpstr>
      <vt:lpstr>'03c'!IČO</vt:lpstr>
      <vt:lpstr>'01'!Mena</vt:lpstr>
      <vt:lpstr>'01-'!Mena</vt:lpstr>
      <vt:lpstr>'03a'!Mena</vt:lpstr>
      <vt:lpstr>'03a-'!Mena</vt:lpstr>
      <vt:lpstr>'03b'!Mena</vt:lpstr>
      <vt:lpstr>'03b-'!Mena</vt:lpstr>
      <vt:lpstr>'03c'!Mena</vt:lpstr>
      <vt:lpstr>'03c-'!Mena</vt:lpstr>
      <vt:lpstr>'01'!MistoStavby</vt:lpstr>
      <vt:lpstr>'01-'!MistoStavby</vt:lpstr>
      <vt:lpstr>'03a'!MistoStavby</vt:lpstr>
      <vt:lpstr>'03a-'!MistoStavby</vt:lpstr>
      <vt:lpstr>'03b'!MistoStavby</vt:lpstr>
      <vt:lpstr>'03b-'!MistoStavby</vt:lpstr>
      <vt:lpstr>'03c'!MistoStavby</vt:lpstr>
      <vt:lpstr>'03c-'!MistoStavby</vt:lpstr>
      <vt:lpstr>'01'!nazevobjektu</vt:lpstr>
      <vt:lpstr>'01-'!nazevobjektu</vt:lpstr>
      <vt:lpstr>'03a'!nazevobjektu</vt:lpstr>
      <vt:lpstr>'03a-'!nazevobjektu</vt:lpstr>
      <vt:lpstr>'03b'!nazevobjektu</vt:lpstr>
      <vt:lpstr>'03b-'!nazevobjektu</vt:lpstr>
      <vt:lpstr>'03c'!nazevobjektu</vt:lpstr>
      <vt:lpstr>'03c-'!nazevobjektu</vt:lpstr>
      <vt:lpstr>'01'!NazevStavby</vt:lpstr>
      <vt:lpstr>'03a'!NazevStavby</vt:lpstr>
      <vt:lpstr>'03b'!NazevStavby</vt:lpstr>
      <vt:lpstr>'03c'!NazevStavby</vt:lpstr>
      <vt:lpstr>'01'!NazevStavebnihoRozpoctu</vt:lpstr>
      <vt:lpstr>'01-'!NazevStavebnihoRozpoctu</vt:lpstr>
      <vt:lpstr>'03a'!NazevStavebnihoRozpoctu</vt:lpstr>
      <vt:lpstr>'03a-'!NazevStavebnihoRozpoctu</vt:lpstr>
      <vt:lpstr>'03b'!NazevStavebnihoRozpoctu</vt:lpstr>
      <vt:lpstr>'03b-'!NazevStavebnihoRozpoctu</vt:lpstr>
      <vt:lpstr>'03c'!NazevStavebnihoRozpoctu</vt:lpstr>
      <vt:lpstr>'03c-'!NazevStavebnihoRozpoctu</vt:lpstr>
      <vt:lpstr>'01'!oadresa</vt:lpstr>
      <vt:lpstr>'01-'!oadresa</vt:lpstr>
      <vt:lpstr>'03a'!oadresa</vt:lpstr>
      <vt:lpstr>'03a-'!oadresa</vt:lpstr>
      <vt:lpstr>'03b'!oadresa</vt:lpstr>
      <vt:lpstr>'03b-'!oadresa</vt:lpstr>
      <vt:lpstr>'03c'!oadresa</vt:lpstr>
      <vt:lpstr>'03c-'!oadresa</vt:lpstr>
      <vt:lpstr>'01'!Objednatel</vt:lpstr>
      <vt:lpstr>'03a'!Objednatel</vt:lpstr>
      <vt:lpstr>'03b'!Objednatel</vt:lpstr>
      <vt:lpstr>'03c'!Objednatel</vt:lpstr>
      <vt:lpstr>'01'!Objekt</vt:lpstr>
      <vt:lpstr>'03a'!Objekt</vt:lpstr>
      <vt:lpstr>'03b'!Objekt</vt:lpstr>
      <vt:lpstr>'03c'!Objekt</vt:lpstr>
      <vt:lpstr>'01'!Oblast_tisku</vt:lpstr>
      <vt:lpstr>'01-'!Oblast_tisku</vt:lpstr>
      <vt:lpstr>'03a'!Oblast_tisku</vt:lpstr>
      <vt:lpstr>'03a-'!Oblast_tisku</vt:lpstr>
      <vt:lpstr>'03b'!Oblast_tisku</vt:lpstr>
      <vt:lpstr>'03b-'!Oblast_tisku</vt:lpstr>
      <vt:lpstr>'03c'!Oblast_tisku</vt:lpstr>
      <vt:lpstr>'03c-'!Oblast_tisku</vt:lpstr>
      <vt:lpstr>'01'!odic</vt:lpstr>
      <vt:lpstr>'03a'!odic</vt:lpstr>
      <vt:lpstr>'03b'!odic</vt:lpstr>
      <vt:lpstr>'03c'!odic</vt:lpstr>
      <vt:lpstr>'01'!oico</vt:lpstr>
      <vt:lpstr>'03a'!oico</vt:lpstr>
      <vt:lpstr>'03b'!oico</vt:lpstr>
      <vt:lpstr>'03c'!oico</vt:lpstr>
      <vt:lpstr>'01'!omisto</vt:lpstr>
      <vt:lpstr>'03a'!omisto</vt:lpstr>
      <vt:lpstr>'03b'!omisto</vt:lpstr>
      <vt:lpstr>'03c'!omisto</vt:lpstr>
      <vt:lpstr>'01'!onazev</vt:lpstr>
      <vt:lpstr>'03a'!onazev</vt:lpstr>
      <vt:lpstr>'03b'!onazev</vt:lpstr>
      <vt:lpstr>'03c'!onazev</vt:lpstr>
      <vt:lpstr>'01'!opsc</vt:lpstr>
      <vt:lpstr>'03a'!opsc</vt:lpstr>
      <vt:lpstr>'03b'!opsc</vt:lpstr>
      <vt:lpstr>'03c'!opsc</vt:lpstr>
      <vt:lpstr>'01'!padresa</vt:lpstr>
      <vt:lpstr>'01-'!padresa</vt:lpstr>
      <vt:lpstr>'03a'!padresa</vt:lpstr>
      <vt:lpstr>'03a-'!padresa</vt:lpstr>
      <vt:lpstr>'03b'!padresa</vt:lpstr>
      <vt:lpstr>'03b-'!padresa</vt:lpstr>
      <vt:lpstr>'03c'!padresa</vt:lpstr>
      <vt:lpstr>'03c-'!padresa</vt:lpstr>
      <vt:lpstr>'01'!pdic</vt:lpstr>
      <vt:lpstr>'01-'!pdic</vt:lpstr>
      <vt:lpstr>'03a'!pdic</vt:lpstr>
      <vt:lpstr>'03a-'!pdic</vt:lpstr>
      <vt:lpstr>'03b'!pdic</vt:lpstr>
      <vt:lpstr>'03b-'!pdic</vt:lpstr>
      <vt:lpstr>'03c'!pdic</vt:lpstr>
      <vt:lpstr>'03c-'!pdic</vt:lpstr>
      <vt:lpstr>'01'!pico</vt:lpstr>
      <vt:lpstr>'01-'!pico</vt:lpstr>
      <vt:lpstr>'03a'!pico</vt:lpstr>
      <vt:lpstr>'03a-'!pico</vt:lpstr>
      <vt:lpstr>'03b'!pico</vt:lpstr>
      <vt:lpstr>'03b-'!pico</vt:lpstr>
      <vt:lpstr>'03c'!pico</vt:lpstr>
      <vt:lpstr>'03c-'!pico</vt:lpstr>
      <vt:lpstr>'01'!pmisto</vt:lpstr>
      <vt:lpstr>'01-'!pmisto</vt:lpstr>
      <vt:lpstr>'03a'!pmisto</vt:lpstr>
      <vt:lpstr>'03a-'!pmisto</vt:lpstr>
      <vt:lpstr>'03b'!pmisto</vt:lpstr>
      <vt:lpstr>'03b-'!pmisto</vt:lpstr>
      <vt:lpstr>'03c'!pmisto</vt:lpstr>
      <vt:lpstr>'03c-'!pmisto</vt:lpstr>
      <vt:lpstr>'01'!PoptavkaID</vt:lpstr>
      <vt:lpstr>'01-'!PoptavkaID</vt:lpstr>
      <vt:lpstr>'03a'!PoptavkaID</vt:lpstr>
      <vt:lpstr>'03a-'!PoptavkaID</vt:lpstr>
      <vt:lpstr>'03b'!PoptavkaID</vt:lpstr>
      <vt:lpstr>'03b-'!PoptavkaID</vt:lpstr>
      <vt:lpstr>'03c'!PoptavkaID</vt:lpstr>
      <vt:lpstr>'03c-'!PoptavkaID</vt:lpstr>
      <vt:lpstr>'01'!pPSC</vt:lpstr>
      <vt:lpstr>'01-'!pPSC</vt:lpstr>
      <vt:lpstr>'03a'!pPSC</vt:lpstr>
      <vt:lpstr>'03a-'!pPSC</vt:lpstr>
      <vt:lpstr>'03b'!pPSC</vt:lpstr>
      <vt:lpstr>'03b-'!pPSC</vt:lpstr>
      <vt:lpstr>'03c'!pPSC</vt:lpstr>
      <vt:lpstr>'03c-'!pPSC</vt:lpstr>
      <vt:lpstr>'01'!Projektant</vt:lpstr>
      <vt:lpstr>'01-'!Projektant</vt:lpstr>
      <vt:lpstr>'03a'!Projektant</vt:lpstr>
      <vt:lpstr>'03a-'!Projektant</vt:lpstr>
      <vt:lpstr>'03b'!Projektant</vt:lpstr>
      <vt:lpstr>'03b-'!Projektant</vt:lpstr>
      <vt:lpstr>'03c'!Projektant</vt:lpstr>
      <vt:lpstr>'03c-'!Projektant</vt:lpstr>
      <vt:lpstr>'01'!SazbaDPH1</vt:lpstr>
      <vt:lpstr>'03a'!SazbaDPH1</vt:lpstr>
      <vt:lpstr>'03b'!SazbaDPH1</vt:lpstr>
      <vt:lpstr>'03c'!SazbaDPH1</vt:lpstr>
      <vt:lpstr>'01'!SazbaDPH2</vt:lpstr>
      <vt:lpstr>'03a'!SazbaDPH2</vt:lpstr>
      <vt:lpstr>'03b'!SazbaDPH2</vt:lpstr>
      <vt:lpstr>'03c'!SazbaDPH2</vt:lpstr>
      <vt:lpstr>'01'!Vypracoval</vt:lpstr>
      <vt:lpstr>'01-'!Vypracoval</vt:lpstr>
      <vt:lpstr>'03a'!Vypracoval</vt:lpstr>
      <vt:lpstr>'03a-'!Vypracoval</vt:lpstr>
      <vt:lpstr>'03b'!Vypracoval</vt:lpstr>
      <vt:lpstr>'03b-'!Vypracoval</vt:lpstr>
      <vt:lpstr>'03c'!Vypracoval</vt:lpstr>
      <vt:lpstr>'03c-'!Vypracoval</vt:lpstr>
      <vt:lpstr>'01'!ZakladDPHSni</vt:lpstr>
      <vt:lpstr>'01-'!ZakladDPHSni</vt:lpstr>
      <vt:lpstr>'03a'!ZakladDPHSni</vt:lpstr>
      <vt:lpstr>'03a-'!ZakladDPHSni</vt:lpstr>
      <vt:lpstr>'03b'!ZakladDPHSni</vt:lpstr>
      <vt:lpstr>'03b-'!ZakladDPHSni</vt:lpstr>
      <vt:lpstr>'03c'!ZakladDPHSni</vt:lpstr>
      <vt:lpstr>'03c-'!ZakladDPHSni</vt:lpstr>
      <vt:lpstr>'01'!ZakladDPHSniVypocet</vt:lpstr>
      <vt:lpstr>'03a'!ZakladDPHSniVypocet</vt:lpstr>
      <vt:lpstr>'03b'!ZakladDPHSniVypocet</vt:lpstr>
      <vt:lpstr>'03c'!ZakladDPHSniVypocet</vt:lpstr>
      <vt:lpstr>'01'!ZakladDPHZakl</vt:lpstr>
      <vt:lpstr>'01-'!ZakladDPHZakl</vt:lpstr>
      <vt:lpstr>'03a'!ZakladDPHZakl</vt:lpstr>
      <vt:lpstr>'03a-'!ZakladDPHZakl</vt:lpstr>
      <vt:lpstr>'03b'!ZakladDPHZakl</vt:lpstr>
      <vt:lpstr>'03b-'!ZakladDPHZakl</vt:lpstr>
      <vt:lpstr>'03c'!ZakladDPHZakl</vt:lpstr>
      <vt:lpstr>'03c-'!ZakladDPHZakl</vt:lpstr>
      <vt:lpstr>'01'!ZakladDPHZaklVypocet</vt:lpstr>
      <vt:lpstr>'03a'!ZakladDPHZaklVypocet</vt:lpstr>
      <vt:lpstr>'03b'!ZakladDPHZaklVypocet</vt:lpstr>
      <vt:lpstr>'03c'!ZakladDPHZaklVypocet</vt:lpstr>
      <vt:lpstr>'01'!Zaokrouhleni</vt:lpstr>
      <vt:lpstr>'01-'!Zaokrouhleni</vt:lpstr>
      <vt:lpstr>'03a'!Zaokrouhleni</vt:lpstr>
      <vt:lpstr>'03a-'!Zaokrouhleni</vt:lpstr>
      <vt:lpstr>'03b'!Zaokrouhleni</vt:lpstr>
      <vt:lpstr>'03b-'!Zaokrouhleni</vt:lpstr>
      <vt:lpstr>'03c'!Zaokrouhleni</vt:lpstr>
      <vt:lpstr>'03c-'!Zaokrouhleni</vt:lpstr>
      <vt:lpstr>'01'!Zhotovitel</vt:lpstr>
      <vt:lpstr>'01-'!Zhotovitel</vt:lpstr>
      <vt:lpstr>'03a'!Zhotovitel</vt:lpstr>
      <vt:lpstr>'03a-'!Zhotovitel</vt:lpstr>
      <vt:lpstr>'03b'!Zhotovitel</vt:lpstr>
      <vt:lpstr>'03b-'!Zhotovitel</vt:lpstr>
      <vt:lpstr>'03c'!Zhotovitel</vt:lpstr>
      <vt:lpstr>'03c-'!Zhotovitel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Malý</dc:creator>
  <cp:lastModifiedBy>Petr Malý</cp:lastModifiedBy>
  <cp:lastPrinted>2017-04-27T11:50:39Z</cp:lastPrinted>
  <dcterms:created xsi:type="dcterms:W3CDTF">2015-05-27T20:02:37Z</dcterms:created>
  <dcterms:modified xsi:type="dcterms:W3CDTF">2017-04-28T08:49:50Z</dcterms:modified>
</cp:coreProperties>
</file>