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Klienti\O\Oborová zdravotní pojišťovna\2019\6_VZ IDM\02 ZD\11_MTL\"/>
    </mc:Choice>
  </mc:AlternateContent>
  <xr:revisionPtr revIDLastSave="0" documentId="13_ncr:1_{A8C2CA81-FC1B-4316-811B-FC643ABC5F38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Celková nabídková cena" sheetId="1" r:id="rId1"/>
    <sheet name="Rozpad ceny dodávaného HW a SW" sheetId="2" r:id="rId2"/>
  </sheets>
  <definedNames>
    <definedName name="_Toc7005711" localSheetId="0">'Celková nabídková cena'!#REF!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2" i="1" l="1"/>
  <c r="K62" i="1" s="1"/>
  <c r="G62" i="1"/>
  <c r="H62" i="1" s="1"/>
  <c r="D62" i="1"/>
  <c r="E62" i="1" s="1"/>
  <c r="E97" i="1" l="1"/>
  <c r="D124" i="1" l="1"/>
  <c r="C149" i="1" s="1"/>
  <c r="C148" i="1"/>
  <c r="D120" i="1"/>
  <c r="C147" i="1"/>
  <c r="D112" i="1"/>
  <c r="C146" i="1" s="1"/>
  <c r="E106" i="1"/>
  <c r="F106" i="1" s="1"/>
  <c r="E105" i="1"/>
  <c r="F105" i="1" s="1"/>
  <c r="E104" i="1"/>
  <c r="F104" i="1" s="1"/>
  <c r="E103" i="1"/>
  <c r="F103" i="1" s="1"/>
  <c r="E102" i="1"/>
  <c r="F102" i="1" s="1"/>
  <c r="E101" i="1"/>
  <c r="F101" i="1" s="1"/>
  <c r="E100" i="1"/>
  <c r="F100" i="1" s="1"/>
  <c r="E99" i="1"/>
  <c r="F99" i="1" s="1"/>
  <c r="F97" i="1"/>
  <c r="E96" i="1"/>
  <c r="F96" i="1" s="1"/>
  <c r="I68" i="1"/>
  <c r="K70" i="1"/>
  <c r="K71" i="1"/>
  <c r="K76" i="1"/>
  <c r="K77" i="1"/>
  <c r="K78" i="1"/>
  <c r="K79" i="1"/>
  <c r="K84" i="1"/>
  <c r="K85" i="1"/>
  <c r="K86" i="1"/>
  <c r="K87" i="1"/>
  <c r="J70" i="1"/>
  <c r="J71" i="1"/>
  <c r="J72" i="1"/>
  <c r="K72" i="1" s="1"/>
  <c r="J73" i="1"/>
  <c r="K73" i="1" s="1"/>
  <c r="J74" i="1"/>
  <c r="K74" i="1" s="1"/>
  <c r="J75" i="1"/>
  <c r="K75" i="1" s="1"/>
  <c r="J76" i="1"/>
  <c r="J77" i="1"/>
  <c r="J78" i="1"/>
  <c r="J79" i="1"/>
  <c r="J80" i="1"/>
  <c r="K80" i="1" s="1"/>
  <c r="J81" i="1"/>
  <c r="K81" i="1" s="1"/>
  <c r="J82" i="1"/>
  <c r="K82" i="1" s="1"/>
  <c r="J83" i="1"/>
  <c r="K83" i="1" s="1"/>
  <c r="J84" i="1"/>
  <c r="J85" i="1"/>
  <c r="J86" i="1"/>
  <c r="J87" i="1"/>
  <c r="J88" i="1"/>
  <c r="K88" i="1" s="1"/>
  <c r="J89" i="1"/>
  <c r="K89" i="1" s="1"/>
  <c r="J90" i="1"/>
  <c r="K90" i="1" s="1"/>
  <c r="J69" i="1"/>
  <c r="K69" i="1" s="1"/>
  <c r="K68" i="1" s="1"/>
  <c r="J67" i="1"/>
  <c r="K67" i="1" s="1"/>
  <c r="F68" i="1"/>
  <c r="H70" i="1"/>
  <c r="H71" i="1"/>
  <c r="H74" i="1"/>
  <c r="H77" i="1"/>
  <c r="H78" i="1"/>
  <c r="H79" i="1"/>
  <c r="H82" i="1"/>
  <c r="H85" i="1"/>
  <c r="H86" i="1"/>
  <c r="H87" i="1"/>
  <c r="H90" i="1"/>
  <c r="G70" i="1"/>
  <c r="G68" i="1" s="1"/>
  <c r="G71" i="1"/>
  <c r="G72" i="1"/>
  <c r="H72" i="1" s="1"/>
  <c r="G73" i="1"/>
  <c r="H73" i="1" s="1"/>
  <c r="G74" i="1"/>
  <c r="G75" i="1"/>
  <c r="H75" i="1" s="1"/>
  <c r="G76" i="1"/>
  <c r="H76" i="1" s="1"/>
  <c r="G77" i="1"/>
  <c r="G78" i="1"/>
  <c r="G79" i="1"/>
  <c r="G80" i="1"/>
  <c r="H80" i="1" s="1"/>
  <c r="G81" i="1"/>
  <c r="H81" i="1" s="1"/>
  <c r="G82" i="1"/>
  <c r="G83" i="1"/>
  <c r="H83" i="1" s="1"/>
  <c r="G84" i="1"/>
  <c r="H84" i="1" s="1"/>
  <c r="G85" i="1"/>
  <c r="G86" i="1"/>
  <c r="G87" i="1"/>
  <c r="G88" i="1"/>
  <c r="H88" i="1" s="1"/>
  <c r="G89" i="1"/>
  <c r="H89" i="1" s="1"/>
  <c r="G90" i="1"/>
  <c r="G69" i="1"/>
  <c r="H69" i="1" s="1"/>
  <c r="G67" i="1"/>
  <c r="H67" i="1" s="1"/>
  <c r="C68" i="1"/>
  <c r="E70" i="1"/>
  <c r="E71" i="1"/>
  <c r="E74" i="1"/>
  <c r="E77" i="1"/>
  <c r="E78" i="1"/>
  <c r="E79" i="1"/>
  <c r="E82" i="1"/>
  <c r="E85" i="1"/>
  <c r="E86" i="1"/>
  <c r="E87" i="1"/>
  <c r="E90" i="1"/>
  <c r="D70" i="1"/>
  <c r="D68" i="1" s="1"/>
  <c r="D71" i="1"/>
  <c r="D72" i="1"/>
  <c r="E72" i="1" s="1"/>
  <c r="D73" i="1"/>
  <c r="E73" i="1" s="1"/>
  <c r="D74" i="1"/>
  <c r="D75" i="1"/>
  <c r="E75" i="1" s="1"/>
  <c r="D76" i="1"/>
  <c r="E76" i="1" s="1"/>
  <c r="D77" i="1"/>
  <c r="D78" i="1"/>
  <c r="D79" i="1"/>
  <c r="D80" i="1"/>
  <c r="E80" i="1" s="1"/>
  <c r="D81" i="1"/>
  <c r="E81" i="1" s="1"/>
  <c r="D82" i="1"/>
  <c r="D83" i="1"/>
  <c r="E83" i="1" s="1"/>
  <c r="D84" i="1"/>
  <c r="E84" i="1" s="1"/>
  <c r="D85" i="1"/>
  <c r="D86" i="1"/>
  <c r="D87" i="1"/>
  <c r="D88" i="1"/>
  <c r="E88" i="1" s="1"/>
  <c r="D89" i="1"/>
  <c r="E89" i="1" s="1"/>
  <c r="D90" i="1"/>
  <c r="D69" i="1"/>
  <c r="E69" i="1" s="1"/>
  <c r="E68" i="1" s="1"/>
  <c r="D67" i="1"/>
  <c r="E67" i="1" s="1"/>
  <c r="K45" i="1"/>
  <c r="K48" i="1"/>
  <c r="K53" i="1"/>
  <c r="K61" i="1"/>
  <c r="J41" i="1"/>
  <c r="K41" i="1" s="1"/>
  <c r="J42" i="1"/>
  <c r="K42" i="1" s="1"/>
  <c r="J43" i="1"/>
  <c r="K43" i="1" s="1"/>
  <c r="J44" i="1"/>
  <c r="K44" i="1" s="1"/>
  <c r="J45" i="1"/>
  <c r="J46" i="1"/>
  <c r="K46" i="1" s="1"/>
  <c r="J47" i="1"/>
  <c r="K47" i="1" s="1"/>
  <c r="J48" i="1"/>
  <c r="J49" i="1"/>
  <c r="K49" i="1" s="1"/>
  <c r="J50" i="1"/>
  <c r="K50" i="1" s="1"/>
  <c r="J51" i="1"/>
  <c r="K51" i="1" s="1"/>
  <c r="J52" i="1"/>
  <c r="K52" i="1" s="1"/>
  <c r="J53" i="1"/>
  <c r="J54" i="1"/>
  <c r="K54" i="1" s="1"/>
  <c r="J55" i="1"/>
  <c r="K55" i="1" s="1"/>
  <c r="J56" i="1"/>
  <c r="K56" i="1" s="1"/>
  <c r="J57" i="1"/>
  <c r="K57" i="1" s="1"/>
  <c r="J58" i="1"/>
  <c r="K58" i="1" s="1"/>
  <c r="J59" i="1"/>
  <c r="K59" i="1" s="1"/>
  <c r="J60" i="1"/>
  <c r="K60" i="1" s="1"/>
  <c r="J61" i="1"/>
  <c r="J40" i="1"/>
  <c r="K40" i="1" s="1"/>
  <c r="I39" i="1"/>
  <c r="H43" i="1"/>
  <c r="H48" i="1"/>
  <c r="H54" i="1"/>
  <c r="H56" i="1"/>
  <c r="H57" i="1"/>
  <c r="H40" i="1"/>
  <c r="G41" i="1"/>
  <c r="H41" i="1" s="1"/>
  <c r="G42" i="1"/>
  <c r="H42" i="1" s="1"/>
  <c r="G43" i="1"/>
  <c r="G44" i="1"/>
  <c r="H44" i="1" s="1"/>
  <c r="G45" i="1"/>
  <c r="H45" i="1" s="1"/>
  <c r="G46" i="1"/>
  <c r="H46" i="1" s="1"/>
  <c r="G47" i="1"/>
  <c r="H47" i="1" s="1"/>
  <c r="G48" i="1"/>
  <c r="G49" i="1"/>
  <c r="H49" i="1" s="1"/>
  <c r="G50" i="1"/>
  <c r="H50" i="1" s="1"/>
  <c r="G51" i="1"/>
  <c r="H51" i="1" s="1"/>
  <c r="G52" i="1"/>
  <c r="H52" i="1" s="1"/>
  <c r="G53" i="1"/>
  <c r="H53" i="1" s="1"/>
  <c r="G54" i="1"/>
  <c r="G55" i="1"/>
  <c r="H55" i="1" s="1"/>
  <c r="G56" i="1"/>
  <c r="G57" i="1"/>
  <c r="G58" i="1"/>
  <c r="H58" i="1" s="1"/>
  <c r="G59" i="1"/>
  <c r="H59" i="1" s="1"/>
  <c r="G60" i="1"/>
  <c r="H60" i="1" s="1"/>
  <c r="G61" i="1"/>
  <c r="H61" i="1" s="1"/>
  <c r="G40" i="1"/>
  <c r="F39" i="1"/>
  <c r="E60" i="1"/>
  <c r="C39" i="1"/>
  <c r="D41" i="1"/>
  <c r="E41" i="1" s="1"/>
  <c r="D42" i="1"/>
  <c r="D43" i="1"/>
  <c r="E43" i="1" s="1"/>
  <c r="D44" i="1"/>
  <c r="E44" i="1" s="1"/>
  <c r="D45" i="1"/>
  <c r="E45" i="1" s="1"/>
  <c r="D46" i="1"/>
  <c r="E46" i="1" s="1"/>
  <c r="D47" i="1"/>
  <c r="E47" i="1" s="1"/>
  <c r="D48" i="1"/>
  <c r="E48" i="1" s="1"/>
  <c r="D49" i="1"/>
  <c r="E49" i="1" s="1"/>
  <c r="D50" i="1"/>
  <c r="E50" i="1" s="1"/>
  <c r="D51" i="1"/>
  <c r="E51" i="1" s="1"/>
  <c r="D52" i="1"/>
  <c r="E52" i="1" s="1"/>
  <c r="D53" i="1"/>
  <c r="E53" i="1" s="1"/>
  <c r="D54" i="1"/>
  <c r="E54" i="1" s="1"/>
  <c r="D55" i="1"/>
  <c r="E55" i="1" s="1"/>
  <c r="D56" i="1"/>
  <c r="E56" i="1" s="1"/>
  <c r="D57" i="1"/>
  <c r="E57" i="1" s="1"/>
  <c r="D58" i="1"/>
  <c r="E58" i="1" s="1"/>
  <c r="D59" i="1"/>
  <c r="E59" i="1" s="1"/>
  <c r="D60" i="1"/>
  <c r="D61" i="1"/>
  <c r="E61" i="1" s="1"/>
  <c r="D40" i="1"/>
  <c r="E40" i="1" s="1"/>
  <c r="J38" i="1"/>
  <c r="K38" i="1" s="1"/>
  <c r="G38" i="1"/>
  <c r="H38" i="1" s="1"/>
  <c r="D38" i="1"/>
  <c r="E38" i="1" s="1"/>
  <c r="K33" i="1"/>
  <c r="G33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11" i="1"/>
  <c r="J10" i="1"/>
  <c r="J34" i="1" s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11" i="1"/>
  <c r="F10" i="1"/>
  <c r="F34" i="1" s="1"/>
  <c r="C10" i="1"/>
  <c r="C34" i="1" s="1"/>
  <c r="C140" i="1" s="1"/>
  <c r="K9" i="1"/>
  <c r="G9" i="1"/>
  <c r="C128" i="1"/>
  <c r="C150" i="1" s="1"/>
  <c r="C7" i="2"/>
  <c r="G7" i="2"/>
  <c r="C132" i="1" s="1"/>
  <c r="C151" i="1" s="1"/>
  <c r="D17" i="2"/>
  <c r="D16" i="2"/>
  <c r="D15" i="2"/>
  <c r="D14" i="2" s="1"/>
  <c r="C136" i="1" s="1"/>
  <c r="C152" i="1" s="1"/>
  <c r="C14" i="2"/>
  <c r="G9" i="2"/>
  <c r="G10" i="2"/>
  <c r="G8" i="2"/>
  <c r="F7" i="2"/>
  <c r="K39" i="1" l="1"/>
  <c r="C63" i="1" s="1"/>
  <c r="G39" i="1"/>
  <c r="D39" i="1"/>
  <c r="J68" i="1"/>
  <c r="E39" i="1"/>
  <c r="H68" i="1"/>
  <c r="C91" i="1" s="1"/>
  <c r="C144" i="1" s="1"/>
  <c r="H39" i="1"/>
  <c r="J39" i="1"/>
  <c r="E42" i="1"/>
  <c r="C108" i="1"/>
  <c r="C145" i="1" s="1"/>
  <c r="K10" i="1"/>
  <c r="K34" i="1" s="1"/>
  <c r="C142" i="1" s="1"/>
  <c r="G10" i="1"/>
  <c r="G34" i="1" s="1"/>
  <c r="C141" i="1" s="1"/>
  <c r="C143" i="1" l="1"/>
  <c r="C15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tc={3E23DEB0-6836-4B1C-9249-DF2E37D8BBAD}</author>
    <author>tc={C18F6F43-FF36-49AB-AF7E-FF5CFF8A0037}</author>
    <author>tc={69F8E760-54EE-4C03-9110-A0FDBD94E75C}</author>
    <author>tc={BA6F18A8-046F-459D-9F2E-00C5EE87D727}</author>
    <author>tc={48A8934C-37A9-40E9-8201-CAC3A5EAADED}</author>
    <author>tc={D85DD3CB-BAE6-4BF7-8BB2-365C31889DC1}</author>
    <author>tc={AFDB1600-4159-49FA-857A-CC4C6288E343}</author>
    <author>tc={EEAC484F-82AC-42C8-9E8E-FCBA239D7C5F}</author>
    <author>tc={EFE8D556-2CC2-4FD8-A346-4170DACCC165}</author>
    <author>tc={5074B6B6-B848-46C6-AF88-38521DEDA3E0}</author>
    <author>tc={E0392396-BC42-48AE-9C2C-42187C6F6477}</author>
    <author>tc={73C729B6-9025-4488-B088-41D35486F214}</author>
  </authors>
  <commentList>
    <comment ref="D37" authorId="0" shapeId="0" xr:uid="{00000000-0006-0000-0000-000001000000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Základní počet uživatelů je 800, cena se počítá za navýšení o každých 20, do celkového počtu 1000. Jde tedy o navýšení o 200 uživatelů, tj. cena za 20 uživatelů x 10</t>
      </text>
    </comment>
    <comment ref="E37" authorId="1" shapeId="0" xr:uid="{00000000-0006-0000-0000-000002000000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Základní počet uživatelů je 800, cena se počítá za navýšení o každých 20, do celkového počtu 1000. Jde tedy o navýšení o 200 uživatelů, tj. cena za 20 uživatelů x 10 vynásobená 4 lety</t>
      </text>
    </comment>
    <comment ref="G37" authorId="2" shapeId="0" xr:uid="{00000000-0006-0000-0000-000003000000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Základní počet privilegovaných uživatelů je 125, cena se počítá za navýšení o každých 5, do celkového počtu 185. Jde tedy o navýšení o 60 uživatelů, tj. cena za 5 uživatelů x 12</t>
      </text>
    </comment>
    <comment ref="H37" authorId="3" shapeId="0" xr:uid="{00000000-0006-0000-0000-000004000000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Základní počet privilegovaných uživatelů je 125, cena se počítá za navýšení o každých 5, do celkového počtu 185. Jde tedy o navýšení o 60 uživatelů, tj. cena za 5 uživatelů x 12 vynásobená 4 lety</t>
      </text>
    </comment>
    <comment ref="J37" authorId="4" shapeId="0" xr:uid="{00000000-0006-0000-0000-000005000000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Základní počet koncových systémů je 6, cena se počítá za navýšení o každé 2, do celkového počtu 20. Jde tedy o navýšení o 14 koncových systémů, tj. cena za 2 koncové systémy x 7</t>
      </text>
    </comment>
    <comment ref="K37" authorId="5" shapeId="0" xr:uid="{00000000-0006-0000-0000-000006000000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Základní počet koncových systémů je 6, cena se počítá za navýšení o každé 2, do celkového počtu 20. Jde tedy o navýšení o 14 koncových systémů, tj. cena za 2 koncové systémy x 7 vynásobeno 4 lety</t>
      </text>
    </comment>
    <comment ref="D66" authorId="6" shapeId="0" xr:uid="{00000000-0006-0000-0000-000007000000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Základní počet uživatelů je 800, cena se počítá za navýšení o každých 20, do celkového počtu 1000. Jde tedy o navýšení o 200 uživatelů, tj. cena za 20 uživatelů x 10</t>
      </text>
    </comment>
    <comment ref="E66" authorId="7" shapeId="0" xr:uid="{00000000-0006-0000-0000-000008000000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Základní počet uživatelů je 800, cena se počítá za navýšení o každých 20, do celkového počtu 1000. Jde tedy o navýšení o 200 uživatelů, tj. cena za 20 uživatelů x 10 vynásobená 4 lety</t>
      </text>
    </comment>
    <comment ref="G66" authorId="8" shapeId="0" xr:uid="{00000000-0006-0000-0000-000009000000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Základní počet privilegovaných uživatelů je 125, cena se počítá za navýšení o každých 5, do celkového počtu 185. Jde tedy o navýšení o 60 uživatelů, tj. cena za 5 uživatelů x 12</t>
      </text>
    </comment>
    <comment ref="H66" authorId="9" shapeId="0" xr:uid="{00000000-0006-0000-0000-00000A000000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Základní počet privilegovaných uživatelů je 125, cena se počítá za navýšení o každých 5, do celkového počtu 185. Jde tedy o navýšení o 60 uživatelů, tj. cena za 5 uživatelů x 12 vynásobená 4 lety</t>
      </text>
    </comment>
    <comment ref="J66" authorId="10" shapeId="0" xr:uid="{00000000-0006-0000-0000-00000B000000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Základní počet koncových systémů je 6, cena se počítá za navýšení o každé 2, do celkového počtu 20. Jde tedy o navýšení o 14 koncových systémů, tj. cena za 2 koncové systémy x 7</t>
      </text>
    </comment>
    <comment ref="K66" authorId="11" shapeId="0" xr:uid="{00000000-0006-0000-0000-00000C000000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Základní počet koncových systémů je 6, cena se počítá za navýšení o každé 2, do celkového počtu 20. Jde tedy o navýšení o 14 koncových systémů, tj. cena za 2 koncové systémy x 7 vynásobeno 4 lety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tc={99920048-080F-4DE9-BA7D-360B314879DE}</author>
    <author>tc={1598CFAE-885F-4BFE-AECE-FE57DC58E2C9}</author>
    <author>tc={24C86832-634B-4DEB-8332-8B3EAC732762}</author>
    <author>tc={C132D80C-997A-4F0F-AC35-A3603BC5F62E}</author>
    <author>tc={F7671F87-C5EB-4DAA-941C-5599DC86CE18}</author>
  </authors>
  <commentList>
    <comment ref="C7" authorId="0" shapeId="0" xr:uid="{00000000-0006-0000-0100-000001000000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Součet všech dílčích položek položky "K"</t>
      </text>
    </comment>
    <comment ref="F7" authorId="1" shapeId="0" xr:uid="{00000000-0006-0000-0100-000002000000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Součet všech dílčích položek položky "L" za 1 rok</t>
      </text>
    </comment>
    <comment ref="G7" authorId="2" shapeId="0" xr:uid="{00000000-0006-0000-0100-000003000000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Součet všech dílčích položek položky "L" za 4 roky</t>
      </text>
    </comment>
    <comment ref="C14" authorId="3" shapeId="0" xr:uid="{00000000-0006-0000-0100-000004000000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Součet všech dílčích položek položky "M" za 1 rok</t>
      </text>
    </comment>
    <comment ref="D14" authorId="4" shapeId="0" xr:uid="{00000000-0006-0000-0100-000005000000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Součet všech dílčích položek položky "M" za 4 roky</t>
      </text>
    </comment>
  </commentList>
</comments>
</file>

<file path=xl/sharedStrings.xml><?xml version="1.0" encoding="utf-8"?>
<sst xmlns="http://schemas.openxmlformats.org/spreadsheetml/2006/main" count="455" uniqueCount="374">
  <si>
    <t>Číslo položky</t>
  </si>
  <si>
    <t>Cena v Kč bez DPH</t>
  </si>
  <si>
    <t>Název položky</t>
  </si>
  <si>
    <t>Rozšířené atributy</t>
  </si>
  <si>
    <t>Systemizovaná místa</t>
  </si>
  <si>
    <t>Změna loginu a emailové adresy automaticky</t>
  </si>
  <si>
    <t>Změna oprávnění při změně systemizovaného místa</t>
  </si>
  <si>
    <t>Editovatelné šablony notifikací</t>
  </si>
  <si>
    <t>Verzování rolí</t>
  </si>
  <si>
    <t>Kontrolní pravidla</t>
  </si>
  <si>
    <t>Delegace oprávnění</t>
  </si>
  <si>
    <t>Plná projekce identit na koncové systémy</t>
  </si>
  <si>
    <t>Responzivní design, corporate branding</t>
  </si>
  <si>
    <t>Koncový systém VPN</t>
  </si>
  <si>
    <t>Koncový systém HelpDesk</t>
  </si>
  <si>
    <t>Koncový systém TIC</t>
  </si>
  <si>
    <t>Koncový systém MS SQL server</t>
  </si>
  <si>
    <t>Koncový systém Základní registry</t>
  </si>
  <si>
    <t>Koncový systém Juno</t>
  </si>
  <si>
    <t>Koncový systém KS</t>
  </si>
  <si>
    <t>Koncový systém Evidence 2000</t>
  </si>
  <si>
    <t>Koncový systém ČiSoft</t>
  </si>
  <si>
    <t>Koncový systém OZP Express</t>
  </si>
  <si>
    <t>A</t>
  </si>
  <si>
    <t>1)</t>
  </si>
  <si>
    <t>B. Cena za licence na 4 roky</t>
  </si>
  <si>
    <t>A.1</t>
  </si>
  <si>
    <t>A.2</t>
  </si>
  <si>
    <t>A.2.1</t>
  </si>
  <si>
    <t>A.2.2</t>
  </si>
  <si>
    <t>A.2.3</t>
  </si>
  <si>
    <t>A.2.4</t>
  </si>
  <si>
    <t>A.2.5</t>
  </si>
  <si>
    <t>A.2.6</t>
  </si>
  <si>
    <t>A.2.7</t>
  </si>
  <si>
    <t>A.2.8</t>
  </si>
  <si>
    <t>A.2.9</t>
  </si>
  <si>
    <t>A.2.10</t>
  </si>
  <si>
    <t>A.2.11</t>
  </si>
  <si>
    <t>A.2.12.1</t>
  </si>
  <si>
    <t>A.2.12.2</t>
  </si>
  <si>
    <t>A.2.12.3</t>
  </si>
  <si>
    <t>A.2.12.4</t>
  </si>
  <si>
    <t>A.2.12.5</t>
  </si>
  <si>
    <t>A.2.12.6</t>
  </si>
  <si>
    <t>A.2.12.7</t>
  </si>
  <si>
    <t>A.2.12.8</t>
  </si>
  <si>
    <t>A.2.12.9</t>
  </si>
  <si>
    <t>A.2.12.10</t>
  </si>
  <si>
    <t>A.3</t>
  </si>
  <si>
    <t>B.1</t>
  </si>
  <si>
    <t>B.2</t>
  </si>
  <si>
    <t>B.2.1</t>
  </si>
  <si>
    <t>B.2.2</t>
  </si>
  <si>
    <t>B.2.3</t>
  </si>
  <si>
    <t>B.2.4</t>
  </si>
  <si>
    <t>B.2.5</t>
  </si>
  <si>
    <t>B.2.6</t>
  </si>
  <si>
    <t>B.2.7</t>
  </si>
  <si>
    <t>B.2.8</t>
  </si>
  <si>
    <t>B.2.9</t>
  </si>
  <si>
    <t>B.2.10</t>
  </si>
  <si>
    <t>B.2.11</t>
  </si>
  <si>
    <t>B.2.12.1</t>
  </si>
  <si>
    <t>B.2.12.2</t>
  </si>
  <si>
    <t>B.2.12.3</t>
  </si>
  <si>
    <t>B.2.12.4</t>
  </si>
  <si>
    <t>B.2.12.5</t>
  </si>
  <si>
    <t>B.2.12.6</t>
  </si>
  <si>
    <t>B.2.12.7</t>
  </si>
  <si>
    <t>B.2.12.8</t>
  </si>
  <si>
    <t>B.2.12.9</t>
  </si>
  <si>
    <t>B.2.12.10</t>
  </si>
  <si>
    <t>B.3</t>
  </si>
  <si>
    <t>B</t>
  </si>
  <si>
    <t>C.1</t>
  </si>
  <si>
    <t>C.2</t>
  </si>
  <si>
    <t>C.2.1</t>
  </si>
  <si>
    <t>C.2.2</t>
  </si>
  <si>
    <t>C.2.3</t>
  </si>
  <si>
    <t>C.2.4</t>
  </si>
  <si>
    <t>C.2.5</t>
  </si>
  <si>
    <t>C.2.6</t>
  </si>
  <si>
    <t>C.2.7</t>
  </si>
  <si>
    <t>C.2.8</t>
  </si>
  <si>
    <t>C.2.9</t>
  </si>
  <si>
    <t>C.2.10</t>
  </si>
  <si>
    <t>C.2.11</t>
  </si>
  <si>
    <t>C.2.12.1</t>
  </si>
  <si>
    <t>C.2.12.2</t>
  </si>
  <si>
    <t>C.2.12.3</t>
  </si>
  <si>
    <t>C.2.12.4</t>
  </si>
  <si>
    <t>C.2.12.5</t>
  </si>
  <si>
    <t>C.2.12.6</t>
  </si>
  <si>
    <t>C.2.12.7</t>
  </si>
  <si>
    <t>C.2.12.8</t>
  </si>
  <si>
    <t>C.2.12.9</t>
  </si>
  <si>
    <t>C.2.12.10</t>
  </si>
  <si>
    <t>C.3</t>
  </si>
  <si>
    <t>C</t>
  </si>
  <si>
    <t>D.1</t>
  </si>
  <si>
    <t>D.2</t>
  </si>
  <si>
    <t>D.2.1</t>
  </si>
  <si>
    <t>D.2.2</t>
  </si>
  <si>
    <t>D.2.3</t>
  </si>
  <si>
    <t>D.2.4</t>
  </si>
  <si>
    <t>D.2.5</t>
  </si>
  <si>
    <t>D.2.6</t>
  </si>
  <si>
    <t>D.2.7</t>
  </si>
  <si>
    <t>D.2.8</t>
  </si>
  <si>
    <t>D.2.9</t>
  </si>
  <si>
    <t>D.2.10</t>
  </si>
  <si>
    <t>D.2.11</t>
  </si>
  <si>
    <t>D.2.12.1</t>
  </si>
  <si>
    <t>D.2.12.2</t>
  </si>
  <si>
    <t>D.2.12.3</t>
  </si>
  <si>
    <t>D.2.12.4</t>
  </si>
  <si>
    <t>D.2.12.5</t>
  </si>
  <si>
    <t>D.2.12.6</t>
  </si>
  <si>
    <t>D.2.12.7</t>
  </si>
  <si>
    <t>D.2.12.8</t>
  </si>
  <si>
    <t>D.2.12.9</t>
  </si>
  <si>
    <t>D.2.12.10</t>
  </si>
  <si>
    <t>D</t>
  </si>
  <si>
    <t>Licenční náklady -Systemizovaná místa</t>
  </si>
  <si>
    <t>Licenční náklady - Změna oprávnění při změně systemizovaného místa</t>
  </si>
  <si>
    <t>Licenční náklady - Změna loginu a emailové adresy automaticky</t>
  </si>
  <si>
    <t>Licenční náklady - Rozšířené atributy</t>
  </si>
  <si>
    <t>Licenční náklady - Editovatelné šablony notifikací</t>
  </si>
  <si>
    <t>Licenční náklady - Verzování rolí</t>
  </si>
  <si>
    <t>Licenční náklady - Kontrolní pravidla</t>
  </si>
  <si>
    <t>Licenční náklady - Delegace oprávnění</t>
  </si>
  <si>
    <t>Licenční náklady - Plná projekce identit na koncové systémy</t>
  </si>
  <si>
    <t>Licenční náklady - Responzivní design, corporate branding</t>
  </si>
  <si>
    <t>Licenční náklady - Koncový systém VPN</t>
  </si>
  <si>
    <t>Licenční náklady - Koncový systém HelpDesk</t>
  </si>
  <si>
    <t>Licenční náklady - Koncový systém TIC</t>
  </si>
  <si>
    <t>Licenční náklady - Koncový systém MS SQL server</t>
  </si>
  <si>
    <t>Licenční náklady - Koncový systém Základní registry</t>
  </si>
  <si>
    <t>Licenční náklady - Koncový systém Juno</t>
  </si>
  <si>
    <t>Licenční náklady - Koncový systém KS</t>
  </si>
  <si>
    <t>Licenční náklady - Koncový systém Evidence 2000</t>
  </si>
  <si>
    <t>Licenční náklady - Koncový systém ČiSoft</t>
  </si>
  <si>
    <t>Cena v Kč bez DPH celkem</t>
  </si>
  <si>
    <t>Cena v Kč bez DPH za 4 roky</t>
  </si>
  <si>
    <t>Podpora produktu výrobcem - Plná projekce identit na koncové systémy</t>
  </si>
  <si>
    <t>Podpora produktu výrobcem - Koncový systém VPN</t>
  </si>
  <si>
    <t>Licenční náklady - Koncový systém OZP Express</t>
  </si>
  <si>
    <t>Rozvoj, změnové požadavky a konzultace</t>
  </si>
  <si>
    <t>E</t>
  </si>
  <si>
    <t>F</t>
  </si>
  <si>
    <t>Školení</t>
  </si>
  <si>
    <t>Celková nabídková cena</t>
  </si>
  <si>
    <t>Celková nabídková cena za Rozvoj, změnové požadavky a konzultace</t>
  </si>
  <si>
    <t>Celková nabídková cena za Školení</t>
  </si>
  <si>
    <t>Celková nabídková cena za Licenční náklady</t>
  </si>
  <si>
    <t>G</t>
  </si>
  <si>
    <t>H</t>
  </si>
  <si>
    <t>E. Inkrementální nárůst ceny za licence</t>
  </si>
  <si>
    <t>Licenční náklady - Rozšířené atributy - inkrementální nárůst</t>
  </si>
  <si>
    <t>Licenční náklady -Systemizovaná místa - inkrementální nárůst</t>
  </si>
  <si>
    <t>Licenční náklady - Změna loginu a emailové adresy automaticky - inkrementální nárůst</t>
  </si>
  <si>
    <t>Licenční náklady - Změna oprávnění při změně systemizovaného místa - inkrementální nárůst</t>
  </si>
  <si>
    <t>Licenční náklady - Editovatelné šablony notifikací - inkrementální nárůst</t>
  </si>
  <si>
    <t>Licenční náklady - Verzování rolí - inkrementální nárůst</t>
  </si>
  <si>
    <t>Licenční náklady - Kontrolní pravidla - inkrementální nárůst</t>
  </si>
  <si>
    <t>Licenční náklady - Delegace oprávnění - inkrementální nárůst</t>
  </si>
  <si>
    <t>Licenční náklady - Plná projekce identit na koncové systémy - inkrementální nárůst</t>
  </si>
  <si>
    <t>Licenční náklady - Responzivní design, corporate branding - inkrementální nárůst</t>
  </si>
  <si>
    <t>Licenční náklady - Koncový systém VPN- inkrementální nárůst</t>
  </si>
  <si>
    <t>Licenční náklady - Koncový systém HelpDesk- inkrementální nárůst</t>
  </si>
  <si>
    <t>Licenční náklady - Koncový systém TIC - inkrementální nárůst</t>
  </si>
  <si>
    <t>Licenční náklady - Koncový systém MS SQL server - inkrementální nárůst</t>
  </si>
  <si>
    <t>Licenční náklady - Koncový systém Základní registry - inkrementální nárůst</t>
  </si>
  <si>
    <t>Licenční náklady - Koncový systém Juno - inkrementální nárůst</t>
  </si>
  <si>
    <t>Licenční náklady - Koncový systém KS - inkrementální nárůst</t>
  </si>
  <si>
    <t>Licenční náklady - Koncový systém Evidence 2000- inkrementální nárůst</t>
  </si>
  <si>
    <t>Licenční náklady - Koncový systém ČiSoft- inkrementální nárůst</t>
  </si>
  <si>
    <t>E.1</t>
  </si>
  <si>
    <t>E.2</t>
  </si>
  <si>
    <t>E.2.1</t>
  </si>
  <si>
    <t>E.2.2</t>
  </si>
  <si>
    <t>E.2.3</t>
  </si>
  <si>
    <t>E.2.4</t>
  </si>
  <si>
    <t>E.2.5</t>
  </si>
  <si>
    <t>E.2.6</t>
  </si>
  <si>
    <t>E.2.7</t>
  </si>
  <si>
    <t>E.2.8</t>
  </si>
  <si>
    <t>E.2.9</t>
  </si>
  <si>
    <t>E.2.10</t>
  </si>
  <si>
    <t>E.2.11</t>
  </si>
  <si>
    <t>E.2.12.1</t>
  </si>
  <si>
    <t>E.2.12.2</t>
  </si>
  <si>
    <t>E.2.12.3</t>
  </si>
  <si>
    <t>E.2.12.4</t>
  </si>
  <si>
    <t>E.2.12.5</t>
  </si>
  <si>
    <t>E.2.12.6</t>
  </si>
  <si>
    <t>E.2.12.7</t>
  </si>
  <si>
    <t>E.2.12.8</t>
  </si>
  <si>
    <t>E.2.12.9</t>
  </si>
  <si>
    <t>E.2.12.10</t>
  </si>
  <si>
    <t>G. Cena za rozvoj, změnové požadavky a konzultace na 4 roky</t>
  </si>
  <si>
    <t>Nárůst ceny za zvýšený počet uživatelů o 20 - 1 rok (v Kč bez DPH)</t>
  </si>
  <si>
    <t>Nárůst ceny za zvýšený počet uživatelů na celkových 1000 - 1 rok (v Kč bez DPH</t>
  </si>
  <si>
    <t>Nárůst ceny za zvýšený počet uživatelů na celkových 1000 - 4 roky (v Kč bez DPH)</t>
  </si>
  <si>
    <t>Nárůst ceny za zvýšený počet privilegovaných identit o 5 - 1 rok (v Kč bez DPH)</t>
  </si>
  <si>
    <t>Nárůst ceny za zvýšený počet koncových systémů připojených k IdM o 2 - 1 rok (v Kč bez DPH)</t>
  </si>
  <si>
    <t>Nárůst ceny za zvýšený počet  koncových systémů připojených k IdM na celkových 20 - 4 roky (v Kč bez DPH)</t>
  </si>
  <si>
    <t>x</t>
  </si>
  <si>
    <t>Licenční náklady - Zabezpečení privilegovaných účtů</t>
  </si>
  <si>
    <t>Příloha č. 6 - Specifikace nabídkové ceny</t>
  </si>
  <si>
    <t>Privilegovaní uživatelé / privilegované identity v infrastruktuře</t>
  </si>
  <si>
    <t>Počet administrátorů (správců + externistů)</t>
  </si>
  <si>
    <t>Koncový systém / služba / zařízení</t>
  </si>
  <si>
    <t>Aktuální počet</t>
  </si>
  <si>
    <t>Celkový plánovaný počet</t>
  </si>
  <si>
    <t>Windows Server 2008/12/16</t>
  </si>
  <si>
    <t>Microsoft SQL Server 2016</t>
  </si>
  <si>
    <t>VMware ESXi / vSphere</t>
  </si>
  <si>
    <t xml:space="preserve">ERP icis </t>
  </si>
  <si>
    <t>Firewall</t>
  </si>
  <si>
    <t xml:space="preserve">Aktivní prvky </t>
  </si>
  <si>
    <t xml:space="preserve">Aplikace/skripty ** využívající privilegované účty k přístupu k lokálním i vzdáleným službám nebo systémům </t>
  </si>
  <si>
    <t>** tyto skripty jsou spouštěny ručně nebo automaticky na následujícím počtu operačních systémů</t>
  </si>
  <si>
    <t>Počet privilegovaných účtů na koncových systémech </t>
  </si>
  <si>
    <t>Linux RHEL 6/7 </t>
  </si>
  <si>
    <t>Zabezpečení privilegovaných účtů</t>
  </si>
  <si>
    <t xml:space="preserve">2) </t>
  </si>
  <si>
    <t>Nárůst ceny za zvýšený počet uživatelů, účtů, služeb, zařízení či systémů o 1 - 1 rok (v Kč bez DPH)</t>
  </si>
  <si>
    <t>Nárůst ceny za zvýšený počet uživatelů, účtů, služeb, zařízení či systémů na celkový plánovaný počet - 1 rok (v Kč bez DPH)</t>
  </si>
  <si>
    <t>Nárůst ceny za zvýšený počet uživatelů, účtů, služeb, zařízení či systémů na celkový plánovaný počet - 4 roky (v Kč bez DPH)</t>
  </si>
  <si>
    <t>A.2.13</t>
  </si>
  <si>
    <t>Vysoká dostupnost</t>
  </si>
  <si>
    <t>B.2.13</t>
  </si>
  <si>
    <t>Licenční náklady - Vysoká dostupnost</t>
  </si>
  <si>
    <t>C.2.13</t>
  </si>
  <si>
    <t>D.2.13</t>
  </si>
  <si>
    <t>E.2.13</t>
  </si>
  <si>
    <t>Licenční náklady - Vysoká dostupnost - inkrementální nárůst</t>
  </si>
  <si>
    <t>Identity Management - realizace</t>
  </si>
  <si>
    <t>Podpora - Rozšířené atributy</t>
  </si>
  <si>
    <t>Podpora - Systemizovaná místa</t>
  </si>
  <si>
    <t>Podpora - Změna loginu a emailové adresy automaticky</t>
  </si>
  <si>
    <t>Podpora - Změna oprávnění při změně systemizovaného místa</t>
  </si>
  <si>
    <t>Podpora -  Editovatelné šablony notifikací</t>
  </si>
  <si>
    <t>Podpora -  Verzování rolí</t>
  </si>
  <si>
    <t>Podpora - Kontrolní pravidla</t>
  </si>
  <si>
    <t>Podpora - Delegace oprávnění</t>
  </si>
  <si>
    <t>Podpora - Responzivní design, corporate branding</t>
  </si>
  <si>
    <t>Podpora - Koncový systém HelpDesk</t>
  </si>
  <si>
    <t>Podpora -  Koncový systém TIC</t>
  </si>
  <si>
    <t>Podpora - Koncový systém MS SQL server</t>
  </si>
  <si>
    <t>Podpora - Koncový systém Základní registry</t>
  </si>
  <si>
    <t>Podpora- Koncový systém Juno</t>
  </si>
  <si>
    <t>Podpora - Koncový systém KS</t>
  </si>
  <si>
    <t>Podpora - Koncový systém Evidence 2000</t>
  </si>
  <si>
    <t>Podpora - Koncový systém ČiSoft</t>
  </si>
  <si>
    <t>Podpora - Koncový systém OZP Express</t>
  </si>
  <si>
    <t>Podpora - Vysoká dostupnost</t>
  </si>
  <si>
    <t>Podpora - Zabezpečení privilegovaných účtů</t>
  </si>
  <si>
    <t>Celková nabídková cena za licenční náklady</t>
  </si>
  <si>
    <t>D. Inkrementální nárůst ceny za podporu</t>
  </si>
  <si>
    <t>Podpora - Rozšířené atributy - inkrementální nárůst</t>
  </si>
  <si>
    <t>Podpora -Systemizovaná místa - inkrementální nárůst</t>
  </si>
  <si>
    <t>Podpora - Změna loginu a emailové adresy automaticky - inkrementální nárůst</t>
  </si>
  <si>
    <t>Podpora - Změna oprávnění při změně systemizovaného místa - inkrementální nárůst</t>
  </si>
  <si>
    <t>Podpora - Editovatelné šablony notifikací - inkrementální nárůst</t>
  </si>
  <si>
    <t>Podpora - Verzování rolí - inkrementální nárůst</t>
  </si>
  <si>
    <t>Podpora - Kontrolní pravidla - inkrementální nárůst</t>
  </si>
  <si>
    <t>Podpora - Delegace oprávnění - inkrementální nárůst</t>
  </si>
  <si>
    <t>Podpora - Plná projekce identit na koncové systémy - inkrementální nárůst</t>
  </si>
  <si>
    <t>Podpora - Responzivní design, corporate branding - inkrementální nárůst</t>
  </si>
  <si>
    <t>Podpora - Vysoká dostupnost - inkrementální nárůst</t>
  </si>
  <si>
    <t>Podpora - Koncový systém ČiSoft- inkrementální nárůst</t>
  </si>
  <si>
    <t>Podpora - Koncový systém Evidence 2000- inkrementální nárůst</t>
  </si>
  <si>
    <t>Podpora - Koncový systém KS - inkrementální nárůst</t>
  </si>
  <si>
    <t>Podpora - Koncový systém Juno - inkrementální nárůst</t>
  </si>
  <si>
    <t>Podpora - Koncový systém Základní registry - inkrementální nárůst</t>
  </si>
  <si>
    <t>Podpora - Koncový systém MS SQL server - inkrementální nárůst</t>
  </si>
  <si>
    <t>Podpora - Koncový systém TIC - inkrementální nárůst</t>
  </si>
  <si>
    <t>Podpora - Koncový systém VPN- inkrementální nárůst</t>
  </si>
  <si>
    <t>Podpora - Koncový systém HelpDesk- inkrementální nárůst</t>
  </si>
  <si>
    <t>I</t>
  </si>
  <si>
    <t>Cena v Kč bez DPH za 1 hodinu úpravy směrnic</t>
  </si>
  <si>
    <t>3)</t>
  </si>
  <si>
    <t>Celková nabídková cena za Úpravu Směrnic</t>
  </si>
  <si>
    <t>J</t>
  </si>
  <si>
    <t>Úprava směrnic</t>
  </si>
  <si>
    <t>Dodávka SW</t>
  </si>
  <si>
    <t>Cena v Kč bez DPH za 1 rok</t>
  </si>
  <si>
    <t>K</t>
  </si>
  <si>
    <t>4)</t>
  </si>
  <si>
    <t>Celková nabídková cena za dodávku HW</t>
  </si>
  <si>
    <t>List 1 - Celková nabídková cena</t>
  </si>
  <si>
    <t>List 2 - Rozpad ceny dodávaného HW a SW</t>
  </si>
  <si>
    <t>Název položky (vč. popisu)</t>
  </si>
  <si>
    <t>K.1</t>
  </si>
  <si>
    <t>K.2</t>
  </si>
  <si>
    <t>K.3</t>
  </si>
  <si>
    <t xml:space="preserve">Cena v Kč bez DPH za 4 roky </t>
  </si>
  <si>
    <t xml:space="preserve">Cena v Kč bez DPH za 4 roky 
</t>
  </si>
  <si>
    <t>H. Cena za školení v rozsahu dle čl. 1.4 přílohy č.1 smlouvy</t>
  </si>
  <si>
    <t>A. Cena za Dílo</t>
  </si>
  <si>
    <t>Celková nabídková cena za Dílo</t>
  </si>
  <si>
    <t>I. Cena za pravidelné auditní zprávy za 4 roky</t>
  </si>
  <si>
    <t>Cena v Kč bez DPH za 1 pravidelnou auditní zprávu</t>
  </si>
  <si>
    <t>Pravidlená auditní zpráva</t>
  </si>
  <si>
    <r>
      <t>Celková nabídková cena za Licenční náklady</t>
    </r>
    <r>
      <rPr>
        <vertAlign val="superscript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- inkrementální nárůst</t>
    </r>
  </si>
  <si>
    <r>
      <t xml:space="preserve">Cena v Kč bez DPH za 4 roky 
</t>
    </r>
    <r>
      <rPr>
        <sz val="10"/>
        <rFont val="Arial"/>
        <family val="2"/>
        <charset val="238"/>
      </rPr>
      <t>(150 hodin měsíčně * 48 měsíců, tj. 7200 hodin za 4 roky)</t>
    </r>
    <r>
      <rPr>
        <vertAlign val="superscript"/>
        <sz val="10"/>
        <rFont val="Arial"/>
        <family val="2"/>
        <charset val="238"/>
      </rPr>
      <t>1)</t>
    </r>
  </si>
  <si>
    <r>
      <t>Celková nabídková cena za Licenční náklady</t>
    </r>
    <r>
      <rPr>
        <b/>
        <vertAlign val="superscript"/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- inkrementální nárůst</t>
    </r>
  </si>
  <si>
    <t>J. Cena za úpravu směrnic na 4 roky</t>
  </si>
  <si>
    <t>K. Cena za dodávku HW</t>
  </si>
  <si>
    <t>L</t>
  </si>
  <si>
    <t>Celková nabídková cena za Pravidlenou auditní zprávu</t>
  </si>
  <si>
    <t>2)</t>
  </si>
  <si>
    <t>L.1</t>
  </si>
  <si>
    <t>L.2</t>
  </si>
  <si>
    <t>L.3</t>
  </si>
  <si>
    <r>
      <t>K</t>
    </r>
    <r>
      <rPr>
        <vertAlign val="superscript"/>
        <sz val="10"/>
        <rFont val="Arial"/>
        <family val="2"/>
        <charset val="238"/>
      </rPr>
      <t>1)</t>
    </r>
  </si>
  <si>
    <r>
      <t xml:space="preserve">Cena v Kč bez DPH za 4 roky 
</t>
    </r>
    <r>
      <rPr>
        <sz val="10"/>
        <rFont val="Arial"/>
        <family val="2"/>
        <charset val="238"/>
      </rPr>
      <t>(8 pravidelných auditních zpráv)</t>
    </r>
  </si>
  <si>
    <t>Označení položky</t>
  </si>
  <si>
    <t>Cena v Kč bez DPH za 1 hodinu</t>
  </si>
  <si>
    <t>Příloha č. 6 - Specifikace nabídkové ceny (Kalkuce ceny)</t>
  </si>
  <si>
    <t>C. Cena za podporu produktu výrobcem a servisní podporu (Podpora) na 4 roky</t>
  </si>
  <si>
    <t>Nárůst ceny za zvýšený počet  koncových systémů připojených k IdM na celkových 20 - 1 rok (v Kč bez DPH)</t>
  </si>
  <si>
    <t>Cena v Kč bez DPH za  školení (celé školení)</t>
  </si>
  <si>
    <r>
      <t xml:space="preserve">Cena v Kč bez DPH za 4 roky 
</t>
    </r>
    <r>
      <rPr>
        <sz val="10"/>
        <rFont val="Arial"/>
        <family val="2"/>
        <charset val="238"/>
      </rPr>
      <t>(240 hodin)</t>
    </r>
    <r>
      <rPr>
        <vertAlign val="superscript"/>
        <sz val="10"/>
        <rFont val="Arial"/>
        <family val="2"/>
        <charset val="238"/>
      </rPr>
      <t>2)</t>
    </r>
  </si>
  <si>
    <r>
      <t>Dodávka HW</t>
    </r>
    <r>
      <rPr>
        <vertAlign val="superscript"/>
        <sz val="10"/>
        <rFont val="Arial"/>
        <family val="2"/>
        <charset val="238"/>
      </rPr>
      <t>3)</t>
    </r>
  </si>
  <si>
    <r>
      <t>Dodávka SW</t>
    </r>
    <r>
      <rPr>
        <vertAlign val="superscript"/>
        <sz val="10"/>
        <rFont val="Arial"/>
        <family val="2"/>
        <charset val="238"/>
      </rPr>
      <t>4)</t>
    </r>
  </si>
  <si>
    <t xml:space="preserve">Celková nabídková cena za Podporu </t>
  </si>
  <si>
    <r>
      <t>Celková nabídková cena za Podporu</t>
    </r>
    <r>
      <rPr>
        <b/>
        <vertAlign val="superscript"/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- inkrementální nárůst</t>
    </r>
  </si>
  <si>
    <t>Celková nabídková cena za Podporu - inkrementální nárůst</t>
  </si>
  <si>
    <t>D. Inkrementální nárůst ceny za Podporu</t>
  </si>
  <si>
    <t>IdM - Základní požadavky</t>
  </si>
  <si>
    <t>IdM - Další požadavky</t>
  </si>
  <si>
    <t>Licenční náklady - IdM - Základní požadavky</t>
  </si>
  <si>
    <t>Licenční náklady - IdM - Další požadavky</t>
  </si>
  <si>
    <t>Podpora - IdM - Základní požadavky</t>
  </si>
  <si>
    <t>Podpora - IdM - Další požadavky</t>
  </si>
  <si>
    <t>Podpora - IdM - Základní požadavky - inkrementální nárůst</t>
  </si>
  <si>
    <t>Podpora - IdM - Další požadavky - inkrementální nárůst</t>
  </si>
  <si>
    <t>Licenční náklady - IdM - Základní požadavky - inkrementální nárůst</t>
  </si>
  <si>
    <t>Licenční náklady - IdM - Další požadavky - inkrementální nárůst</t>
  </si>
  <si>
    <r>
      <t xml:space="preserve">Celková nabídková cena za Licenční náklady pro Zabezpečení privilegovaných účtů </t>
    </r>
    <r>
      <rPr>
        <vertAlign val="superscript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- inkrementální nárůst</t>
    </r>
  </si>
  <si>
    <t>F. Inkrementální nárůst ceny za licence pro Zabezpečení privilegovaných účtů</t>
  </si>
  <si>
    <r>
      <t xml:space="preserve">Celková nabídková cena za Licenční náklady pro Zabezpečení privilegovaných účtů </t>
    </r>
    <r>
      <rPr>
        <b/>
        <vertAlign val="superscript"/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- inkrementální nárůst</t>
    </r>
  </si>
  <si>
    <t>Jedná se o modelový příklad pro účely hodnocení nabídek, Objednatel není povinen odebrat žádný minimální objem této služby a zároveň lze odebrat i větší než stanovené množství.</t>
  </si>
  <si>
    <t>Pokud dodavatel bude dodávat jiný SW, než který je uvedený v čl. 7 přílohy č. 8.1 Vzoru slouvy, vyplní tuto položku a na listu 2 uvede podrobný rozpad ceny dodávaného SW.</t>
  </si>
  <si>
    <t>Dodavatel vyplní (přidá) tolik řádků, kolik je třeba</t>
  </si>
  <si>
    <t>M. Cena za dodávku SW za 4 roky</t>
  </si>
  <si>
    <r>
      <t>Dodávka HW</t>
    </r>
    <r>
      <rPr>
        <vertAlign val="superscript"/>
        <sz val="10"/>
        <rFont val="Arial"/>
        <family val="2"/>
        <charset val="238"/>
      </rPr>
      <t>2)</t>
    </r>
  </si>
  <si>
    <t>Dodavatel popíše položky (název HW a jeho popis)</t>
  </si>
  <si>
    <t>M.1</t>
  </si>
  <si>
    <t>M.2</t>
  </si>
  <si>
    <t>M.3</t>
  </si>
  <si>
    <r>
      <t>M</t>
    </r>
    <r>
      <rPr>
        <vertAlign val="superscript"/>
        <sz val="10"/>
        <rFont val="Arial"/>
        <family val="2"/>
        <charset val="238"/>
      </rPr>
      <t>1)</t>
    </r>
  </si>
  <si>
    <t>Cena za podporu HW na 4 roky</t>
  </si>
  <si>
    <t>M</t>
  </si>
  <si>
    <t>Celková nabídková cena za dodávku SW na 4 roky</t>
  </si>
  <si>
    <t>Dodavatel vyplní žlutě označená pole, oranžová pole se vyplní automaticky dle nastaveného vzorce. Dodavatel není oprávněn zasahovat do nastavených vzorců. Tato příloha má 2 listy k vyplnění. (List 2 má nastaveny automatické vzorce, z důvodu možnosti doplnění položek je však dodavatel povinen zkontrolovat, zda se vzorce chybně nepřepsaly a není přenášena na list 1 nesprávná hodnota.)</t>
  </si>
  <si>
    <t>L. Cena za podporu HW na 4 roky</t>
  </si>
  <si>
    <r>
      <t>Podpora HW na 4 roky</t>
    </r>
    <r>
      <rPr>
        <vertAlign val="superscript"/>
        <sz val="10"/>
        <rFont val="Arial"/>
        <family val="2"/>
        <charset val="238"/>
      </rPr>
      <t>3)</t>
    </r>
  </si>
  <si>
    <t>Pokud Dodavatel bude dodávat jiný HW, než který je uvedený v čl. 7 přílohy č. 8.1 Vzoru smlouvy, vyplní tuto položku a na listu 2 uvede podrobný rozpad ceny dodávaného HW a jeho podpory.</t>
  </si>
  <si>
    <t>120</t>
  </si>
  <si>
    <t>Nárůst ceny za zvýšený počet privilegovaných identit na celkových 185 - 1 rok (v Kč bez DPH</t>
  </si>
  <si>
    <t>Nárůst ceny za zvýšený počet privilegovaných identit na celkových 185 - 4 roky (v Kč bez DPH)</t>
  </si>
  <si>
    <t>Napojení na monitorovací nástroj Flowmon a Monet</t>
  </si>
  <si>
    <t>Licenční náklady - Napojení na monitorovací nástroj Flowmon a Monet</t>
  </si>
  <si>
    <t>Podpora - Napojení na monitorovací nástroj Flowmon a Monet</t>
  </si>
  <si>
    <t>Podpora - Napojení na monitorovací nástroj Flowmon  a Monet - inkrementální nárůst</t>
  </si>
  <si>
    <t>Licenční náklady - Napojení na monitorovací nástroj Flowmon  a Monet - inkrementální nárůst</t>
  </si>
  <si>
    <t>D.3</t>
  </si>
  <si>
    <t>Podpora - Koncový systém OZP Express - inkrementální nárůst</t>
  </si>
  <si>
    <t>Podpora - Zabezpečení privilegovaných účtů - inkrementální nárůst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</si>
</sst>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E801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8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49" fontId="3" fillId="4" borderId="8" xfId="0" applyNumberFormat="1" applyFont="1" applyFill="1" applyBorder="1" applyAlignment="1">
      <alignment wrapText="1"/>
    </xf>
    <xf numFmtId="0" fontId="3" fillId="4" borderId="5" xfId="0" applyFont="1" applyFill="1" applyBorder="1" applyAlignment="1">
      <alignment wrapText="1"/>
    </xf>
    <xf numFmtId="49" fontId="3" fillId="4" borderId="10" xfId="0" applyNumberFormat="1" applyFont="1" applyFill="1" applyBorder="1" applyAlignment="1">
      <alignment wrapText="1"/>
    </xf>
    <xf numFmtId="0" fontId="3" fillId="4" borderId="3" xfId="0" applyFont="1" applyFill="1" applyBorder="1" applyAlignment="1">
      <alignment wrapText="1"/>
    </xf>
    <xf numFmtId="49" fontId="3" fillId="0" borderId="12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3" fillId="2" borderId="13" xfId="0" applyFont="1" applyFill="1" applyBorder="1" applyAlignment="1">
      <alignment wrapText="1"/>
    </xf>
    <xf numFmtId="49" fontId="3" fillId="6" borderId="14" xfId="0" applyNumberFormat="1" applyFont="1" applyFill="1" applyBorder="1" applyAlignment="1">
      <alignment wrapText="1"/>
    </xf>
    <xf numFmtId="0" fontId="3" fillId="6" borderId="2" xfId="0" applyFont="1" applyFill="1" applyBorder="1" applyAlignment="1">
      <alignment wrapText="1"/>
    </xf>
    <xf numFmtId="49" fontId="3" fillId="6" borderId="14" xfId="0" applyNumberFormat="1" applyFont="1" applyFill="1" applyBorder="1" applyAlignment="1">
      <alignment vertical="top" wrapText="1"/>
    </xf>
    <xf numFmtId="49" fontId="3" fillId="6" borderId="18" xfId="0" applyNumberFormat="1" applyFont="1" applyFill="1" applyBorder="1" applyAlignment="1">
      <alignment vertical="top" wrapText="1"/>
    </xf>
    <xf numFmtId="0" fontId="3" fillId="6" borderId="22" xfId="0" applyFont="1" applyFill="1" applyBorder="1" applyAlignment="1">
      <alignment wrapText="1"/>
    </xf>
    <xf numFmtId="0" fontId="3" fillId="5" borderId="9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49" fontId="2" fillId="0" borderId="8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49" fontId="2" fillId="0" borderId="5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49" fontId="3" fillId="0" borderId="12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left" vertical="top" wrapText="1"/>
    </xf>
    <xf numFmtId="49" fontId="3" fillId="0" borderId="14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49" fontId="3" fillId="0" borderId="2" xfId="0" applyNumberFormat="1" applyFont="1" applyBorder="1" applyAlignment="1">
      <alignment horizontal="left" vertical="top" wrapText="1"/>
    </xf>
    <xf numFmtId="0" fontId="3" fillId="3" borderId="2" xfId="0" applyFont="1" applyFill="1" applyBorder="1" applyAlignment="1">
      <alignment wrapText="1"/>
    </xf>
    <xf numFmtId="0" fontId="3" fillId="8" borderId="12" xfId="0" applyFont="1" applyFill="1" applyBorder="1" applyAlignment="1">
      <alignment horizontal="left" vertical="top" wrapText="1"/>
    </xf>
    <xf numFmtId="0" fontId="3" fillId="8" borderId="1" xfId="0" applyFont="1" applyFill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8" borderId="14" xfId="0" applyFont="1" applyFill="1" applyBorder="1" applyAlignment="1">
      <alignment horizontal="left" vertical="top" wrapText="1"/>
    </xf>
    <xf numFmtId="0" fontId="3" fillId="8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wrapText="1"/>
    </xf>
    <xf numFmtId="0" fontId="3" fillId="0" borderId="15" xfId="0" applyFont="1" applyFill="1" applyBorder="1" applyAlignment="1">
      <alignment wrapText="1"/>
    </xf>
    <xf numFmtId="49" fontId="3" fillId="6" borderId="8" xfId="0" applyNumberFormat="1" applyFont="1" applyFill="1" applyBorder="1" applyAlignment="1">
      <alignment vertical="top" wrapText="1"/>
    </xf>
    <xf numFmtId="0" fontId="3" fillId="6" borderId="23" xfId="0" applyFont="1" applyFill="1" applyBorder="1" applyAlignment="1">
      <alignment wrapText="1"/>
    </xf>
    <xf numFmtId="49" fontId="3" fillId="6" borderId="8" xfId="0" applyNumberFormat="1" applyFont="1" applyFill="1" applyBorder="1" applyAlignment="1">
      <alignment wrapText="1"/>
    </xf>
    <xf numFmtId="0" fontId="3" fillId="6" borderId="5" xfId="0" applyFont="1" applyFill="1" applyBorder="1" applyAlignment="1">
      <alignment wrapText="1"/>
    </xf>
    <xf numFmtId="0" fontId="2" fillId="0" borderId="1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49" fontId="2" fillId="6" borderId="12" xfId="0" applyNumberFormat="1" applyFont="1" applyFill="1" applyBorder="1" applyAlignment="1">
      <alignment wrapText="1"/>
    </xf>
    <xf numFmtId="0" fontId="2" fillId="6" borderId="1" xfId="0" applyFont="1" applyFill="1" applyBorder="1" applyAlignment="1">
      <alignment wrapText="1"/>
    </xf>
    <xf numFmtId="49" fontId="2" fillId="6" borderId="12" xfId="0" applyNumberFormat="1" applyFont="1" applyFill="1" applyBorder="1" applyAlignment="1">
      <alignment vertical="top" wrapText="1"/>
    </xf>
    <xf numFmtId="49" fontId="2" fillId="6" borderId="10" xfId="0" applyNumberFormat="1" applyFont="1" applyFill="1" applyBorder="1" applyAlignment="1">
      <alignment wrapText="1"/>
    </xf>
    <xf numFmtId="0" fontId="2" fillId="6" borderId="23" xfId="0" applyFont="1" applyFill="1" applyBorder="1" applyAlignment="1">
      <alignment wrapText="1"/>
    </xf>
    <xf numFmtId="49" fontId="2" fillId="6" borderId="30" xfId="0" applyNumberFormat="1" applyFont="1" applyFill="1" applyBorder="1" applyAlignment="1">
      <alignment wrapText="1"/>
    </xf>
    <xf numFmtId="49" fontId="3" fillId="6" borderId="12" xfId="0" applyNumberFormat="1" applyFont="1" applyFill="1" applyBorder="1" applyAlignment="1">
      <alignment wrapText="1"/>
    </xf>
    <xf numFmtId="0" fontId="3" fillId="6" borderId="1" xfId="0" applyFont="1" applyFill="1" applyBorder="1" applyAlignment="1">
      <alignment wrapText="1"/>
    </xf>
    <xf numFmtId="49" fontId="3" fillId="0" borderId="14" xfId="0" applyNumberFormat="1" applyFont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6" fillId="0" borderId="0" xfId="0" applyFont="1"/>
    <xf numFmtId="0" fontId="3" fillId="0" borderId="0" xfId="0" applyFont="1" applyAlignment="1">
      <alignment wrapText="1"/>
    </xf>
    <xf numFmtId="0" fontId="2" fillId="0" borderId="0" xfId="0" applyFont="1" applyBorder="1" applyAlignment="1">
      <alignment horizontal="center" wrapText="1"/>
    </xf>
    <xf numFmtId="0" fontId="3" fillId="0" borderId="0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3" fillId="0" borderId="0" xfId="0" applyFont="1" applyFill="1" applyBorder="1" applyAlignment="1">
      <alignment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49" fontId="3" fillId="6" borderId="18" xfId="0" applyNumberFormat="1" applyFont="1" applyFill="1" applyBorder="1" applyAlignment="1">
      <alignment wrapText="1"/>
    </xf>
    <xf numFmtId="0" fontId="3" fillId="6" borderId="4" xfId="0" applyFont="1" applyFill="1" applyBorder="1" applyAlignment="1">
      <alignment wrapText="1"/>
    </xf>
    <xf numFmtId="0" fontId="2" fillId="0" borderId="8" xfId="0" applyFont="1" applyBorder="1" applyAlignment="1">
      <alignment horizontal="center" vertical="top" wrapText="1"/>
    </xf>
    <xf numFmtId="0" fontId="2" fillId="6" borderId="3" xfId="0" applyFont="1" applyFill="1" applyBorder="1" applyAlignment="1">
      <alignment wrapText="1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2" fontId="3" fillId="2" borderId="13" xfId="0" applyNumberFormat="1" applyFont="1" applyFill="1" applyBorder="1" applyAlignment="1">
      <alignment wrapText="1"/>
    </xf>
    <xf numFmtId="2" fontId="3" fillId="3" borderId="13" xfId="0" applyNumberFormat="1" applyFont="1" applyFill="1" applyBorder="1" applyAlignment="1">
      <alignment wrapText="1"/>
    </xf>
    <xf numFmtId="2" fontId="3" fillId="3" borderId="15" xfId="0" applyNumberFormat="1" applyFont="1" applyFill="1" applyBorder="1" applyAlignment="1">
      <alignment wrapText="1"/>
    </xf>
    <xf numFmtId="2" fontId="3" fillId="2" borderId="15" xfId="0" applyNumberFormat="1" applyFont="1" applyFill="1" applyBorder="1" applyAlignment="1">
      <alignment wrapText="1"/>
    </xf>
    <xf numFmtId="49" fontId="3" fillId="0" borderId="33" xfId="0" applyNumberFormat="1" applyFont="1" applyBorder="1" applyAlignment="1">
      <alignment wrapText="1"/>
    </xf>
    <xf numFmtId="49" fontId="3" fillId="0" borderId="3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2" fontId="3" fillId="3" borderId="1" xfId="0" applyNumberFormat="1" applyFont="1" applyFill="1" applyBorder="1" applyAlignment="1">
      <alignment wrapText="1"/>
    </xf>
    <xf numFmtId="2" fontId="3" fillId="3" borderId="2" xfId="0" applyNumberFormat="1" applyFont="1" applyFill="1" applyBorder="1" applyAlignment="1">
      <alignment wrapText="1"/>
    </xf>
    <xf numFmtId="0" fontId="4" fillId="3" borderId="2" xfId="0" applyFont="1" applyFill="1" applyBorder="1" applyAlignment="1">
      <alignment wrapText="1"/>
    </xf>
    <xf numFmtId="49" fontId="3" fillId="6" borderId="34" xfId="0" applyNumberFormat="1" applyFont="1" applyFill="1" applyBorder="1" applyAlignment="1">
      <alignment wrapText="1"/>
    </xf>
    <xf numFmtId="0" fontId="3" fillId="6" borderId="3" xfId="0" applyFont="1" applyFill="1" applyBorder="1" applyAlignment="1">
      <alignment wrapText="1"/>
    </xf>
    <xf numFmtId="2" fontId="3" fillId="2" borderId="11" xfId="0" applyNumberFormat="1" applyFont="1" applyFill="1" applyBorder="1" applyAlignment="1">
      <alignment wrapText="1"/>
    </xf>
    <xf numFmtId="0" fontId="2" fillId="0" borderId="16" xfId="0" applyFont="1" applyBorder="1" applyAlignment="1">
      <alignment horizontal="center" vertical="top" wrapText="1"/>
    </xf>
    <xf numFmtId="2" fontId="3" fillId="5" borderId="2" xfId="0" applyNumberFormat="1" applyFont="1" applyFill="1" applyBorder="1" applyAlignment="1">
      <alignment wrapText="1"/>
    </xf>
    <xf numFmtId="2" fontId="3" fillId="5" borderId="20" xfId="0" applyNumberFormat="1" applyFont="1" applyFill="1" applyBorder="1" applyAlignment="1">
      <alignment wrapText="1"/>
    </xf>
    <xf numFmtId="2" fontId="3" fillId="2" borderId="3" xfId="0" applyNumberFormat="1" applyFont="1" applyFill="1" applyBorder="1" applyAlignment="1">
      <alignment wrapText="1"/>
    </xf>
    <xf numFmtId="2" fontId="3" fillId="2" borderId="9" xfId="0" applyNumberFormat="1" applyFont="1" applyFill="1" applyBorder="1" applyAlignment="1">
      <alignment wrapText="1"/>
    </xf>
    <xf numFmtId="2" fontId="3" fillId="2" borderId="24" xfId="0" applyNumberFormat="1" applyFont="1" applyFill="1" applyBorder="1" applyAlignment="1">
      <alignment wrapText="1"/>
    </xf>
    <xf numFmtId="2" fontId="3" fillId="2" borderId="25" xfId="0" applyNumberFormat="1" applyFont="1" applyFill="1" applyBorder="1" applyAlignment="1">
      <alignment wrapText="1"/>
    </xf>
    <xf numFmtId="2" fontId="3" fillId="2" borderId="35" xfId="0" applyNumberFormat="1" applyFont="1" applyFill="1" applyBorder="1" applyAlignment="1">
      <alignment wrapText="1"/>
    </xf>
    <xf numFmtId="2" fontId="2" fillId="5" borderId="11" xfId="0" applyNumberFormat="1" applyFont="1" applyFill="1" applyBorder="1" applyAlignment="1">
      <alignment wrapText="1"/>
    </xf>
    <xf numFmtId="2" fontId="2" fillId="5" borderId="13" xfId="0" applyNumberFormat="1" applyFont="1" applyFill="1" applyBorder="1" applyAlignment="1">
      <alignment wrapText="1"/>
    </xf>
    <xf numFmtId="2" fontId="3" fillId="5" borderId="9" xfId="0" applyNumberFormat="1" applyFont="1" applyFill="1" applyBorder="1" applyAlignment="1">
      <alignment wrapText="1"/>
    </xf>
    <xf numFmtId="0" fontId="2" fillId="0" borderId="36" xfId="0" applyFont="1" applyBorder="1" applyAlignment="1">
      <alignment horizontal="center" vertical="top" wrapText="1"/>
    </xf>
    <xf numFmtId="2" fontId="3" fillId="2" borderId="37" xfId="0" applyNumberFormat="1" applyFont="1" applyFill="1" applyBorder="1" applyAlignment="1">
      <alignment wrapText="1"/>
    </xf>
    <xf numFmtId="2" fontId="3" fillId="2" borderId="5" xfId="0" applyNumberFormat="1" applyFont="1" applyFill="1" applyBorder="1" applyAlignment="1">
      <alignment wrapText="1"/>
    </xf>
    <xf numFmtId="2" fontId="3" fillId="2" borderId="2" xfId="0" applyNumberFormat="1" applyFont="1" applyFill="1" applyBorder="1" applyAlignment="1">
      <alignment wrapText="1"/>
    </xf>
    <xf numFmtId="2" fontId="3" fillId="5" borderId="29" xfId="0" applyNumberFormat="1" applyFont="1" applyFill="1" applyBorder="1" applyAlignment="1">
      <alignment wrapText="1"/>
    </xf>
    <xf numFmtId="2" fontId="3" fillId="5" borderId="35" xfId="0" applyNumberFormat="1" applyFont="1" applyFill="1" applyBorder="1" applyAlignment="1">
      <alignment wrapText="1"/>
    </xf>
    <xf numFmtId="2" fontId="3" fillId="0" borderId="0" xfId="0" applyNumberFormat="1" applyFont="1" applyFill="1" applyBorder="1" applyAlignment="1">
      <alignment wrapText="1"/>
    </xf>
    <xf numFmtId="2" fontId="3" fillId="5" borderId="11" xfId="0" applyNumberFormat="1" applyFont="1" applyFill="1" applyBorder="1" applyAlignment="1">
      <alignment wrapText="1"/>
    </xf>
    <xf numFmtId="0" fontId="3" fillId="5" borderId="11" xfId="0" applyFont="1" applyFill="1" applyBorder="1" applyAlignment="1">
      <alignment wrapText="1"/>
    </xf>
    <xf numFmtId="2" fontId="2" fillId="5" borderId="31" xfId="0" applyNumberFormat="1" applyFont="1" applyFill="1" applyBorder="1" applyAlignment="1">
      <alignment wrapText="1"/>
    </xf>
    <xf numFmtId="2" fontId="2" fillId="7" borderId="15" xfId="0" applyNumberFormat="1" applyFont="1" applyFill="1" applyBorder="1" applyAlignment="1">
      <alignment wrapText="1"/>
    </xf>
    <xf numFmtId="2" fontId="3" fillId="3" borderId="5" xfId="0" applyNumberFormat="1" applyFont="1" applyFill="1" applyBorder="1" applyAlignment="1" applyProtection="1">
      <alignment wrapText="1"/>
      <protection locked="0"/>
    </xf>
    <xf numFmtId="2" fontId="3" fillId="3" borderId="23" xfId="0" applyNumberFormat="1" applyFont="1" applyFill="1" applyBorder="1" applyAlignment="1" applyProtection="1">
      <alignment wrapText="1"/>
      <protection locked="0"/>
    </xf>
    <xf numFmtId="2" fontId="3" fillId="3" borderId="1" xfId="0" applyNumberFormat="1" applyFont="1" applyFill="1" applyBorder="1" applyAlignment="1" applyProtection="1">
      <alignment wrapText="1"/>
      <protection locked="0"/>
    </xf>
    <xf numFmtId="2" fontId="3" fillId="3" borderId="3" xfId="0" applyNumberFormat="1" applyFont="1" applyFill="1" applyBorder="1" applyAlignment="1" applyProtection="1">
      <alignment wrapText="1"/>
      <protection locked="0"/>
    </xf>
    <xf numFmtId="2" fontId="3" fillId="3" borderId="16" xfId="0" applyNumberFormat="1" applyFont="1" applyFill="1" applyBorder="1" applyAlignment="1" applyProtection="1">
      <alignment wrapText="1"/>
      <protection locked="0"/>
    </xf>
    <xf numFmtId="2" fontId="3" fillId="3" borderId="25" xfId="0" applyNumberFormat="1" applyFont="1" applyFill="1" applyBorder="1" applyAlignment="1" applyProtection="1">
      <alignment wrapText="1"/>
      <protection locked="0"/>
    </xf>
    <xf numFmtId="2" fontId="3" fillId="3" borderId="2" xfId="0" applyNumberFormat="1" applyFont="1" applyFill="1" applyBorder="1" applyAlignment="1" applyProtection="1">
      <alignment wrapText="1"/>
      <protection locked="0"/>
    </xf>
    <xf numFmtId="2" fontId="3" fillId="3" borderId="4" xfId="0" applyNumberFormat="1" applyFont="1" applyFill="1" applyBorder="1" applyAlignment="1" applyProtection="1">
      <alignment wrapText="1"/>
      <protection locked="0"/>
    </xf>
    <xf numFmtId="2" fontId="3" fillId="3" borderId="20" xfId="0" applyNumberFormat="1" applyFont="1" applyFill="1" applyBorder="1" applyAlignment="1" applyProtection="1">
      <alignment wrapText="1"/>
      <protection locked="0"/>
    </xf>
    <xf numFmtId="0" fontId="2" fillId="0" borderId="0" xfId="0" applyFont="1" applyAlignment="1">
      <alignment horizontal="left" wrapText="1"/>
    </xf>
    <xf numFmtId="0" fontId="2" fillId="0" borderId="27" xfId="0" applyFont="1" applyBorder="1" applyAlignment="1">
      <alignment horizontal="center" wrapText="1"/>
    </xf>
    <xf numFmtId="0" fontId="2" fillId="0" borderId="28" xfId="0" applyFont="1" applyBorder="1" applyAlignment="1">
      <alignment horizontal="center" wrapText="1"/>
    </xf>
    <xf numFmtId="0" fontId="2" fillId="0" borderId="29" xfId="0" applyFont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7" fillId="0" borderId="0" xfId="0" applyFont="1" applyAlignment="1">
      <alignment horizontal="left" vertical="top" wrapText="1"/>
    </xf>
    <xf numFmtId="0" fontId="2" fillId="0" borderId="8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49" fontId="2" fillId="0" borderId="21" xfId="0" applyNumberFormat="1" applyFont="1" applyBorder="1" applyAlignment="1">
      <alignment horizontal="left" vertical="top" wrapText="1"/>
    </xf>
    <xf numFmtId="49" fontId="2" fillId="0" borderId="19" xfId="0" applyNumberFormat="1" applyFont="1" applyBorder="1" applyAlignment="1">
      <alignment horizontal="left" vertical="top" wrapText="1"/>
    </xf>
    <xf numFmtId="49" fontId="2" fillId="0" borderId="17" xfId="0" applyNumberFormat="1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" fillId="0" borderId="39" xfId="0" applyFont="1" applyBorder="1" applyAlignment="1">
      <alignment wrapText="1"/>
    </xf>
    <xf numFmtId="2" fontId="3" fillId="3" borderId="40" xfId="0" applyNumberFormat="1" applyFont="1" applyFill="1" applyBorder="1" applyAlignment="1" applyProtection="1">
      <alignment wrapText="1"/>
      <protection locked="0"/>
    </xf>
    <xf numFmtId="2" fontId="3" fillId="2" borderId="39" xfId="0" applyNumberFormat="1" applyFont="1" applyFill="1" applyBorder="1" applyAlignment="1">
      <alignment wrapText="1"/>
    </xf>
    <xf numFmtId="2" fontId="3" fillId="2" borderId="41" xfId="0" applyNumberFormat="1" applyFont="1" applyFill="1" applyBorder="1" applyAlignment="1">
      <alignment wrapText="1"/>
    </xf>
    <xf numFmtId="0" fontId="3" fillId="4" borderId="1" xfId="0" applyFont="1" applyFill="1" applyBorder="1" applyAlignment="1">
      <alignment wrapText="1"/>
    </xf>
    <xf numFmtId="2" fontId="3" fillId="5" borderId="38" xfId="0" applyNumberFormat="1" applyFont="1" applyFill="1" applyBorder="1" applyAlignment="1">
      <alignment wrapText="1"/>
    </xf>
    <xf numFmtId="49" fontId="3" fillId="0" borderId="30" xfId="0" applyNumberFormat="1" applyFont="1" applyBorder="1" applyAlignment="1">
      <alignment wrapText="1"/>
    </xf>
    <xf numFmtId="49" fontId="3" fillId="4" borderId="12" xfId="0" applyNumberFormat="1" applyFont="1" applyFill="1" applyBorder="1" applyAlignment="1">
      <alignment wrapText="1"/>
    </xf>
    <xf numFmtId="2" fontId="3" fillId="5" borderId="15" xfId="0" applyNumberFormat="1" applyFont="1" applyFill="1" applyBorder="1" applyAlignment="1">
      <alignment wrapText="1"/>
    </xf>
    <xf numFmtId="2" fontId="3" fillId="2" borderId="31" xfId="0" applyNumberFormat="1" applyFont="1" applyFill="1" applyBorder="1" applyAlignment="1">
      <alignment wrapText="1"/>
    </xf>
    <xf numFmtId="0" fontId="3" fillId="2" borderId="31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EE80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Zuzana Profousová" id="{1769D651-DD11-4DA1-BF66-0D17B1928785}" userId="Zuzana Profousová" providerId="None"/>
</personList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37" dT="2019-11-22T12:28:24.22" personId="{1769D651-DD11-4DA1-BF66-0D17B1928785}" id="{3E23DEB0-6836-4B1C-9249-DF2E37D8BBAD}">
    <text>Základní počet uživatelů je 800, cena se počítá za navýšení o každých 20, do celkového počtu 1000. Jde tedy o navýšení o 200 uživatelů, tj. cena za 20 uživatelů x 10</text>
  </threadedComment>
  <threadedComment ref="E37" dT="2019-11-22T12:33:05.70" personId="{1769D651-DD11-4DA1-BF66-0D17B1928785}" id="{C18F6F43-FF36-49AB-AF7E-FF5CFF8A0037}">
    <text>Základní počet uživatelů je 800, cena se počítá za navýšení o každých 20, do celkového počtu 1000. Jde tedy o navýšení o 200 uživatelů, tj. cena za 20 uživatelů x 10 vynásobená 4 lety</text>
  </threadedComment>
  <threadedComment ref="G37" dT="2019-11-22T12:36:02.52" personId="{1769D651-DD11-4DA1-BF66-0D17B1928785}" id="{69F8E760-54EE-4C03-9110-A0FDBD94E75C}">
    <text>Základní počet privilegovaných uživatelů je 125, cena se počítá za navýšení o každých 5, do celkového počtu 185. Jde tedy o navýšení o 60 uživatelů, tj. cena za 5 uživatelů x 12</text>
  </threadedComment>
  <threadedComment ref="H37" dT="2019-11-22T12:35:47.57" personId="{1769D651-DD11-4DA1-BF66-0D17B1928785}" id="{BA6F18A8-046F-459D-9F2E-00C5EE87D727}">
    <text>Základní počet privilegovaných uživatelů je 125, cena se počítá za navýšení o každých 5, do celkového počtu 185. Jde tedy o navýšení o 60 uživatelů, tj. cena za 5 uživatelů x 12 vynásobená 4 lety</text>
  </threadedComment>
  <threadedComment ref="J37" dT="2019-11-22T12:39:12.57" personId="{1769D651-DD11-4DA1-BF66-0D17B1928785}" id="{48A8934C-37A9-40E9-8201-CAC3A5EAADED}">
    <text>Základní počet koncových systémů je 6, cena se počítá za navýšení o každé 2, do celkového počtu 20. Jde tedy o navýšení o 14 koncových systémů, tj. cena za 2 koncové systémy x 7</text>
  </threadedComment>
  <threadedComment ref="K37" dT="2019-11-22T12:39:27.36" personId="{1769D651-DD11-4DA1-BF66-0D17B1928785}" id="{D85DD3CB-BAE6-4BF7-8BB2-365C31889DC1}">
    <text>Základní počet koncových systémů je 6, cena se počítá za navýšení o každé 2, do celkového počtu 20. Jde tedy o navýšení o 14 koncových systémů, tj. cena za 2 koncové systémy x 7 vynásobeno 4 lety</text>
  </threadedComment>
  <threadedComment ref="D66" dT="2019-11-22T12:52:37.82" personId="{1769D651-DD11-4DA1-BF66-0D17B1928785}" id="{AFDB1600-4159-49FA-857A-CC4C6288E343}">
    <text>Základní počet uživatelů je 800, cena se počítá za navýšení o každých 20, do celkového počtu 1000. Jde tedy o navýšení o 200 uživatelů, tj. cena za 20 uživatelů x 10</text>
  </threadedComment>
  <threadedComment ref="E66" dT="2019-11-22T12:52:57.95" personId="{1769D651-DD11-4DA1-BF66-0D17B1928785}" id="{EEAC484F-82AC-42C8-9E8E-FCBA239D7C5F}">
    <text>Základní počet uživatelů je 800, cena se počítá za navýšení o každých 20, do celkového počtu 1000. Jde tedy o navýšení o 200 uživatelů, tj. cena za 20 uživatelů x 10 vynásobená 4 lety</text>
  </threadedComment>
  <threadedComment ref="G66" dT="2019-11-22T12:53:18.85" personId="{1769D651-DD11-4DA1-BF66-0D17B1928785}" id="{EFE8D556-2CC2-4FD8-A346-4170DACCC165}">
    <text>Základní počet privilegovaných uživatelů je 125, cena se počítá za navýšení o každých 5, do celkového počtu 185. Jde tedy o navýšení o 60 uživatelů, tj. cena za 5 uživatelů x 12</text>
  </threadedComment>
  <threadedComment ref="H66" dT="2019-11-22T12:53:36.13" personId="{1769D651-DD11-4DA1-BF66-0D17B1928785}" id="{5074B6B6-B848-46C6-AF88-38521DEDA3E0}">
    <text>Základní počet privilegovaných uživatelů je 125, cena se počítá za navýšení o každých 5, do celkového počtu 185. Jde tedy o navýšení o 60 uživatelů, tj. cena za 5 uživatelů x 12 vynásobená 4 lety</text>
  </threadedComment>
  <threadedComment ref="J66" dT="2019-11-22T12:54:00.91" personId="{1769D651-DD11-4DA1-BF66-0D17B1928785}" id="{E0392396-BC42-48AE-9C2C-42187C6F6477}">
    <text>Základní počet koncových systémů je 6, cena se počítá za navýšení o každé 2, do celkového počtu 20. Jde tedy o navýšení o 14 koncových systémů, tj. cena za 2 koncové systémy x 7</text>
  </threadedComment>
  <threadedComment ref="K66" dT="2019-11-22T13:10:14.46" personId="{1769D651-DD11-4DA1-BF66-0D17B1928785}" id="{73C729B6-9025-4488-B088-41D35486F214}">
    <text>Základní počet koncových systémů je 6, cena se počítá za navýšení o každé 2, do celkového počtu 20. Jde tedy o navýšení o 14 koncových systémů, tj. cena za 2 koncové systémy x 7 vynásobeno 4 lety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7" dT="2019-11-22T11:29:44.85" personId="{1769D651-DD11-4DA1-BF66-0D17B1928785}" id="{99920048-080F-4DE9-BA7D-360B314879DE}">
    <text>Součet všech dílčích položek položky "K"</text>
  </threadedComment>
  <threadedComment ref="F7" dT="2019-11-22T11:29:44.85" personId="{1769D651-DD11-4DA1-BF66-0D17B1928785}" id="{1598CFAE-885F-4BFE-AECE-FE57DC58E2C9}">
    <text>Součet všech dílčích položek položky "L" za 1 rok</text>
  </threadedComment>
  <threadedComment ref="G7" dT="2019-11-22T11:29:44.85" personId="{1769D651-DD11-4DA1-BF66-0D17B1928785}" id="{24C86832-634B-4DEB-8332-8B3EAC732762}">
    <text>Součet všech dílčích položek položky "L" za 4 roky</text>
  </threadedComment>
  <threadedComment ref="C14" dT="2019-11-22T11:29:44.85" personId="{1769D651-DD11-4DA1-BF66-0D17B1928785}" id="{C132D80C-997A-4F0F-AC35-A3603BC5F62E}">
    <text>Součet všech dílčích položek položky "M" za 1 rok</text>
  </threadedComment>
  <threadedComment ref="D14" dT="2019-11-22T11:51:50.93" personId="{1769D651-DD11-4DA1-BF66-0D17B1928785}" id="{F7671F87-C5EB-4DAA-941C-5599DC86CE18}">
    <text>Součet všech dílčích položek položky "M" za 4 roky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60"/>
  <sheetViews>
    <sheetView tabSelected="1" topLeftCell="A112" workbookViewId="0">
      <selection activeCell="D62" sqref="D62"/>
    </sheetView>
  </sheetViews>
  <sheetFormatPr defaultColWidth="13.42578125" defaultRowHeight="12.75" x14ac:dyDescent="0.2"/>
  <cols>
    <col min="1" max="13" width="23.42578125" style="63" customWidth="1"/>
    <col min="14" max="16384" width="13.42578125" style="63"/>
  </cols>
  <sheetData>
    <row r="1" spans="1:12" x14ac:dyDescent="0.2">
      <c r="A1" s="123" t="s">
        <v>239</v>
      </c>
      <c r="B1" s="123"/>
      <c r="C1" s="123"/>
      <c r="D1" s="123"/>
      <c r="E1" s="123"/>
    </row>
    <row r="2" spans="1:12" x14ac:dyDescent="0.2">
      <c r="A2" s="123" t="s">
        <v>322</v>
      </c>
      <c r="B2" s="123"/>
      <c r="C2" s="123"/>
      <c r="D2" s="123"/>
      <c r="E2" s="123"/>
    </row>
    <row r="3" spans="1:12" x14ac:dyDescent="0.2">
      <c r="A3" s="123" t="s">
        <v>293</v>
      </c>
      <c r="B3" s="123"/>
      <c r="C3" s="123"/>
      <c r="D3" s="123"/>
      <c r="E3" s="123"/>
    </row>
    <row r="5" spans="1:12" ht="44.25" customHeight="1" x14ac:dyDescent="0.2">
      <c r="A5" s="130" t="s">
        <v>359</v>
      </c>
      <c r="B5" s="130"/>
      <c r="C5" s="130"/>
      <c r="D5" s="130"/>
      <c r="E5" s="130"/>
      <c r="F5" s="130"/>
      <c r="G5" s="130"/>
    </row>
    <row r="6" spans="1:12" ht="13.5" thickBot="1" x14ac:dyDescent="0.25"/>
    <row r="7" spans="1:12" ht="24" customHeight="1" x14ac:dyDescent="0.2">
      <c r="A7" s="127" t="s">
        <v>302</v>
      </c>
      <c r="B7" s="128"/>
      <c r="C7" s="129"/>
      <c r="D7" s="127" t="s">
        <v>25</v>
      </c>
      <c r="E7" s="128"/>
      <c r="F7" s="128"/>
      <c r="G7" s="129"/>
      <c r="H7" s="127" t="s">
        <v>323</v>
      </c>
      <c r="I7" s="128"/>
      <c r="J7" s="128"/>
      <c r="K7" s="129"/>
      <c r="L7" s="64"/>
    </row>
    <row r="8" spans="1:12" s="10" customFormat="1" ht="26.25" thickBot="1" x14ac:dyDescent="0.3">
      <c r="A8" s="3" t="s">
        <v>320</v>
      </c>
      <c r="B8" s="4" t="s">
        <v>2</v>
      </c>
      <c r="C8" s="5" t="s">
        <v>143</v>
      </c>
      <c r="D8" s="6" t="s">
        <v>320</v>
      </c>
      <c r="E8" s="4" t="s">
        <v>2</v>
      </c>
      <c r="F8" s="7" t="s">
        <v>289</v>
      </c>
      <c r="G8" s="8" t="s">
        <v>144</v>
      </c>
      <c r="H8" s="6" t="s">
        <v>320</v>
      </c>
      <c r="I8" s="4" t="s">
        <v>2</v>
      </c>
      <c r="J8" s="7" t="s">
        <v>289</v>
      </c>
      <c r="K8" s="8" t="s">
        <v>144</v>
      </c>
      <c r="L8" s="9"/>
    </row>
    <row r="9" spans="1:12" ht="26.25" thickBot="1" x14ac:dyDescent="0.25">
      <c r="A9" s="11" t="s">
        <v>26</v>
      </c>
      <c r="B9" s="12" t="s">
        <v>333</v>
      </c>
      <c r="C9" s="114"/>
      <c r="D9" s="11" t="s">
        <v>50</v>
      </c>
      <c r="E9" s="12" t="s">
        <v>335</v>
      </c>
      <c r="F9" s="115"/>
      <c r="G9" s="96">
        <f>F9*4</f>
        <v>0</v>
      </c>
      <c r="H9" s="11" t="s">
        <v>75</v>
      </c>
      <c r="I9" s="12" t="s">
        <v>337</v>
      </c>
      <c r="J9" s="115"/>
      <c r="K9" s="96">
        <f>J9*4</f>
        <v>0</v>
      </c>
      <c r="L9" s="65"/>
    </row>
    <row r="10" spans="1:12" ht="25.5" x14ac:dyDescent="0.2">
      <c r="A10" s="13" t="s">
        <v>27</v>
      </c>
      <c r="B10" s="14" t="s">
        <v>334</v>
      </c>
      <c r="C10" s="95">
        <f>SUM(C11:C32)</f>
        <v>0</v>
      </c>
      <c r="D10" s="13" t="s">
        <v>51</v>
      </c>
      <c r="E10" s="14" t="s">
        <v>336</v>
      </c>
      <c r="F10" s="97">
        <f>SUM(F11:F32)</f>
        <v>0</v>
      </c>
      <c r="G10" s="91">
        <f>SUM(G11:G32)</f>
        <v>0</v>
      </c>
      <c r="H10" s="13" t="s">
        <v>76</v>
      </c>
      <c r="I10" s="14" t="s">
        <v>338</v>
      </c>
      <c r="J10" s="97">
        <f>SUM(J11:J32)</f>
        <v>0</v>
      </c>
      <c r="K10" s="91">
        <f>SUM(K11:K32)</f>
        <v>0</v>
      </c>
      <c r="L10" s="65"/>
    </row>
    <row r="11" spans="1:12" ht="25.5" x14ac:dyDescent="0.2">
      <c r="A11" s="15" t="s">
        <v>28</v>
      </c>
      <c r="B11" s="16" t="s">
        <v>3</v>
      </c>
      <c r="C11" s="116"/>
      <c r="D11" s="15" t="s">
        <v>52</v>
      </c>
      <c r="E11" s="16" t="s">
        <v>127</v>
      </c>
      <c r="F11" s="118"/>
      <c r="G11" s="79">
        <f>F11*4</f>
        <v>0</v>
      </c>
      <c r="H11" s="15" t="s">
        <v>77</v>
      </c>
      <c r="I11" s="16" t="s">
        <v>240</v>
      </c>
      <c r="J11" s="118"/>
      <c r="K11" s="79">
        <f>J11*4</f>
        <v>0</v>
      </c>
      <c r="L11" s="65"/>
    </row>
    <row r="12" spans="1:12" ht="25.5" x14ac:dyDescent="0.2">
      <c r="A12" s="15" t="s">
        <v>29</v>
      </c>
      <c r="B12" s="16" t="s">
        <v>4</v>
      </c>
      <c r="C12" s="116"/>
      <c r="D12" s="15" t="s">
        <v>53</v>
      </c>
      <c r="E12" s="16" t="s">
        <v>124</v>
      </c>
      <c r="F12" s="118"/>
      <c r="G12" s="79">
        <f t="shared" ref="G12:G32" si="0">F12*4</f>
        <v>0</v>
      </c>
      <c r="H12" s="15" t="s">
        <v>78</v>
      </c>
      <c r="I12" s="16" t="s">
        <v>241</v>
      </c>
      <c r="J12" s="118"/>
      <c r="K12" s="79">
        <f t="shared" ref="K12:K32" si="1">J12*4</f>
        <v>0</v>
      </c>
      <c r="L12" s="65"/>
    </row>
    <row r="13" spans="1:12" ht="38.25" x14ac:dyDescent="0.2">
      <c r="A13" s="15" t="s">
        <v>30</v>
      </c>
      <c r="B13" s="16" t="s">
        <v>5</v>
      </c>
      <c r="C13" s="116"/>
      <c r="D13" s="15" t="s">
        <v>54</v>
      </c>
      <c r="E13" s="16" t="s">
        <v>126</v>
      </c>
      <c r="F13" s="118"/>
      <c r="G13" s="79">
        <f t="shared" si="0"/>
        <v>0</v>
      </c>
      <c r="H13" s="15" t="s">
        <v>79</v>
      </c>
      <c r="I13" s="16" t="s">
        <v>242</v>
      </c>
      <c r="J13" s="118"/>
      <c r="K13" s="79">
        <f t="shared" si="1"/>
        <v>0</v>
      </c>
      <c r="L13" s="65"/>
    </row>
    <row r="14" spans="1:12" ht="38.25" x14ac:dyDescent="0.2">
      <c r="A14" s="15" t="s">
        <v>31</v>
      </c>
      <c r="B14" s="16" t="s">
        <v>6</v>
      </c>
      <c r="C14" s="116"/>
      <c r="D14" s="15" t="s">
        <v>55</v>
      </c>
      <c r="E14" s="16" t="s">
        <v>125</v>
      </c>
      <c r="F14" s="118"/>
      <c r="G14" s="79">
        <f t="shared" si="0"/>
        <v>0</v>
      </c>
      <c r="H14" s="15" t="s">
        <v>80</v>
      </c>
      <c r="I14" s="16" t="s">
        <v>243</v>
      </c>
      <c r="J14" s="118"/>
      <c r="K14" s="79">
        <f t="shared" si="1"/>
        <v>0</v>
      </c>
      <c r="L14" s="65"/>
    </row>
    <row r="15" spans="1:12" ht="38.25" x14ac:dyDescent="0.2">
      <c r="A15" s="15" t="s">
        <v>32</v>
      </c>
      <c r="B15" s="16" t="s">
        <v>7</v>
      </c>
      <c r="C15" s="116"/>
      <c r="D15" s="15" t="s">
        <v>56</v>
      </c>
      <c r="E15" s="16" t="s">
        <v>128</v>
      </c>
      <c r="F15" s="118"/>
      <c r="G15" s="79">
        <f t="shared" si="0"/>
        <v>0</v>
      </c>
      <c r="H15" s="15" t="s">
        <v>81</v>
      </c>
      <c r="I15" s="16" t="s">
        <v>244</v>
      </c>
      <c r="J15" s="118"/>
      <c r="K15" s="79">
        <f t="shared" si="1"/>
        <v>0</v>
      </c>
      <c r="L15" s="65"/>
    </row>
    <row r="16" spans="1:12" ht="25.5" x14ac:dyDescent="0.2">
      <c r="A16" s="15" t="s">
        <v>33</v>
      </c>
      <c r="B16" s="16" t="s">
        <v>8</v>
      </c>
      <c r="C16" s="116"/>
      <c r="D16" s="15" t="s">
        <v>57</v>
      </c>
      <c r="E16" s="16" t="s">
        <v>129</v>
      </c>
      <c r="F16" s="118"/>
      <c r="G16" s="79">
        <f t="shared" si="0"/>
        <v>0</v>
      </c>
      <c r="H16" s="15" t="s">
        <v>82</v>
      </c>
      <c r="I16" s="16" t="s">
        <v>245</v>
      </c>
      <c r="J16" s="118"/>
      <c r="K16" s="79">
        <f t="shared" si="1"/>
        <v>0</v>
      </c>
      <c r="L16" s="65"/>
    </row>
    <row r="17" spans="1:12" ht="25.5" x14ac:dyDescent="0.2">
      <c r="A17" s="15" t="s">
        <v>34</v>
      </c>
      <c r="B17" s="16" t="s">
        <v>9</v>
      </c>
      <c r="C17" s="116"/>
      <c r="D17" s="15" t="s">
        <v>58</v>
      </c>
      <c r="E17" s="16" t="s">
        <v>130</v>
      </c>
      <c r="F17" s="118"/>
      <c r="G17" s="79">
        <f t="shared" si="0"/>
        <v>0</v>
      </c>
      <c r="H17" s="15" t="s">
        <v>83</v>
      </c>
      <c r="I17" s="16" t="s">
        <v>246</v>
      </c>
      <c r="J17" s="118"/>
      <c r="K17" s="79">
        <f t="shared" si="1"/>
        <v>0</v>
      </c>
      <c r="L17" s="65"/>
    </row>
    <row r="18" spans="1:12" ht="25.5" x14ac:dyDescent="0.2">
      <c r="A18" s="15" t="s">
        <v>35</v>
      </c>
      <c r="B18" s="16" t="s">
        <v>10</v>
      </c>
      <c r="C18" s="116"/>
      <c r="D18" s="15" t="s">
        <v>59</v>
      </c>
      <c r="E18" s="16" t="s">
        <v>131</v>
      </c>
      <c r="F18" s="118"/>
      <c r="G18" s="79">
        <f t="shared" si="0"/>
        <v>0</v>
      </c>
      <c r="H18" s="15" t="s">
        <v>84</v>
      </c>
      <c r="I18" s="16" t="s">
        <v>247</v>
      </c>
      <c r="J18" s="118"/>
      <c r="K18" s="79">
        <f t="shared" si="1"/>
        <v>0</v>
      </c>
      <c r="L18" s="65"/>
    </row>
    <row r="19" spans="1:12" ht="51" x14ac:dyDescent="0.2">
      <c r="A19" s="15" t="s">
        <v>36</v>
      </c>
      <c r="B19" s="16" t="s">
        <v>11</v>
      </c>
      <c r="C19" s="116"/>
      <c r="D19" s="15" t="s">
        <v>60</v>
      </c>
      <c r="E19" s="16" t="s">
        <v>132</v>
      </c>
      <c r="F19" s="118"/>
      <c r="G19" s="79">
        <f t="shared" si="0"/>
        <v>0</v>
      </c>
      <c r="H19" s="15" t="s">
        <v>85</v>
      </c>
      <c r="I19" s="16" t="s">
        <v>145</v>
      </c>
      <c r="J19" s="118"/>
      <c r="K19" s="79">
        <f t="shared" si="1"/>
        <v>0</v>
      </c>
      <c r="L19" s="65"/>
    </row>
    <row r="20" spans="1:12" ht="38.25" x14ac:dyDescent="0.2">
      <c r="A20" s="15" t="s">
        <v>37</v>
      </c>
      <c r="B20" s="16" t="s">
        <v>12</v>
      </c>
      <c r="C20" s="116"/>
      <c r="D20" s="15" t="s">
        <v>61</v>
      </c>
      <c r="E20" s="16" t="s">
        <v>133</v>
      </c>
      <c r="F20" s="118"/>
      <c r="G20" s="79">
        <f t="shared" si="0"/>
        <v>0</v>
      </c>
      <c r="H20" s="15" t="s">
        <v>86</v>
      </c>
      <c r="I20" s="16" t="s">
        <v>248</v>
      </c>
      <c r="J20" s="118"/>
      <c r="K20" s="79">
        <f t="shared" si="1"/>
        <v>0</v>
      </c>
      <c r="L20" s="65"/>
    </row>
    <row r="21" spans="1:12" ht="38.25" x14ac:dyDescent="0.2">
      <c r="A21" s="15" t="s">
        <v>38</v>
      </c>
      <c r="B21" s="16" t="s">
        <v>366</v>
      </c>
      <c r="C21" s="116"/>
      <c r="D21" s="15" t="s">
        <v>62</v>
      </c>
      <c r="E21" s="16" t="s">
        <v>367</v>
      </c>
      <c r="F21" s="118"/>
      <c r="G21" s="79">
        <f t="shared" si="0"/>
        <v>0</v>
      </c>
      <c r="H21" s="15" t="s">
        <v>87</v>
      </c>
      <c r="I21" s="16" t="s">
        <v>368</v>
      </c>
      <c r="J21" s="118"/>
      <c r="K21" s="79">
        <f t="shared" si="1"/>
        <v>0</v>
      </c>
      <c r="L21" s="65"/>
    </row>
    <row r="22" spans="1:12" ht="38.25" x14ac:dyDescent="0.2">
      <c r="A22" s="15" t="s">
        <v>39</v>
      </c>
      <c r="B22" s="16" t="s">
        <v>13</v>
      </c>
      <c r="C22" s="116"/>
      <c r="D22" s="15" t="s">
        <v>63</v>
      </c>
      <c r="E22" s="16" t="s">
        <v>134</v>
      </c>
      <c r="F22" s="118"/>
      <c r="G22" s="79">
        <f t="shared" si="0"/>
        <v>0</v>
      </c>
      <c r="H22" s="15" t="s">
        <v>88</v>
      </c>
      <c r="I22" s="16" t="s">
        <v>146</v>
      </c>
      <c r="J22" s="118"/>
      <c r="K22" s="79">
        <f t="shared" si="1"/>
        <v>0</v>
      </c>
      <c r="L22" s="65"/>
    </row>
    <row r="23" spans="1:12" ht="38.25" x14ac:dyDescent="0.2">
      <c r="A23" s="15" t="s">
        <v>40</v>
      </c>
      <c r="B23" s="16" t="s">
        <v>14</v>
      </c>
      <c r="C23" s="116"/>
      <c r="D23" s="15" t="s">
        <v>64</v>
      </c>
      <c r="E23" s="16" t="s">
        <v>135</v>
      </c>
      <c r="F23" s="118"/>
      <c r="G23" s="79">
        <f t="shared" si="0"/>
        <v>0</v>
      </c>
      <c r="H23" s="15" t="s">
        <v>89</v>
      </c>
      <c r="I23" s="16" t="s">
        <v>249</v>
      </c>
      <c r="J23" s="118"/>
      <c r="K23" s="79">
        <f t="shared" si="1"/>
        <v>0</v>
      </c>
      <c r="L23" s="65"/>
    </row>
    <row r="24" spans="1:12" ht="25.5" x14ac:dyDescent="0.2">
      <c r="A24" s="15" t="s">
        <v>41</v>
      </c>
      <c r="B24" s="16" t="s">
        <v>15</v>
      </c>
      <c r="C24" s="116"/>
      <c r="D24" s="15" t="s">
        <v>65</v>
      </c>
      <c r="E24" s="16" t="s">
        <v>136</v>
      </c>
      <c r="F24" s="118"/>
      <c r="G24" s="79">
        <f t="shared" si="0"/>
        <v>0</v>
      </c>
      <c r="H24" s="15" t="s">
        <v>90</v>
      </c>
      <c r="I24" s="16" t="s">
        <v>250</v>
      </c>
      <c r="J24" s="118"/>
      <c r="K24" s="79">
        <f t="shared" si="1"/>
        <v>0</v>
      </c>
      <c r="L24" s="65"/>
    </row>
    <row r="25" spans="1:12" ht="38.25" x14ac:dyDescent="0.2">
      <c r="A25" s="15" t="s">
        <v>42</v>
      </c>
      <c r="B25" s="16" t="s">
        <v>16</v>
      </c>
      <c r="C25" s="116"/>
      <c r="D25" s="15" t="s">
        <v>66</v>
      </c>
      <c r="E25" s="16" t="s">
        <v>137</v>
      </c>
      <c r="F25" s="118"/>
      <c r="G25" s="79">
        <f t="shared" si="0"/>
        <v>0</v>
      </c>
      <c r="H25" s="15" t="s">
        <v>91</v>
      </c>
      <c r="I25" s="16" t="s">
        <v>251</v>
      </c>
      <c r="J25" s="118"/>
      <c r="K25" s="79">
        <f t="shared" si="1"/>
        <v>0</v>
      </c>
      <c r="L25" s="65"/>
    </row>
    <row r="26" spans="1:12" ht="38.25" x14ac:dyDescent="0.2">
      <c r="A26" s="15" t="s">
        <v>43</v>
      </c>
      <c r="B26" s="16" t="s">
        <v>17</v>
      </c>
      <c r="C26" s="116"/>
      <c r="D26" s="15" t="s">
        <v>67</v>
      </c>
      <c r="E26" s="16" t="s">
        <v>138</v>
      </c>
      <c r="F26" s="118"/>
      <c r="G26" s="79">
        <f t="shared" si="0"/>
        <v>0</v>
      </c>
      <c r="H26" s="15" t="s">
        <v>92</v>
      </c>
      <c r="I26" s="16" t="s">
        <v>252</v>
      </c>
      <c r="J26" s="118"/>
      <c r="K26" s="79">
        <f t="shared" si="1"/>
        <v>0</v>
      </c>
      <c r="L26" s="65"/>
    </row>
    <row r="27" spans="1:12" ht="25.5" x14ac:dyDescent="0.2">
      <c r="A27" s="15" t="s">
        <v>44</v>
      </c>
      <c r="B27" s="16" t="s">
        <v>18</v>
      </c>
      <c r="C27" s="116"/>
      <c r="D27" s="15" t="s">
        <v>68</v>
      </c>
      <c r="E27" s="16" t="s">
        <v>139</v>
      </c>
      <c r="F27" s="118"/>
      <c r="G27" s="79">
        <f t="shared" si="0"/>
        <v>0</v>
      </c>
      <c r="H27" s="15" t="s">
        <v>93</v>
      </c>
      <c r="I27" s="16" t="s">
        <v>253</v>
      </c>
      <c r="J27" s="118"/>
      <c r="K27" s="79">
        <f t="shared" si="1"/>
        <v>0</v>
      </c>
      <c r="L27" s="65"/>
    </row>
    <row r="28" spans="1:12" ht="25.5" x14ac:dyDescent="0.2">
      <c r="A28" s="15" t="s">
        <v>45</v>
      </c>
      <c r="B28" s="16" t="s">
        <v>19</v>
      </c>
      <c r="C28" s="116"/>
      <c r="D28" s="15" t="s">
        <v>69</v>
      </c>
      <c r="E28" s="16" t="s">
        <v>140</v>
      </c>
      <c r="F28" s="118"/>
      <c r="G28" s="79">
        <f t="shared" si="0"/>
        <v>0</v>
      </c>
      <c r="H28" s="15" t="s">
        <v>94</v>
      </c>
      <c r="I28" s="16" t="s">
        <v>254</v>
      </c>
      <c r="J28" s="118"/>
      <c r="K28" s="79">
        <f t="shared" si="1"/>
        <v>0</v>
      </c>
      <c r="L28" s="65"/>
    </row>
    <row r="29" spans="1:12" ht="38.25" x14ac:dyDescent="0.2">
      <c r="A29" s="15" t="s">
        <v>46</v>
      </c>
      <c r="B29" s="16" t="s">
        <v>20</v>
      </c>
      <c r="C29" s="116"/>
      <c r="D29" s="15" t="s">
        <v>70</v>
      </c>
      <c r="E29" s="16" t="s">
        <v>141</v>
      </c>
      <c r="F29" s="118"/>
      <c r="G29" s="79">
        <f t="shared" si="0"/>
        <v>0</v>
      </c>
      <c r="H29" s="15" t="s">
        <v>95</v>
      </c>
      <c r="I29" s="16" t="s">
        <v>255</v>
      </c>
      <c r="J29" s="118"/>
      <c r="K29" s="79">
        <f t="shared" si="1"/>
        <v>0</v>
      </c>
      <c r="L29" s="65"/>
    </row>
    <row r="30" spans="1:12" ht="25.5" x14ac:dyDescent="0.2">
      <c r="A30" s="15" t="s">
        <v>47</v>
      </c>
      <c r="B30" s="16" t="s">
        <v>21</v>
      </c>
      <c r="C30" s="116"/>
      <c r="D30" s="15" t="s">
        <v>71</v>
      </c>
      <c r="E30" s="16" t="s">
        <v>142</v>
      </c>
      <c r="F30" s="118"/>
      <c r="G30" s="79">
        <f t="shared" si="0"/>
        <v>0</v>
      </c>
      <c r="H30" s="15" t="s">
        <v>96</v>
      </c>
      <c r="I30" s="16" t="s">
        <v>256</v>
      </c>
      <c r="J30" s="118"/>
      <c r="K30" s="79">
        <f t="shared" si="1"/>
        <v>0</v>
      </c>
      <c r="L30" s="65"/>
    </row>
    <row r="31" spans="1:12" ht="38.25" x14ac:dyDescent="0.2">
      <c r="A31" s="15" t="s">
        <v>48</v>
      </c>
      <c r="B31" s="16" t="s">
        <v>22</v>
      </c>
      <c r="C31" s="116"/>
      <c r="D31" s="15" t="s">
        <v>72</v>
      </c>
      <c r="E31" s="16" t="s">
        <v>147</v>
      </c>
      <c r="F31" s="118"/>
      <c r="G31" s="79">
        <f t="shared" si="0"/>
        <v>0</v>
      </c>
      <c r="H31" s="15" t="s">
        <v>97</v>
      </c>
      <c r="I31" s="16" t="s">
        <v>257</v>
      </c>
      <c r="J31" s="118"/>
      <c r="K31" s="79">
        <f t="shared" si="1"/>
        <v>0</v>
      </c>
      <c r="L31" s="65"/>
    </row>
    <row r="32" spans="1:12" ht="25.5" x14ac:dyDescent="0.2">
      <c r="A32" s="15" t="s">
        <v>231</v>
      </c>
      <c r="B32" s="16" t="s">
        <v>232</v>
      </c>
      <c r="C32" s="116"/>
      <c r="D32" s="15" t="s">
        <v>233</v>
      </c>
      <c r="E32" s="16" t="s">
        <v>234</v>
      </c>
      <c r="F32" s="118"/>
      <c r="G32" s="79">
        <f t="shared" si="0"/>
        <v>0</v>
      </c>
      <c r="H32" s="15" t="s">
        <v>235</v>
      </c>
      <c r="I32" s="16" t="s">
        <v>258</v>
      </c>
      <c r="J32" s="118"/>
      <c r="K32" s="79">
        <f t="shared" si="1"/>
        <v>0</v>
      </c>
      <c r="L32" s="65"/>
    </row>
    <row r="33" spans="1:12" ht="38.25" x14ac:dyDescent="0.2">
      <c r="A33" s="13" t="s">
        <v>49</v>
      </c>
      <c r="B33" s="14" t="s">
        <v>226</v>
      </c>
      <c r="C33" s="117"/>
      <c r="D33" s="13" t="s">
        <v>73</v>
      </c>
      <c r="E33" s="14" t="s">
        <v>209</v>
      </c>
      <c r="F33" s="116"/>
      <c r="G33" s="99">
        <f>F33*4</f>
        <v>0</v>
      </c>
      <c r="H33" s="13" t="s">
        <v>98</v>
      </c>
      <c r="I33" s="14" t="s">
        <v>259</v>
      </c>
      <c r="J33" s="116"/>
      <c r="K33" s="99">
        <f>J33*4</f>
        <v>0</v>
      </c>
      <c r="L33" s="65"/>
    </row>
    <row r="34" spans="1:12" ht="26.25" thickBot="1" x14ac:dyDescent="0.25">
      <c r="A34" s="19" t="s">
        <v>23</v>
      </c>
      <c r="B34" s="20" t="s">
        <v>303</v>
      </c>
      <c r="C34" s="93">
        <f>SUM(C9,C10,C33)</f>
        <v>0</v>
      </c>
      <c r="D34" s="21" t="s">
        <v>74</v>
      </c>
      <c r="E34" s="20" t="s">
        <v>260</v>
      </c>
      <c r="F34" s="98">
        <f>SUM(F9,F10,F33)</f>
        <v>0</v>
      </c>
      <c r="G34" s="93">
        <f>SUM(G9,G10,G33)</f>
        <v>0</v>
      </c>
      <c r="H34" s="19" t="s">
        <v>99</v>
      </c>
      <c r="I34" s="20" t="s">
        <v>329</v>
      </c>
      <c r="J34" s="98">
        <f>SUM(J9,J10,J33)</f>
        <v>0</v>
      </c>
      <c r="K34" s="93">
        <f>SUM(K9,K10,K33)</f>
        <v>0</v>
      </c>
      <c r="L34" s="65"/>
    </row>
    <row r="35" spans="1:12" ht="13.5" thickBot="1" x14ac:dyDescent="0.25">
      <c r="A35" s="65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</row>
    <row r="36" spans="1:12" ht="30" customHeight="1" thickBot="1" x14ac:dyDescent="0.25">
      <c r="A36" s="124" t="s">
        <v>332</v>
      </c>
      <c r="B36" s="125"/>
      <c r="C36" s="125"/>
      <c r="D36" s="125"/>
      <c r="E36" s="125"/>
      <c r="F36" s="125"/>
      <c r="G36" s="125"/>
      <c r="H36" s="125"/>
      <c r="I36" s="125"/>
      <c r="J36" s="125"/>
      <c r="K36" s="126"/>
      <c r="L36" s="65"/>
    </row>
    <row r="37" spans="1:12" ht="64.5" thickBot="1" x14ac:dyDescent="0.25">
      <c r="A37" s="3" t="s">
        <v>320</v>
      </c>
      <c r="B37" s="4" t="s">
        <v>2</v>
      </c>
      <c r="C37" s="7" t="s">
        <v>202</v>
      </c>
      <c r="D37" s="76" t="s">
        <v>203</v>
      </c>
      <c r="E37" s="103" t="s">
        <v>204</v>
      </c>
      <c r="F37" s="5" t="s">
        <v>205</v>
      </c>
      <c r="G37" s="76" t="s">
        <v>364</v>
      </c>
      <c r="H37" s="103" t="s">
        <v>365</v>
      </c>
      <c r="I37" s="7" t="s">
        <v>206</v>
      </c>
      <c r="J37" s="76" t="s">
        <v>324</v>
      </c>
      <c r="K37" s="103" t="s">
        <v>207</v>
      </c>
      <c r="L37" s="65"/>
    </row>
    <row r="38" spans="1:12" ht="39" thickBot="1" x14ac:dyDescent="0.25">
      <c r="A38" s="11" t="s">
        <v>100</v>
      </c>
      <c r="B38" s="12" t="s">
        <v>339</v>
      </c>
      <c r="C38" s="115"/>
      <c r="D38" s="105">
        <f>C38*10</f>
        <v>0</v>
      </c>
      <c r="E38" s="107">
        <f>D38*4</f>
        <v>0</v>
      </c>
      <c r="F38" s="115"/>
      <c r="G38" s="105">
        <f>F38*12</f>
        <v>0</v>
      </c>
      <c r="H38" s="107">
        <f>G38*4</f>
        <v>0</v>
      </c>
      <c r="I38" s="115"/>
      <c r="J38" s="105">
        <f>I38*7</f>
        <v>0</v>
      </c>
      <c r="K38" s="107">
        <f>J38*4</f>
        <v>0</v>
      </c>
      <c r="L38" s="65"/>
    </row>
    <row r="39" spans="1:12" ht="38.25" x14ac:dyDescent="0.2">
      <c r="A39" s="13" t="s">
        <v>101</v>
      </c>
      <c r="B39" s="14" t="s">
        <v>340</v>
      </c>
      <c r="C39" s="97">
        <f t="shared" ref="C39:K39" si="2">SUM(C40:C61)</f>
        <v>0</v>
      </c>
      <c r="D39" s="95">
        <f t="shared" si="2"/>
        <v>0</v>
      </c>
      <c r="E39" s="108">
        <f t="shared" si="2"/>
        <v>0</v>
      </c>
      <c r="F39" s="97">
        <f t="shared" si="2"/>
        <v>0</v>
      </c>
      <c r="G39" s="95">
        <f t="shared" si="2"/>
        <v>0</v>
      </c>
      <c r="H39" s="108">
        <f t="shared" si="2"/>
        <v>0</v>
      </c>
      <c r="I39" s="97">
        <f t="shared" si="2"/>
        <v>0</v>
      </c>
      <c r="J39" s="95">
        <f t="shared" si="2"/>
        <v>0</v>
      </c>
      <c r="K39" s="108">
        <f t="shared" si="2"/>
        <v>0</v>
      </c>
      <c r="L39" s="65"/>
    </row>
    <row r="40" spans="1:12" ht="38.25" x14ac:dyDescent="0.2">
      <c r="A40" s="15" t="s">
        <v>102</v>
      </c>
      <c r="B40" s="16" t="s">
        <v>262</v>
      </c>
      <c r="C40" s="118"/>
      <c r="D40" s="85">
        <f>C40*10</f>
        <v>0</v>
      </c>
      <c r="E40" s="104">
        <f>D40*4</f>
        <v>0</v>
      </c>
      <c r="F40" s="118"/>
      <c r="G40" s="85">
        <f>F40*12</f>
        <v>0</v>
      </c>
      <c r="H40" s="104">
        <f>G40*4</f>
        <v>0</v>
      </c>
      <c r="I40" s="118"/>
      <c r="J40" s="85">
        <f>I40*7</f>
        <v>0</v>
      </c>
      <c r="K40" s="104">
        <f>J40*4</f>
        <v>0</v>
      </c>
      <c r="L40" s="65"/>
    </row>
    <row r="41" spans="1:12" ht="38.25" x14ac:dyDescent="0.2">
      <c r="A41" s="15" t="s">
        <v>103</v>
      </c>
      <c r="B41" s="16" t="s">
        <v>263</v>
      </c>
      <c r="C41" s="118"/>
      <c r="D41" s="85">
        <f t="shared" ref="D41:D61" si="3">C41*10</f>
        <v>0</v>
      </c>
      <c r="E41" s="104">
        <f t="shared" ref="E41:E61" si="4">D41*4</f>
        <v>0</v>
      </c>
      <c r="F41" s="118"/>
      <c r="G41" s="85">
        <f t="shared" ref="G41:G61" si="5">F41*12</f>
        <v>0</v>
      </c>
      <c r="H41" s="104">
        <f t="shared" ref="H41:H61" si="6">G41*4</f>
        <v>0</v>
      </c>
      <c r="I41" s="118"/>
      <c r="J41" s="85">
        <f t="shared" ref="J41:J61" si="7">I41*7</f>
        <v>0</v>
      </c>
      <c r="K41" s="104">
        <f t="shared" ref="K41:K61" si="8">J41*4</f>
        <v>0</v>
      </c>
      <c r="L41" s="65"/>
    </row>
    <row r="42" spans="1:12" ht="51" x14ac:dyDescent="0.2">
      <c r="A42" s="15" t="s">
        <v>104</v>
      </c>
      <c r="B42" s="16" t="s">
        <v>264</v>
      </c>
      <c r="C42" s="118"/>
      <c r="D42" s="85">
        <f t="shared" si="3"/>
        <v>0</v>
      </c>
      <c r="E42" s="104">
        <f t="shared" si="4"/>
        <v>0</v>
      </c>
      <c r="F42" s="118"/>
      <c r="G42" s="85">
        <f t="shared" si="5"/>
        <v>0</v>
      </c>
      <c r="H42" s="104">
        <f t="shared" si="6"/>
        <v>0</v>
      </c>
      <c r="I42" s="118"/>
      <c r="J42" s="85">
        <f t="shared" si="7"/>
        <v>0</v>
      </c>
      <c r="K42" s="104">
        <f t="shared" si="8"/>
        <v>0</v>
      </c>
      <c r="L42" s="65"/>
    </row>
    <row r="43" spans="1:12" ht="51" x14ac:dyDescent="0.2">
      <c r="A43" s="15" t="s">
        <v>105</v>
      </c>
      <c r="B43" s="16" t="s">
        <v>265</v>
      </c>
      <c r="C43" s="118"/>
      <c r="D43" s="85">
        <f t="shared" si="3"/>
        <v>0</v>
      </c>
      <c r="E43" s="104">
        <f t="shared" si="4"/>
        <v>0</v>
      </c>
      <c r="F43" s="118"/>
      <c r="G43" s="85">
        <f t="shared" si="5"/>
        <v>0</v>
      </c>
      <c r="H43" s="104">
        <f t="shared" si="6"/>
        <v>0</v>
      </c>
      <c r="I43" s="118"/>
      <c r="J43" s="85">
        <f t="shared" si="7"/>
        <v>0</v>
      </c>
      <c r="K43" s="104">
        <f t="shared" si="8"/>
        <v>0</v>
      </c>
      <c r="L43" s="65"/>
    </row>
    <row r="44" spans="1:12" ht="38.25" x14ac:dyDescent="0.2">
      <c r="A44" s="15" t="s">
        <v>106</v>
      </c>
      <c r="B44" s="16" t="s">
        <v>266</v>
      </c>
      <c r="C44" s="118"/>
      <c r="D44" s="85">
        <f t="shared" si="3"/>
        <v>0</v>
      </c>
      <c r="E44" s="104">
        <f t="shared" si="4"/>
        <v>0</v>
      </c>
      <c r="F44" s="118"/>
      <c r="G44" s="85">
        <f t="shared" si="5"/>
        <v>0</v>
      </c>
      <c r="H44" s="104">
        <f t="shared" si="6"/>
        <v>0</v>
      </c>
      <c r="I44" s="118"/>
      <c r="J44" s="85">
        <f t="shared" si="7"/>
        <v>0</v>
      </c>
      <c r="K44" s="104">
        <f t="shared" si="8"/>
        <v>0</v>
      </c>
      <c r="L44" s="65"/>
    </row>
    <row r="45" spans="1:12" ht="25.5" x14ac:dyDescent="0.2">
      <c r="A45" s="15" t="s">
        <v>107</v>
      </c>
      <c r="B45" s="16" t="s">
        <v>267</v>
      </c>
      <c r="C45" s="118"/>
      <c r="D45" s="85">
        <f t="shared" si="3"/>
        <v>0</v>
      </c>
      <c r="E45" s="104">
        <f t="shared" si="4"/>
        <v>0</v>
      </c>
      <c r="F45" s="118"/>
      <c r="G45" s="85">
        <f t="shared" si="5"/>
        <v>0</v>
      </c>
      <c r="H45" s="104">
        <f t="shared" si="6"/>
        <v>0</v>
      </c>
      <c r="I45" s="118"/>
      <c r="J45" s="85">
        <f t="shared" si="7"/>
        <v>0</v>
      </c>
      <c r="K45" s="104">
        <f t="shared" si="8"/>
        <v>0</v>
      </c>
      <c r="L45" s="65"/>
    </row>
    <row r="46" spans="1:12" ht="38.25" x14ac:dyDescent="0.2">
      <c r="A46" s="15" t="s">
        <v>108</v>
      </c>
      <c r="B46" s="16" t="s">
        <v>268</v>
      </c>
      <c r="C46" s="118"/>
      <c r="D46" s="85">
        <f t="shared" si="3"/>
        <v>0</v>
      </c>
      <c r="E46" s="104">
        <f t="shared" si="4"/>
        <v>0</v>
      </c>
      <c r="F46" s="118"/>
      <c r="G46" s="85">
        <f t="shared" si="5"/>
        <v>0</v>
      </c>
      <c r="H46" s="104">
        <f t="shared" si="6"/>
        <v>0</v>
      </c>
      <c r="I46" s="118"/>
      <c r="J46" s="85">
        <f t="shared" si="7"/>
        <v>0</v>
      </c>
      <c r="K46" s="104">
        <f t="shared" si="8"/>
        <v>0</v>
      </c>
      <c r="L46" s="65"/>
    </row>
    <row r="47" spans="1:12" ht="38.25" x14ac:dyDescent="0.2">
      <c r="A47" s="15" t="s">
        <v>109</v>
      </c>
      <c r="B47" s="16" t="s">
        <v>269</v>
      </c>
      <c r="C47" s="118"/>
      <c r="D47" s="85">
        <f t="shared" si="3"/>
        <v>0</v>
      </c>
      <c r="E47" s="104">
        <f t="shared" si="4"/>
        <v>0</v>
      </c>
      <c r="F47" s="118"/>
      <c r="G47" s="85">
        <f t="shared" si="5"/>
        <v>0</v>
      </c>
      <c r="H47" s="104">
        <f t="shared" si="6"/>
        <v>0</v>
      </c>
      <c r="I47" s="118"/>
      <c r="J47" s="85">
        <f t="shared" si="7"/>
        <v>0</v>
      </c>
      <c r="K47" s="104">
        <f t="shared" si="8"/>
        <v>0</v>
      </c>
      <c r="L47" s="65"/>
    </row>
    <row r="48" spans="1:12" ht="51" x14ac:dyDescent="0.2">
      <c r="A48" s="15" t="s">
        <v>110</v>
      </c>
      <c r="B48" s="16" t="s">
        <v>270</v>
      </c>
      <c r="C48" s="118"/>
      <c r="D48" s="85">
        <f t="shared" si="3"/>
        <v>0</v>
      </c>
      <c r="E48" s="104">
        <f t="shared" si="4"/>
        <v>0</v>
      </c>
      <c r="F48" s="118"/>
      <c r="G48" s="85">
        <f t="shared" si="5"/>
        <v>0</v>
      </c>
      <c r="H48" s="104">
        <f t="shared" si="6"/>
        <v>0</v>
      </c>
      <c r="I48" s="118"/>
      <c r="J48" s="85">
        <f t="shared" si="7"/>
        <v>0</v>
      </c>
      <c r="K48" s="104">
        <f t="shared" si="8"/>
        <v>0</v>
      </c>
      <c r="L48" s="65"/>
    </row>
    <row r="49" spans="1:12" ht="38.25" x14ac:dyDescent="0.2">
      <c r="A49" s="15" t="s">
        <v>111</v>
      </c>
      <c r="B49" s="16" t="s">
        <v>271</v>
      </c>
      <c r="C49" s="118"/>
      <c r="D49" s="85">
        <f t="shared" si="3"/>
        <v>0</v>
      </c>
      <c r="E49" s="104">
        <f t="shared" si="4"/>
        <v>0</v>
      </c>
      <c r="F49" s="118"/>
      <c r="G49" s="85">
        <f t="shared" si="5"/>
        <v>0</v>
      </c>
      <c r="H49" s="104">
        <f t="shared" si="6"/>
        <v>0</v>
      </c>
      <c r="I49" s="118"/>
      <c r="J49" s="85">
        <f t="shared" si="7"/>
        <v>0</v>
      </c>
      <c r="K49" s="104">
        <f t="shared" si="8"/>
        <v>0</v>
      </c>
      <c r="L49" s="65"/>
    </row>
    <row r="50" spans="1:12" ht="51" x14ac:dyDescent="0.2">
      <c r="A50" s="15" t="s">
        <v>112</v>
      </c>
      <c r="B50" s="16" t="s">
        <v>369</v>
      </c>
      <c r="C50" s="118"/>
      <c r="D50" s="85">
        <f t="shared" si="3"/>
        <v>0</v>
      </c>
      <c r="E50" s="104">
        <f t="shared" si="4"/>
        <v>0</v>
      </c>
      <c r="F50" s="118"/>
      <c r="G50" s="85">
        <f t="shared" si="5"/>
        <v>0</v>
      </c>
      <c r="H50" s="104">
        <f t="shared" si="6"/>
        <v>0</v>
      </c>
      <c r="I50" s="118"/>
      <c r="J50" s="85">
        <f t="shared" si="7"/>
        <v>0</v>
      </c>
      <c r="K50" s="104">
        <f t="shared" si="8"/>
        <v>0</v>
      </c>
      <c r="L50" s="65"/>
    </row>
    <row r="51" spans="1:12" ht="38.25" x14ac:dyDescent="0.2">
      <c r="A51" s="15" t="s">
        <v>113</v>
      </c>
      <c r="B51" s="16" t="s">
        <v>280</v>
      </c>
      <c r="C51" s="118"/>
      <c r="D51" s="85">
        <f t="shared" si="3"/>
        <v>0</v>
      </c>
      <c r="E51" s="104">
        <f t="shared" si="4"/>
        <v>0</v>
      </c>
      <c r="F51" s="118"/>
      <c r="G51" s="85">
        <f t="shared" si="5"/>
        <v>0</v>
      </c>
      <c r="H51" s="104">
        <f t="shared" si="6"/>
        <v>0</v>
      </c>
      <c r="I51" s="118"/>
      <c r="J51" s="85">
        <f t="shared" si="7"/>
        <v>0</v>
      </c>
      <c r="K51" s="104">
        <f t="shared" si="8"/>
        <v>0</v>
      </c>
      <c r="L51" s="65"/>
    </row>
    <row r="52" spans="1:12" ht="38.25" x14ac:dyDescent="0.2">
      <c r="A52" s="15" t="s">
        <v>114</v>
      </c>
      <c r="B52" s="16" t="s">
        <v>281</v>
      </c>
      <c r="C52" s="118"/>
      <c r="D52" s="85">
        <f t="shared" si="3"/>
        <v>0</v>
      </c>
      <c r="E52" s="104">
        <f t="shared" si="4"/>
        <v>0</v>
      </c>
      <c r="F52" s="118"/>
      <c r="G52" s="85">
        <f t="shared" si="5"/>
        <v>0</v>
      </c>
      <c r="H52" s="104">
        <f t="shared" si="6"/>
        <v>0</v>
      </c>
      <c r="I52" s="118"/>
      <c r="J52" s="85">
        <f t="shared" si="7"/>
        <v>0</v>
      </c>
      <c r="K52" s="104">
        <f t="shared" si="8"/>
        <v>0</v>
      </c>
      <c r="L52" s="65"/>
    </row>
    <row r="53" spans="1:12" ht="38.25" x14ac:dyDescent="0.2">
      <c r="A53" s="15" t="s">
        <v>115</v>
      </c>
      <c r="B53" s="16" t="s">
        <v>279</v>
      </c>
      <c r="C53" s="118"/>
      <c r="D53" s="85">
        <f t="shared" si="3"/>
        <v>0</v>
      </c>
      <c r="E53" s="104">
        <f t="shared" si="4"/>
        <v>0</v>
      </c>
      <c r="F53" s="118"/>
      <c r="G53" s="85">
        <f t="shared" si="5"/>
        <v>0</v>
      </c>
      <c r="H53" s="104">
        <f t="shared" si="6"/>
        <v>0</v>
      </c>
      <c r="I53" s="118"/>
      <c r="J53" s="85">
        <f t="shared" si="7"/>
        <v>0</v>
      </c>
      <c r="K53" s="104">
        <f t="shared" si="8"/>
        <v>0</v>
      </c>
      <c r="L53" s="65"/>
    </row>
    <row r="54" spans="1:12" ht="38.25" x14ac:dyDescent="0.2">
      <c r="A54" s="15" t="s">
        <v>116</v>
      </c>
      <c r="B54" s="16" t="s">
        <v>278</v>
      </c>
      <c r="C54" s="118"/>
      <c r="D54" s="85">
        <f t="shared" si="3"/>
        <v>0</v>
      </c>
      <c r="E54" s="104">
        <f t="shared" si="4"/>
        <v>0</v>
      </c>
      <c r="F54" s="118"/>
      <c r="G54" s="85">
        <f t="shared" si="5"/>
        <v>0</v>
      </c>
      <c r="H54" s="104">
        <f t="shared" si="6"/>
        <v>0</v>
      </c>
      <c r="I54" s="118"/>
      <c r="J54" s="85">
        <f t="shared" si="7"/>
        <v>0</v>
      </c>
      <c r="K54" s="104">
        <f t="shared" si="8"/>
        <v>0</v>
      </c>
      <c r="L54" s="65"/>
    </row>
    <row r="55" spans="1:12" ht="38.25" x14ac:dyDescent="0.2">
      <c r="A55" s="15" t="s">
        <v>117</v>
      </c>
      <c r="B55" s="16" t="s">
        <v>277</v>
      </c>
      <c r="C55" s="118"/>
      <c r="D55" s="85">
        <f t="shared" si="3"/>
        <v>0</v>
      </c>
      <c r="E55" s="104">
        <f t="shared" si="4"/>
        <v>0</v>
      </c>
      <c r="F55" s="118"/>
      <c r="G55" s="85">
        <f t="shared" si="5"/>
        <v>0</v>
      </c>
      <c r="H55" s="104">
        <f t="shared" si="6"/>
        <v>0</v>
      </c>
      <c r="I55" s="118"/>
      <c r="J55" s="85">
        <f t="shared" si="7"/>
        <v>0</v>
      </c>
      <c r="K55" s="104">
        <f t="shared" si="8"/>
        <v>0</v>
      </c>
      <c r="L55" s="65"/>
    </row>
    <row r="56" spans="1:12" ht="38.25" x14ac:dyDescent="0.2">
      <c r="A56" s="15" t="s">
        <v>118</v>
      </c>
      <c r="B56" s="16" t="s">
        <v>276</v>
      </c>
      <c r="C56" s="118"/>
      <c r="D56" s="85">
        <f t="shared" si="3"/>
        <v>0</v>
      </c>
      <c r="E56" s="104">
        <f t="shared" si="4"/>
        <v>0</v>
      </c>
      <c r="F56" s="118"/>
      <c r="G56" s="85">
        <f t="shared" si="5"/>
        <v>0</v>
      </c>
      <c r="H56" s="104">
        <f t="shared" si="6"/>
        <v>0</v>
      </c>
      <c r="I56" s="118"/>
      <c r="J56" s="85">
        <f t="shared" si="7"/>
        <v>0</v>
      </c>
      <c r="K56" s="104">
        <f t="shared" si="8"/>
        <v>0</v>
      </c>
      <c r="L56" s="65"/>
    </row>
    <row r="57" spans="1:12" ht="38.25" x14ac:dyDescent="0.2">
      <c r="A57" s="15" t="s">
        <v>119</v>
      </c>
      <c r="B57" s="16" t="s">
        <v>275</v>
      </c>
      <c r="C57" s="118"/>
      <c r="D57" s="85">
        <f t="shared" si="3"/>
        <v>0</v>
      </c>
      <c r="E57" s="104">
        <f t="shared" si="4"/>
        <v>0</v>
      </c>
      <c r="F57" s="118"/>
      <c r="G57" s="85">
        <f t="shared" si="5"/>
        <v>0</v>
      </c>
      <c r="H57" s="104">
        <f t="shared" si="6"/>
        <v>0</v>
      </c>
      <c r="I57" s="118"/>
      <c r="J57" s="85">
        <f t="shared" si="7"/>
        <v>0</v>
      </c>
      <c r="K57" s="104">
        <f t="shared" si="8"/>
        <v>0</v>
      </c>
      <c r="L57" s="65"/>
    </row>
    <row r="58" spans="1:12" ht="38.25" x14ac:dyDescent="0.2">
      <c r="A58" s="15" t="s">
        <v>120</v>
      </c>
      <c r="B58" s="16" t="s">
        <v>274</v>
      </c>
      <c r="C58" s="118"/>
      <c r="D58" s="85">
        <f t="shared" si="3"/>
        <v>0</v>
      </c>
      <c r="E58" s="104">
        <f t="shared" si="4"/>
        <v>0</v>
      </c>
      <c r="F58" s="118"/>
      <c r="G58" s="85">
        <f t="shared" si="5"/>
        <v>0</v>
      </c>
      <c r="H58" s="104">
        <f t="shared" si="6"/>
        <v>0</v>
      </c>
      <c r="I58" s="118"/>
      <c r="J58" s="85">
        <f t="shared" si="7"/>
        <v>0</v>
      </c>
      <c r="K58" s="104">
        <f t="shared" si="8"/>
        <v>0</v>
      </c>
      <c r="L58" s="65"/>
    </row>
    <row r="59" spans="1:12" ht="38.25" x14ac:dyDescent="0.2">
      <c r="A59" s="15" t="s">
        <v>121</v>
      </c>
      <c r="B59" s="16" t="s">
        <v>273</v>
      </c>
      <c r="C59" s="118"/>
      <c r="D59" s="85">
        <f t="shared" si="3"/>
        <v>0</v>
      </c>
      <c r="E59" s="104">
        <f t="shared" si="4"/>
        <v>0</v>
      </c>
      <c r="F59" s="118"/>
      <c r="G59" s="85">
        <f t="shared" si="5"/>
        <v>0</v>
      </c>
      <c r="H59" s="104">
        <f t="shared" si="6"/>
        <v>0</v>
      </c>
      <c r="I59" s="118"/>
      <c r="J59" s="85">
        <f t="shared" si="7"/>
        <v>0</v>
      </c>
      <c r="K59" s="104">
        <f t="shared" si="8"/>
        <v>0</v>
      </c>
      <c r="L59" s="65"/>
    </row>
    <row r="60" spans="1:12" ht="28.5" customHeight="1" x14ac:dyDescent="0.2">
      <c r="A60" s="15" t="s">
        <v>122</v>
      </c>
      <c r="B60" s="16" t="s">
        <v>372</v>
      </c>
      <c r="C60" s="118"/>
      <c r="D60" s="85">
        <f t="shared" si="3"/>
        <v>0</v>
      </c>
      <c r="E60" s="104">
        <f t="shared" si="4"/>
        <v>0</v>
      </c>
      <c r="F60" s="118"/>
      <c r="G60" s="85">
        <f t="shared" si="5"/>
        <v>0</v>
      </c>
      <c r="H60" s="104">
        <f t="shared" si="6"/>
        <v>0</v>
      </c>
      <c r="I60" s="118"/>
      <c r="J60" s="85">
        <f t="shared" si="7"/>
        <v>0</v>
      </c>
      <c r="K60" s="104">
        <f t="shared" si="8"/>
        <v>0</v>
      </c>
      <c r="L60" s="65"/>
    </row>
    <row r="61" spans="1:12" ht="38.25" x14ac:dyDescent="0.2">
      <c r="A61" s="156" t="s">
        <v>236</v>
      </c>
      <c r="B61" s="150" t="s">
        <v>272</v>
      </c>
      <c r="C61" s="151"/>
      <c r="D61" s="152">
        <f t="shared" si="3"/>
        <v>0</v>
      </c>
      <c r="E61" s="153">
        <f t="shared" si="4"/>
        <v>0</v>
      </c>
      <c r="F61" s="151"/>
      <c r="G61" s="152">
        <f t="shared" si="5"/>
        <v>0</v>
      </c>
      <c r="H61" s="153">
        <f t="shared" si="6"/>
        <v>0</v>
      </c>
      <c r="I61" s="151"/>
      <c r="J61" s="152">
        <f t="shared" si="7"/>
        <v>0</v>
      </c>
      <c r="K61" s="153">
        <f t="shared" si="8"/>
        <v>0</v>
      </c>
      <c r="L61" s="65"/>
    </row>
    <row r="62" spans="1:12" ht="39" thickBot="1" x14ac:dyDescent="0.25">
      <c r="A62" s="157" t="s">
        <v>371</v>
      </c>
      <c r="B62" s="154" t="s">
        <v>373</v>
      </c>
      <c r="C62" s="119"/>
      <c r="D62" s="106">
        <f>C62*10</f>
        <v>0</v>
      </c>
      <c r="E62" s="155">
        <f>D62*4</f>
        <v>0</v>
      </c>
      <c r="F62" s="119"/>
      <c r="G62" s="106">
        <f>F62*12</f>
        <v>0</v>
      </c>
      <c r="H62" s="155">
        <f>G62*4</f>
        <v>0</v>
      </c>
      <c r="I62" s="119"/>
      <c r="J62" s="106">
        <f>I62*7</f>
        <v>0</v>
      </c>
      <c r="K62" s="155">
        <f>J62*4</f>
        <v>0</v>
      </c>
      <c r="L62" s="65"/>
    </row>
    <row r="63" spans="1:12" ht="39" thickBot="1" x14ac:dyDescent="0.25">
      <c r="A63" s="22" t="s">
        <v>261</v>
      </c>
      <c r="B63" s="23" t="s">
        <v>331</v>
      </c>
      <c r="C63" s="94">
        <f>SUM(E38,E39,E62,H38,H39,H62,K38,K39,K62)</f>
        <v>0</v>
      </c>
      <c r="D63" s="25"/>
      <c r="E63" s="25"/>
      <c r="F63" s="25"/>
      <c r="G63" s="25"/>
      <c r="H63" s="25"/>
      <c r="I63" s="25"/>
      <c r="J63" s="25"/>
      <c r="K63" s="25"/>
      <c r="L63" s="65"/>
    </row>
    <row r="64" spans="1:12" ht="13.5" thickBot="1" x14ac:dyDescent="0.25">
      <c r="L64" s="65"/>
    </row>
    <row r="65" spans="1:12" ht="31.5" customHeight="1" thickBot="1" x14ac:dyDescent="0.25">
      <c r="A65" s="124" t="s">
        <v>158</v>
      </c>
      <c r="B65" s="125"/>
      <c r="C65" s="125"/>
      <c r="D65" s="125"/>
      <c r="E65" s="125"/>
      <c r="F65" s="125"/>
      <c r="G65" s="125"/>
      <c r="H65" s="125"/>
      <c r="I65" s="125"/>
      <c r="J65" s="125"/>
      <c r="K65" s="126"/>
      <c r="L65" s="65"/>
    </row>
    <row r="66" spans="1:12" ht="64.5" thickBot="1" x14ac:dyDescent="0.25">
      <c r="A66" s="3" t="s">
        <v>320</v>
      </c>
      <c r="B66" s="4" t="s">
        <v>2</v>
      </c>
      <c r="C66" s="7" t="s">
        <v>202</v>
      </c>
      <c r="D66" s="5" t="s">
        <v>203</v>
      </c>
      <c r="E66" s="5" t="s">
        <v>204</v>
      </c>
      <c r="F66" s="5" t="s">
        <v>205</v>
      </c>
      <c r="G66" s="5" t="s">
        <v>364</v>
      </c>
      <c r="H66" s="5" t="s">
        <v>365</v>
      </c>
      <c r="I66" s="7" t="s">
        <v>206</v>
      </c>
      <c r="J66" s="5" t="s">
        <v>324</v>
      </c>
      <c r="K66" s="5" t="s">
        <v>207</v>
      </c>
      <c r="L66" s="65"/>
    </row>
    <row r="67" spans="1:12" ht="39" thickBot="1" x14ac:dyDescent="0.25">
      <c r="A67" s="11" t="s">
        <v>178</v>
      </c>
      <c r="B67" s="12" t="s">
        <v>341</v>
      </c>
      <c r="C67" s="115"/>
      <c r="D67" s="96">
        <f>C67*10</f>
        <v>0</v>
      </c>
      <c r="E67" s="102">
        <f>D67*4</f>
        <v>0</v>
      </c>
      <c r="F67" s="115"/>
      <c r="G67" s="96">
        <f>F67*12</f>
        <v>0</v>
      </c>
      <c r="H67" s="102">
        <f>G67*4</f>
        <v>0</v>
      </c>
      <c r="I67" s="115"/>
      <c r="J67" s="96">
        <f>I67*7</f>
        <v>0</v>
      </c>
      <c r="K67" s="24">
        <f>J67*4</f>
        <v>0</v>
      </c>
      <c r="L67" s="65"/>
    </row>
    <row r="68" spans="1:12" ht="38.25" x14ac:dyDescent="0.2">
      <c r="A68" s="13" t="s">
        <v>179</v>
      </c>
      <c r="B68" s="14" t="s">
        <v>342</v>
      </c>
      <c r="C68" s="97">
        <f t="shared" ref="C68:K68" si="9">SUM(C69:C90)</f>
        <v>0</v>
      </c>
      <c r="D68" s="91">
        <f t="shared" si="9"/>
        <v>0</v>
      </c>
      <c r="E68" s="110">
        <f t="shared" si="9"/>
        <v>0</v>
      </c>
      <c r="F68" s="97">
        <f t="shared" si="9"/>
        <v>0</v>
      </c>
      <c r="G68" s="91">
        <f t="shared" si="9"/>
        <v>0</v>
      </c>
      <c r="H68" s="110">
        <f t="shared" si="9"/>
        <v>0</v>
      </c>
      <c r="I68" s="97">
        <f t="shared" si="9"/>
        <v>0</v>
      </c>
      <c r="J68" s="91">
        <f t="shared" si="9"/>
        <v>0</v>
      </c>
      <c r="K68" s="111">
        <f t="shared" si="9"/>
        <v>0</v>
      </c>
      <c r="L68" s="65"/>
    </row>
    <row r="69" spans="1:12" ht="38.25" x14ac:dyDescent="0.2">
      <c r="A69" s="15" t="s">
        <v>180</v>
      </c>
      <c r="B69" s="16" t="s">
        <v>159</v>
      </c>
      <c r="C69" s="118"/>
      <c r="D69" s="79">
        <f>C69*10</f>
        <v>0</v>
      </c>
      <c r="E69" s="79">
        <f>D69*4</f>
        <v>0</v>
      </c>
      <c r="F69" s="118"/>
      <c r="G69" s="79">
        <f>F69*12</f>
        <v>0</v>
      </c>
      <c r="H69" s="79">
        <f>G69*4</f>
        <v>0</v>
      </c>
      <c r="I69" s="118"/>
      <c r="J69" s="79">
        <f>I69*7</f>
        <v>0</v>
      </c>
      <c r="K69" s="18">
        <f>J69*4</f>
        <v>0</v>
      </c>
      <c r="L69" s="65"/>
    </row>
    <row r="70" spans="1:12" ht="38.25" x14ac:dyDescent="0.2">
      <c r="A70" s="15" t="s">
        <v>181</v>
      </c>
      <c r="B70" s="16" t="s">
        <v>160</v>
      </c>
      <c r="C70" s="118"/>
      <c r="D70" s="79">
        <f t="shared" ref="D70:D90" si="10">C70*10</f>
        <v>0</v>
      </c>
      <c r="E70" s="79">
        <f t="shared" ref="E70:E90" si="11">D70*4</f>
        <v>0</v>
      </c>
      <c r="F70" s="118"/>
      <c r="G70" s="79">
        <f t="shared" ref="G70:G90" si="12">F70*12</f>
        <v>0</v>
      </c>
      <c r="H70" s="79">
        <f t="shared" ref="H70:H90" si="13">G70*4</f>
        <v>0</v>
      </c>
      <c r="I70" s="118"/>
      <c r="J70" s="79">
        <f t="shared" ref="J70:J90" si="14">I70*7</f>
        <v>0</v>
      </c>
      <c r="K70" s="18">
        <f t="shared" ref="K70:K90" si="15">J70*4</f>
        <v>0</v>
      </c>
      <c r="L70" s="65"/>
    </row>
    <row r="71" spans="1:12" ht="51" x14ac:dyDescent="0.2">
      <c r="A71" s="15" t="s">
        <v>182</v>
      </c>
      <c r="B71" s="16" t="s">
        <v>161</v>
      </c>
      <c r="C71" s="118"/>
      <c r="D71" s="79">
        <f t="shared" si="10"/>
        <v>0</v>
      </c>
      <c r="E71" s="79">
        <f t="shared" si="11"/>
        <v>0</v>
      </c>
      <c r="F71" s="118"/>
      <c r="G71" s="79">
        <f t="shared" si="12"/>
        <v>0</v>
      </c>
      <c r="H71" s="79">
        <f t="shared" si="13"/>
        <v>0</v>
      </c>
      <c r="I71" s="118"/>
      <c r="J71" s="79">
        <f t="shared" si="14"/>
        <v>0</v>
      </c>
      <c r="K71" s="18">
        <f t="shared" si="15"/>
        <v>0</v>
      </c>
      <c r="L71" s="65"/>
    </row>
    <row r="72" spans="1:12" ht="51" x14ac:dyDescent="0.2">
      <c r="A72" s="15" t="s">
        <v>183</v>
      </c>
      <c r="B72" s="16" t="s">
        <v>162</v>
      </c>
      <c r="C72" s="118"/>
      <c r="D72" s="79">
        <f t="shared" si="10"/>
        <v>0</v>
      </c>
      <c r="E72" s="79">
        <f t="shared" si="11"/>
        <v>0</v>
      </c>
      <c r="F72" s="118"/>
      <c r="G72" s="79">
        <f t="shared" si="12"/>
        <v>0</v>
      </c>
      <c r="H72" s="79">
        <f t="shared" si="13"/>
        <v>0</v>
      </c>
      <c r="I72" s="118"/>
      <c r="J72" s="79">
        <f t="shared" si="14"/>
        <v>0</v>
      </c>
      <c r="K72" s="18">
        <f t="shared" si="15"/>
        <v>0</v>
      </c>
      <c r="L72" s="65"/>
    </row>
    <row r="73" spans="1:12" ht="51" x14ac:dyDescent="0.2">
      <c r="A73" s="15" t="s">
        <v>184</v>
      </c>
      <c r="B73" s="16" t="s">
        <v>163</v>
      </c>
      <c r="C73" s="118"/>
      <c r="D73" s="79">
        <f t="shared" si="10"/>
        <v>0</v>
      </c>
      <c r="E73" s="79">
        <f t="shared" si="11"/>
        <v>0</v>
      </c>
      <c r="F73" s="118"/>
      <c r="G73" s="79">
        <f t="shared" si="12"/>
        <v>0</v>
      </c>
      <c r="H73" s="79">
        <f t="shared" si="13"/>
        <v>0</v>
      </c>
      <c r="I73" s="118"/>
      <c r="J73" s="79">
        <f t="shared" si="14"/>
        <v>0</v>
      </c>
      <c r="K73" s="18">
        <f t="shared" si="15"/>
        <v>0</v>
      </c>
      <c r="L73" s="65"/>
    </row>
    <row r="74" spans="1:12" ht="38.25" x14ac:dyDescent="0.2">
      <c r="A74" s="15" t="s">
        <v>185</v>
      </c>
      <c r="B74" s="16" t="s">
        <v>164</v>
      </c>
      <c r="C74" s="118"/>
      <c r="D74" s="79">
        <f t="shared" si="10"/>
        <v>0</v>
      </c>
      <c r="E74" s="79">
        <f t="shared" si="11"/>
        <v>0</v>
      </c>
      <c r="F74" s="118"/>
      <c r="G74" s="79">
        <f t="shared" si="12"/>
        <v>0</v>
      </c>
      <c r="H74" s="79">
        <f t="shared" si="13"/>
        <v>0</v>
      </c>
      <c r="I74" s="118"/>
      <c r="J74" s="79">
        <f t="shared" si="14"/>
        <v>0</v>
      </c>
      <c r="K74" s="18">
        <f t="shared" si="15"/>
        <v>0</v>
      </c>
      <c r="L74" s="65"/>
    </row>
    <row r="75" spans="1:12" ht="38.25" x14ac:dyDescent="0.2">
      <c r="A75" s="15" t="s">
        <v>186</v>
      </c>
      <c r="B75" s="16" t="s">
        <v>165</v>
      </c>
      <c r="C75" s="118"/>
      <c r="D75" s="79">
        <f t="shared" si="10"/>
        <v>0</v>
      </c>
      <c r="E75" s="79">
        <f t="shared" si="11"/>
        <v>0</v>
      </c>
      <c r="F75" s="118"/>
      <c r="G75" s="79">
        <f t="shared" si="12"/>
        <v>0</v>
      </c>
      <c r="H75" s="79">
        <f t="shared" si="13"/>
        <v>0</v>
      </c>
      <c r="I75" s="118"/>
      <c r="J75" s="79">
        <f t="shared" si="14"/>
        <v>0</v>
      </c>
      <c r="K75" s="18">
        <f t="shared" si="15"/>
        <v>0</v>
      </c>
      <c r="L75" s="65"/>
    </row>
    <row r="76" spans="1:12" ht="38.25" x14ac:dyDescent="0.2">
      <c r="A76" s="15" t="s">
        <v>187</v>
      </c>
      <c r="B76" s="16" t="s">
        <v>166</v>
      </c>
      <c r="C76" s="118"/>
      <c r="D76" s="79">
        <f t="shared" si="10"/>
        <v>0</v>
      </c>
      <c r="E76" s="79">
        <f t="shared" si="11"/>
        <v>0</v>
      </c>
      <c r="F76" s="118"/>
      <c r="G76" s="79">
        <f t="shared" si="12"/>
        <v>0</v>
      </c>
      <c r="H76" s="79">
        <f t="shared" si="13"/>
        <v>0</v>
      </c>
      <c r="I76" s="118"/>
      <c r="J76" s="79">
        <f t="shared" si="14"/>
        <v>0</v>
      </c>
      <c r="K76" s="18">
        <f t="shared" si="15"/>
        <v>0</v>
      </c>
      <c r="L76" s="65"/>
    </row>
    <row r="77" spans="1:12" ht="51" x14ac:dyDescent="0.2">
      <c r="A77" s="15" t="s">
        <v>188</v>
      </c>
      <c r="B77" s="16" t="s">
        <v>167</v>
      </c>
      <c r="C77" s="118"/>
      <c r="D77" s="79">
        <f t="shared" si="10"/>
        <v>0</v>
      </c>
      <c r="E77" s="79">
        <f t="shared" si="11"/>
        <v>0</v>
      </c>
      <c r="F77" s="118"/>
      <c r="G77" s="79">
        <f t="shared" si="12"/>
        <v>0</v>
      </c>
      <c r="H77" s="79">
        <f t="shared" si="13"/>
        <v>0</v>
      </c>
      <c r="I77" s="118"/>
      <c r="J77" s="79">
        <f t="shared" si="14"/>
        <v>0</v>
      </c>
      <c r="K77" s="18">
        <f t="shared" si="15"/>
        <v>0</v>
      </c>
      <c r="L77" s="65"/>
    </row>
    <row r="78" spans="1:12" ht="51" x14ac:dyDescent="0.2">
      <c r="A78" s="15" t="s">
        <v>189</v>
      </c>
      <c r="B78" s="16" t="s">
        <v>168</v>
      </c>
      <c r="C78" s="118"/>
      <c r="D78" s="79">
        <f t="shared" si="10"/>
        <v>0</v>
      </c>
      <c r="E78" s="79">
        <f t="shared" si="11"/>
        <v>0</v>
      </c>
      <c r="F78" s="118"/>
      <c r="G78" s="79">
        <f t="shared" si="12"/>
        <v>0</v>
      </c>
      <c r="H78" s="79">
        <f t="shared" si="13"/>
        <v>0</v>
      </c>
      <c r="I78" s="118"/>
      <c r="J78" s="79">
        <f t="shared" si="14"/>
        <v>0</v>
      </c>
      <c r="K78" s="18">
        <f t="shared" si="15"/>
        <v>0</v>
      </c>
      <c r="L78" s="65"/>
    </row>
    <row r="79" spans="1:12" ht="51" x14ac:dyDescent="0.2">
      <c r="A79" s="15" t="s">
        <v>190</v>
      </c>
      <c r="B79" s="16" t="s">
        <v>370</v>
      </c>
      <c r="C79" s="118"/>
      <c r="D79" s="79">
        <f t="shared" si="10"/>
        <v>0</v>
      </c>
      <c r="E79" s="79">
        <f t="shared" si="11"/>
        <v>0</v>
      </c>
      <c r="F79" s="118"/>
      <c r="G79" s="79">
        <f t="shared" si="12"/>
        <v>0</v>
      </c>
      <c r="H79" s="79">
        <f t="shared" si="13"/>
        <v>0</v>
      </c>
      <c r="I79" s="118"/>
      <c r="J79" s="79">
        <f t="shared" si="14"/>
        <v>0</v>
      </c>
      <c r="K79" s="18">
        <f t="shared" si="15"/>
        <v>0</v>
      </c>
      <c r="L79" s="65"/>
    </row>
    <row r="80" spans="1:12" ht="38.25" x14ac:dyDescent="0.2">
      <c r="A80" s="15" t="s">
        <v>191</v>
      </c>
      <c r="B80" s="16" t="s">
        <v>169</v>
      </c>
      <c r="C80" s="118"/>
      <c r="D80" s="79">
        <f t="shared" si="10"/>
        <v>0</v>
      </c>
      <c r="E80" s="79">
        <f t="shared" si="11"/>
        <v>0</v>
      </c>
      <c r="F80" s="118"/>
      <c r="G80" s="79">
        <f t="shared" si="12"/>
        <v>0</v>
      </c>
      <c r="H80" s="79">
        <f t="shared" si="13"/>
        <v>0</v>
      </c>
      <c r="I80" s="118"/>
      <c r="J80" s="79">
        <f t="shared" si="14"/>
        <v>0</v>
      </c>
      <c r="K80" s="18">
        <f t="shared" si="15"/>
        <v>0</v>
      </c>
      <c r="L80" s="65"/>
    </row>
    <row r="81" spans="1:12" ht="51" x14ac:dyDescent="0.2">
      <c r="A81" s="15" t="s">
        <v>192</v>
      </c>
      <c r="B81" s="16" t="s">
        <v>170</v>
      </c>
      <c r="C81" s="118"/>
      <c r="D81" s="79">
        <f t="shared" si="10"/>
        <v>0</v>
      </c>
      <c r="E81" s="79">
        <f t="shared" si="11"/>
        <v>0</v>
      </c>
      <c r="F81" s="118"/>
      <c r="G81" s="79">
        <f t="shared" si="12"/>
        <v>0</v>
      </c>
      <c r="H81" s="79">
        <f t="shared" si="13"/>
        <v>0</v>
      </c>
      <c r="I81" s="118"/>
      <c r="J81" s="79">
        <f t="shared" si="14"/>
        <v>0</v>
      </c>
      <c r="K81" s="18">
        <f t="shared" si="15"/>
        <v>0</v>
      </c>
      <c r="L81" s="65"/>
    </row>
    <row r="82" spans="1:12" ht="38.25" x14ac:dyDescent="0.2">
      <c r="A82" s="15" t="s">
        <v>193</v>
      </c>
      <c r="B82" s="16" t="s">
        <v>171</v>
      </c>
      <c r="C82" s="118"/>
      <c r="D82" s="79">
        <f t="shared" si="10"/>
        <v>0</v>
      </c>
      <c r="E82" s="79">
        <f t="shared" si="11"/>
        <v>0</v>
      </c>
      <c r="F82" s="118"/>
      <c r="G82" s="79">
        <f t="shared" si="12"/>
        <v>0</v>
      </c>
      <c r="H82" s="79">
        <f t="shared" si="13"/>
        <v>0</v>
      </c>
      <c r="I82" s="118"/>
      <c r="J82" s="79">
        <f t="shared" si="14"/>
        <v>0</v>
      </c>
      <c r="K82" s="18">
        <f t="shared" si="15"/>
        <v>0</v>
      </c>
      <c r="L82" s="65"/>
    </row>
    <row r="83" spans="1:12" ht="51" x14ac:dyDescent="0.2">
      <c r="A83" s="15" t="s">
        <v>194</v>
      </c>
      <c r="B83" s="16" t="s">
        <v>172</v>
      </c>
      <c r="C83" s="118"/>
      <c r="D83" s="79">
        <f t="shared" si="10"/>
        <v>0</v>
      </c>
      <c r="E83" s="79">
        <f t="shared" si="11"/>
        <v>0</v>
      </c>
      <c r="F83" s="118"/>
      <c r="G83" s="79">
        <f t="shared" si="12"/>
        <v>0</v>
      </c>
      <c r="H83" s="79">
        <f t="shared" si="13"/>
        <v>0</v>
      </c>
      <c r="I83" s="118"/>
      <c r="J83" s="79">
        <f t="shared" si="14"/>
        <v>0</v>
      </c>
      <c r="K83" s="18">
        <f t="shared" si="15"/>
        <v>0</v>
      </c>
      <c r="L83" s="65"/>
    </row>
    <row r="84" spans="1:12" ht="51" x14ac:dyDescent="0.2">
      <c r="A84" s="15" t="s">
        <v>195</v>
      </c>
      <c r="B84" s="16" t="s">
        <v>173</v>
      </c>
      <c r="C84" s="118"/>
      <c r="D84" s="79">
        <f t="shared" si="10"/>
        <v>0</v>
      </c>
      <c r="E84" s="79">
        <f t="shared" si="11"/>
        <v>0</v>
      </c>
      <c r="F84" s="118"/>
      <c r="G84" s="79">
        <f t="shared" si="12"/>
        <v>0</v>
      </c>
      <c r="H84" s="79">
        <f t="shared" si="13"/>
        <v>0</v>
      </c>
      <c r="I84" s="118"/>
      <c r="J84" s="79">
        <f t="shared" si="14"/>
        <v>0</v>
      </c>
      <c r="K84" s="18">
        <f t="shared" si="15"/>
        <v>0</v>
      </c>
      <c r="L84" s="65"/>
    </row>
    <row r="85" spans="1:12" ht="38.25" x14ac:dyDescent="0.2">
      <c r="A85" s="15" t="s">
        <v>196</v>
      </c>
      <c r="B85" s="16" t="s">
        <v>174</v>
      </c>
      <c r="C85" s="118"/>
      <c r="D85" s="79">
        <f t="shared" si="10"/>
        <v>0</v>
      </c>
      <c r="E85" s="79">
        <f t="shared" si="11"/>
        <v>0</v>
      </c>
      <c r="F85" s="118"/>
      <c r="G85" s="79">
        <f t="shared" si="12"/>
        <v>0</v>
      </c>
      <c r="H85" s="79">
        <f t="shared" si="13"/>
        <v>0</v>
      </c>
      <c r="I85" s="118"/>
      <c r="J85" s="79">
        <f t="shared" si="14"/>
        <v>0</v>
      </c>
      <c r="K85" s="18">
        <f t="shared" si="15"/>
        <v>0</v>
      </c>
      <c r="L85" s="65"/>
    </row>
    <row r="86" spans="1:12" ht="38.25" x14ac:dyDescent="0.2">
      <c r="A86" s="15" t="s">
        <v>197</v>
      </c>
      <c r="B86" s="16" t="s">
        <v>175</v>
      </c>
      <c r="C86" s="118"/>
      <c r="D86" s="79">
        <f t="shared" si="10"/>
        <v>0</v>
      </c>
      <c r="E86" s="79">
        <f t="shared" si="11"/>
        <v>0</v>
      </c>
      <c r="F86" s="118"/>
      <c r="G86" s="79">
        <f t="shared" si="12"/>
        <v>0</v>
      </c>
      <c r="H86" s="79">
        <f t="shared" si="13"/>
        <v>0</v>
      </c>
      <c r="I86" s="118"/>
      <c r="J86" s="79">
        <f t="shared" si="14"/>
        <v>0</v>
      </c>
      <c r="K86" s="18">
        <f t="shared" si="15"/>
        <v>0</v>
      </c>
      <c r="L86" s="65"/>
    </row>
    <row r="87" spans="1:12" ht="38.25" x14ac:dyDescent="0.2">
      <c r="A87" s="15" t="s">
        <v>198</v>
      </c>
      <c r="B87" s="16" t="s">
        <v>176</v>
      </c>
      <c r="C87" s="118"/>
      <c r="D87" s="79">
        <f t="shared" si="10"/>
        <v>0</v>
      </c>
      <c r="E87" s="79">
        <f t="shared" si="11"/>
        <v>0</v>
      </c>
      <c r="F87" s="118"/>
      <c r="G87" s="79">
        <f t="shared" si="12"/>
        <v>0</v>
      </c>
      <c r="H87" s="79">
        <f t="shared" si="13"/>
        <v>0</v>
      </c>
      <c r="I87" s="118"/>
      <c r="J87" s="79">
        <f t="shared" si="14"/>
        <v>0</v>
      </c>
      <c r="K87" s="18">
        <f t="shared" si="15"/>
        <v>0</v>
      </c>
      <c r="L87" s="65"/>
    </row>
    <row r="88" spans="1:12" ht="38.25" x14ac:dyDescent="0.2">
      <c r="A88" s="15" t="s">
        <v>199</v>
      </c>
      <c r="B88" s="16" t="s">
        <v>177</v>
      </c>
      <c r="C88" s="118"/>
      <c r="D88" s="79">
        <f t="shared" si="10"/>
        <v>0</v>
      </c>
      <c r="E88" s="79">
        <f t="shared" si="11"/>
        <v>0</v>
      </c>
      <c r="F88" s="118"/>
      <c r="G88" s="79">
        <f t="shared" si="12"/>
        <v>0</v>
      </c>
      <c r="H88" s="79">
        <f t="shared" si="13"/>
        <v>0</v>
      </c>
      <c r="I88" s="118"/>
      <c r="J88" s="79">
        <f t="shared" si="14"/>
        <v>0</v>
      </c>
      <c r="K88" s="18">
        <f t="shared" si="15"/>
        <v>0</v>
      </c>
      <c r="L88" s="65"/>
    </row>
    <row r="89" spans="1:12" ht="38.25" x14ac:dyDescent="0.2">
      <c r="A89" s="15" t="s">
        <v>200</v>
      </c>
      <c r="B89" s="16" t="s">
        <v>147</v>
      </c>
      <c r="C89" s="151"/>
      <c r="D89" s="159">
        <f t="shared" si="10"/>
        <v>0</v>
      </c>
      <c r="E89" s="159">
        <f t="shared" si="11"/>
        <v>0</v>
      </c>
      <c r="F89" s="151"/>
      <c r="G89" s="159">
        <f t="shared" si="12"/>
        <v>0</v>
      </c>
      <c r="H89" s="159">
        <f t="shared" si="13"/>
        <v>0</v>
      </c>
      <c r="I89" s="151"/>
      <c r="J89" s="159">
        <f t="shared" si="14"/>
        <v>0</v>
      </c>
      <c r="K89" s="160">
        <f t="shared" si="15"/>
        <v>0</v>
      </c>
      <c r="L89" s="65"/>
    </row>
    <row r="90" spans="1:12" ht="39" thickBot="1" x14ac:dyDescent="0.25">
      <c r="A90" s="15" t="s">
        <v>237</v>
      </c>
      <c r="B90" s="16" t="s">
        <v>238</v>
      </c>
      <c r="C90" s="151"/>
      <c r="D90" s="82">
        <f t="shared" si="10"/>
        <v>0</v>
      </c>
      <c r="E90" s="82">
        <f t="shared" si="11"/>
        <v>0</v>
      </c>
      <c r="F90" s="119"/>
      <c r="G90" s="82">
        <f t="shared" si="12"/>
        <v>0</v>
      </c>
      <c r="H90" s="82">
        <f t="shared" si="13"/>
        <v>0</v>
      </c>
      <c r="I90" s="119"/>
      <c r="J90" s="82">
        <f t="shared" si="14"/>
        <v>0</v>
      </c>
      <c r="K90" s="161">
        <f t="shared" si="15"/>
        <v>0</v>
      </c>
      <c r="L90" s="65"/>
    </row>
    <row r="91" spans="1:12" ht="40.5" thickBot="1" x14ac:dyDescent="0.25">
      <c r="A91" s="22" t="s">
        <v>149</v>
      </c>
      <c r="B91" s="23" t="s">
        <v>307</v>
      </c>
      <c r="C91" s="158">
        <f>SUM(E67,E68,H67,H68,K67,K68)</f>
        <v>0</v>
      </c>
      <c r="D91" s="109"/>
      <c r="E91" s="109"/>
      <c r="F91" s="109"/>
      <c r="G91" s="109"/>
      <c r="H91" s="109"/>
      <c r="I91" s="109"/>
      <c r="J91" s="109"/>
      <c r="K91" s="25"/>
      <c r="L91" s="65"/>
    </row>
    <row r="92" spans="1:12" ht="38.25" customHeight="1" thickBot="1" x14ac:dyDescent="0.25">
      <c r="L92" s="65"/>
    </row>
    <row r="93" spans="1:12" ht="25.5" customHeight="1" thickBot="1" x14ac:dyDescent="0.25">
      <c r="A93" s="124" t="s">
        <v>344</v>
      </c>
      <c r="B93" s="125"/>
      <c r="C93" s="125"/>
      <c r="D93" s="125"/>
      <c r="E93" s="125"/>
      <c r="F93" s="126"/>
      <c r="L93" s="65"/>
    </row>
    <row r="94" spans="1:12" ht="77.25" thickBot="1" x14ac:dyDescent="0.25">
      <c r="A94" s="26"/>
      <c r="B94" s="27" t="s">
        <v>214</v>
      </c>
      <c r="C94" s="28" t="s">
        <v>215</v>
      </c>
      <c r="D94" s="29" t="s">
        <v>228</v>
      </c>
      <c r="E94" s="29" t="s">
        <v>229</v>
      </c>
      <c r="F94" s="30" t="s">
        <v>230</v>
      </c>
      <c r="L94" s="65"/>
    </row>
    <row r="95" spans="1:12" x14ac:dyDescent="0.2">
      <c r="A95" s="134" t="s">
        <v>211</v>
      </c>
      <c r="B95" s="135"/>
      <c r="C95" s="135"/>
      <c r="D95" s="135"/>
      <c r="E95" s="135"/>
      <c r="F95" s="136"/>
      <c r="L95" s="65"/>
    </row>
    <row r="96" spans="1:12" ht="25.5" x14ac:dyDescent="0.2">
      <c r="A96" s="31" t="s">
        <v>212</v>
      </c>
      <c r="B96" s="32">
        <v>25</v>
      </c>
      <c r="C96" s="33">
        <v>65</v>
      </c>
      <c r="D96" s="116"/>
      <c r="E96" s="85">
        <f>D96*40</f>
        <v>0</v>
      </c>
      <c r="F96" s="79">
        <f>E96*4</f>
        <v>0</v>
      </c>
      <c r="L96" s="65"/>
    </row>
    <row r="97" spans="1:12" ht="26.25" thickBot="1" x14ac:dyDescent="0.25">
      <c r="A97" s="34" t="s">
        <v>224</v>
      </c>
      <c r="B97" s="35">
        <v>100</v>
      </c>
      <c r="C97" s="36" t="s">
        <v>363</v>
      </c>
      <c r="D97" s="120"/>
      <c r="E97" s="106">
        <f>D97*20</f>
        <v>0</v>
      </c>
      <c r="F97" s="82">
        <f>E97*4</f>
        <v>0</v>
      </c>
      <c r="L97" s="65"/>
    </row>
    <row r="98" spans="1:12" x14ac:dyDescent="0.2">
      <c r="A98" s="137" t="s">
        <v>213</v>
      </c>
      <c r="B98" s="138"/>
      <c r="C98" s="138"/>
      <c r="D98" s="138"/>
      <c r="E98" s="138"/>
      <c r="F98" s="139"/>
      <c r="L98" s="65"/>
    </row>
    <row r="99" spans="1:12" x14ac:dyDescent="0.2">
      <c r="A99" s="38" t="s">
        <v>225</v>
      </c>
      <c r="B99" s="39">
        <v>29</v>
      </c>
      <c r="C99" s="39">
        <v>60</v>
      </c>
      <c r="D99" s="116"/>
      <c r="E99" s="85">
        <f>D99*31</f>
        <v>0</v>
      </c>
      <c r="F99" s="79">
        <f t="shared" ref="F99:F106" si="16">E99*4</f>
        <v>0</v>
      </c>
      <c r="L99" s="65"/>
    </row>
    <row r="100" spans="1:12" ht="25.5" x14ac:dyDescent="0.2">
      <c r="A100" s="40" t="s">
        <v>216</v>
      </c>
      <c r="B100" s="32">
        <v>102</v>
      </c>
      <c r="C100" s="32">
        <v>150</v>
      </c>
      <c r="D100" s="116"/>
      <c r="E100" s="85">
        <f>D100*48</f>
        <v>0</v>
      </c>
      <c r="F100" s="79">
        <f t="shared" si="16"/>
        <v>0</v>
      </c>
      <c r="L100" s="65"/>
    </row>
    <row r="101" spans="1:12" ht="25.5" x14ac:dyDescent="0.2">
      <c r="A101" s="38" t="s">
        <v>217</v>
      </c>
      <c r="B101" s="39">
        <v>16</v>
      </c>
      <c r="C101" s="39">
        <v>25</v>
      </c>
      <c r="D101" s="116"/>
      <c r="E101" s="85">
        <f>D101*9</f>
        <v>0</v>
      </c>
      <c r="F101" s="79">
        <f t="shared" si="16"/>
        <v>0</v>
      </c>
      <c r="L101" s="65"/>
    </row>
    <row r="102" spans="1:12" x14ac:dyDescent="0.2">
      <c r="A102" s="40" t="s">
        <v>218</v>
      </c>
      <c r="B102" s="32">
        <v>9</v>
      </c>
      <c r="C102" s="32">
        <v>15</v>
      </c>
      <c r="D102" s="116"/>
      <c r="E102" s="85">
        <f>D102*6</f>
        <v>0</v>
      </c>
      <c r="F102" s="79">
        <f t="shared" si="16"/>
        <v>0</v>
      </c>
      <c r="L102" s="65"/>
    </row>
    <row r="103" spans="1:12" x14ac:dyDescent="0.2">
      <c r="A103" s="38" t="s">
        <v>219</v>
      </c>
      <c r="B103" s="39">
        <v>0</v>
      </c>
      <c r="C103" s="39">
        <v>1</v>
      </c>
      <c r="D103" s="116"/>
      <c r="E103" s="85">
        <f>D103*1</f>
        <v>0</v>
      </c>
      <c r="F103" s="79">
        <f t="shared" si="16"/>
        <v>0</v>
      </c>
      <c r="L103" s="65"/>
    </row>
    <row r="104" spans="1:12" x14ac:dyDescent="0.2">
      <c r="A104" s="40" t="s">
        <v>220</v>
      </c>
      <c r="B104" s="32">
        <v>4</v>
      </c>
      <c r="C104" s="32">
        <v>8</v>
      </c>
      <c r="D104" s="116"/>
      <c r="E104" s="85">
        <f>D104*4</f>
        <v>0</v>
      </c>
      <c r="F104" s="79">
        <f t="shared" si="16"/>
        <v>0</v>
      </c>
      <c r="L104" s="65"/>
    </row>
    <row r="105" spans="1:12" x14ac:dyDescent="0.2">
      <c r="A105" s="38" t="s">
        <v>221</v>
      </c>
      <c r="B105" s="39">
        <v>35</v>
      </c>
      <c r="C105" s="39">
        <v>50</v>
      </c>
      <c r="D105" s="116"/>
      <c r="E105" s="85">
        <f>D105*15</f>
        <v>0</v>
      </c>
      <c r="F105" s="79">
        <f t="shared" si="16"/>
        <v>0</v>
      </c>
      <c r="L105" s="65"/>
    </row>
    <row r="106" spans="1:12" ht="63.75" x14ac:dyDescent="0.2">
      <c r="A106" s="40" t="s">
        <v>222</v>
      </c>
      <c r="B106" s="32">
        <v>10</v>
      </c>
      <c r="C106" s="32">
        <v>500</v>
      </c>
      <c r="D106" s="116"/>
      <c r="E106" s="85">
        <f>D106*490</f>
        <v>0</v>
      </c>
      <c r="F106" s="79">
        <f t="shared" si="16"/>
        <v>0</v>
      </c>
      <c r="L106" s="65"/>
    </row>
    <row r="107" spans="1:12" ht="64.5" thickBot="1" x14ac:dyDescent="0.25">
      <c r="A107" s="41" t="s">
        <v>223</v>
      </c>
      <c r="B107" s="42">
        <v>50</v>
      </c>
      <c r="C107" s="42">
        <v>50</v>
      </c>
      <c r="D107" s="43" t="s">
        <v>208</v>
      </c>
      <c r="E107" s="43" t="s">
        <v>208</v>
      </c>
      <c r="F107" s="44" t="s">
        <v>208</v>
      </c>
      <c r="L107" s="65"/>
    </row>
    <row r="108" spans="1:12" ht="66" thickBot="1" x14ac:dyDescent="0.25">
      <c r="A108" s="45" t="s">
        <v>150</v>
      </c>
      <c r="B108" s="46" t="s">
        <v>343</v>
      </c>
      <c r="C108" s="102">
        <f>SUM(F96,F97,F99:F106)</f>
        <v>0</v>
      </c>
      <c r="L108" s="65"/>
    </row>
    <row r="109" spans="1:12" ht="13.5" thickBot="1" x14ac:dyDescent="0.25">
      <c r="L109" s="65"/>
    </row>
    <row r="110" spans="1:12" ht="27.75" customHeight="1" thickBot="1" x14ac:dyDescent="0.25">
      <c r="A110" s="131" t="s">
        <v>201</v>
      </c>
      <c r="B110" s="132"/>
      <c r="C110" s="132"/>
      <c r="D110" s="133"/>
    </row>
    <row r="111" spans="1:12" ht="66" thickBot="1" x14ac:dyDescent="0.25">
      <c r="A111" s="74" t="s">
        <v>320</v>
      </c>
      <c r="B111" s="29" t="s">
        <v>2</v>
      </c>
      <c r="C111" s="29" t="s">
        <v>321</v>
      </c>
      <c r="D111" s="30" t="s">
        <v>308</v>
      </c>
    </row>
    <row r="112" spans="1:12" ht="26.25" thickBot="1" x14ac:dyDescent="0.25">
      <c r="A112" s="72" t="s">
        <v>156</v>
      </c>
      <c r="B112" s="73" t="s">
        <v>148</v>
      </c>
      <c r="C112" s="121"/>
      <c r="D112" s="94">
        <f>C112*7200</f>
        <v>0</v>
      </c>
    </row>
    <row r="113" spans="1:4" ht="13.5" thickBot="1" x14ac:dyDescent="0.25"/>
    <row r="114" spans="1:4" ht="24.75" customHeight="1" thickBot="1" x14ac:dyDescent="0.25">
      <c r="A114" s="131" t="s">
        <v>301</v>
      </c>
      <c r="B114" s="132"/>
      <c r="C114" s="133"/>
    </row>
    <row r="115" spans="1:4" ht="26.25" thickBot="1" x14ac:dyDescent="0.25">
      <c r="A115" s="3" t="s">
        <v>320</v>
      </c>
      <c r="B115" s="4" t="s">
        <v>2</v>
      </c>
      <c r="C115" s="5" t="s">
        <v>325</v>
      </c>
    </row>
    <row r="116" spans="1:4" ht="24" customHeight="1" thickBot="1" x14ac:dyDescent="0.25">
      <c r="A116" s="72" t="s">
        <v>157</v>
      </c>
      <c r="B116" s="73" t="s">
        <v>151</v>
      </c>
      <c r="C116" s="122"/>
    </row>
    <row r="117" spans="1:4" ht="13.5" thickBot="1" x14ac:dyDescent="0.25"/>
    <row r="118" spans="1:4" ht="28.5" customHeight="1" x14ac:dyDescent="0.2">
      <c r="A118" s="127" t="s">
        <v>304</v>
      </c>
      <c r="B118" s="128"/>
      <c r="C118" s="128"/>
      <c r="D118" s="129"/>
    </row>
    <row r="119" spans="1:4" ht="51.75" thickBot="1" x14ac:dyDescent="0.25">
      <c r="A119" s="6" t="s">
        <v>320</v>
      </c>
      <c r="B119" s="4" t="s">
        <v>2</v>
      </c>
      <c r="C119" s="7" t="s">
        <v>305</v>
      </c>
      <c r="D119" s="8" t="s">
        <v>319</v>
      </c>
    </row>
    <row r="120" spans="1:4" ht="23.25" customHeight="1" thickBot="1" x14ac:dyDescent="0.25">
      <c r="A120" s="47" t="s">
        <v>282</v>
      </c>
      <c r="B120" s="48" t="s">
        <v>306</v>
      </c>
      <c r="C120" s="115"/>
      <c r="D120" s="93">
        <f>C120*8</f>
        <v>0</v>
      </c>
    </row>
    <row r="121" spans="1:4" ht="13.5" thickBot="1" x14ac:dyDescent="0.25"/>
    <row r="122" spans="1:4" ht="26.25" customHeight="1" thickBot="1" x14ac:dyDescent="0.25">
      <c r="A122" s="124" t="s">
        <v>310</v>
      </c>
      <c r="B122" s="125"/>
      <c r="C122" s="125"/>
      <c r="D122" s="126"/>
    </row>
    <row r="123" spans="1:4" ht="40.5" thickBot="1" x14ac:dyDescent="0.25">
      <c r="A123" s="3" t="s">
        <v>320</v>
      </c>
      <c r="B123" s="4" t="s">
        <v>2</v>
      </c>
      <c r="C123" s="7" t="s">
        <v>283</v>
      </c>
      <c r="D123" s="5" t="s">
        <v>326</v>
      </c>
    </row>
    <row r="124" spans="1:4" ht="22.5" customHeight="1" thickBot="1" x14ac:dyDescent="0.25">
      <c r="A124" s="47" t="s">
        <v>286</v>
      </c>
      <c r="B124" s="48" t="s">
        <v>287</v>
      </c>
      <c r="C124" s="115"/>
      <c r="D124" s="93">
        <f>C124*240</f>
        <v>0</v>
      </c>
    </row>
    <row r="125" spans="1:4" ht="13.5" thickBot="1" x14ac:dyDescent="0.25"/>
    <row r="126" spans="1:4" ht="24.75" customHeight="1" thickBot="1" x14ac:dyDescent="0.25">
      <c r="A126" s="124" t="s">
        <v>311</v>
      </c>
      <c r="B126" s="125"/>
      <c r="C126" s="126"/>
    </row>
    <row r="127" spans="1:4" x14ac:dyDescent="0.2">
      <c r="A127" s="69" t="s">
        <v>320</v>
      </c>
      <c r="B127" s="70" t="s">
        <v>2</v>
      </c>
      <c r="C127" s="71" t="s">
        <v>1</v>
      </c>
    </row>
    <row r="128" spans="1:4" ht="26.25" customHeight="1" thickBot="1" x14ac:dyDescent="0.25">
      <c r="A128" s="19" t="s">
        <v>290</v>
      </c>
      <c r="B128" s="20" t="s">
        <v>327</v>
      </c>
      <c r="C128" s="93">
        <f>'Rozpad ceny dodávaného HW a SW'!C7</f>
        <v>0</v>
      </c>
    </row>
    <row r="129" spans="1:3" ht="26.25" customHeight="1" thickBot="1" x14ac:dyDescent="0.25"/>
    <row r="130" spans="1:3" ht="26.25" customHeight="1" thickBot="1" x14ac:dyDescent="0.25">
      <c r="A130" s="124" t="s">
        <v>360</v>
      </c>
      <c r="B130" s="125"/>
      <c r="C130" s="126"/>
    </row>
    <row r="131" spans="1:3" ht="26.25" customHeight="1" x14ac:dyDescent="0.2">
      <c r="A131" s="69" t="s">
        <v>320</v>
      </c>
      <c r="B131" s="70" t="s">
        <v>2</v>
      </c>
      <c r="C131" s="71" t="s">
        <v>1</v>
      </c>
    </row>
    <row r="132" spans="1:3" ht="26.25" customHeight="1" thickBot="1" x14ac:dyDescent="0.25">
      <c r="A132" s="19" t="s">
        <v>312</v>
      </c>
      <c r="B132" s="20" t="s">
        <v>361</v>
      </c>
      <c r="C132" s="93">
        <f>'Rozpad ceny dodávaného HW a SW'!G7</f>
        <v>0</v>
      </c>
    </row>
    <row r="133" spans="1:3" ht="13.5" thickBot="1" x14ac:dyDescent="0.25"/>
    <row r="134" spans="1:3" ht="21.75" customHeight="1" thickBot="1" x14ac:dyDescent="0.25">
      <c r="A134" s="124" t="s">
        <v>349</v>
      </c>
      <c r="B134" s="125"/>
      <c r="C134" s="126"/>
    </row>
    <row r="135" spans="1:3" ht="39" thickBot="1" x14ac:dyDescent="0.25">
      <c r="A135" s="74" t="s">
        <v>320</v>
      </c>
      <c r="B135" s="29" t="s">
        <v>2</v>
      </c>
      <c r="C135" s="77" t="s">
        <v>300</v>
      </c>
    </row>
    <row r="136" spans="1:3" ht="32.25" customHeight="1" thickBot="1" x14ac:dyDescent="0.25">
      <c r="A136" s="72" t="s">
        <v>357</v>
      </c>
      <c r="B136" s="73" t="s">
        <v>328</v>
      </c>
      <c r="C136" s="94">
        <f>'Rozpad ceny dodávaného HW a SW'!D14</f>
        <v>0</v>
      </c>
    </row>
    <row r="137" spans="1:3" ht="13.5" thickBot="1" x14ac:dyDescent="0.25"/>
    <row r="138" spans="1:3" ht="24.75" customHeight="1" thickBot="1" x14ac:dyDescent="0.25">
      <c r="A138" s="142" t="s">
        <v>152</v>
      </c>
      <c r="B138" s="143"/>
      <c r="C138" s="144"/>
    </row>
    <row r="139" spans="1:3" ht="36" customHeight="1" thickBot="1" x14ac:dyDescent="0.25">
      <c r="A139" s="74" t="s">
        <v>320</v>
      </c>
      <c r="B139" s="29" t="s">
        <v>2</v>
      </c>
      <c r="C139" s="30" t="s">
        <v>1</v>
      </c>
    </row>
    <row r="140" spans="1:3" ht="25.5" x14ac:dyDescent="0.2">
      <c r="A140" s="55" t="s">
        <v>23</v>
      </c>
      <c r="B140" s="75" t="s">
        <v>303</v>
      </c>
      <c r="C140" s="100">
        <f>C34</f>
        <v>0</v>
      </c>
    </row>
    <row r="141" spans="1:3" ht="38.25" x14ac:dyDescent="0.2">
      <c r="A141" s="54" t="s">
        <v>74</v>
      </c>
      <c r="B141" s="53" t="s">
        <v>155</v>
      </c>
      <c r="C141" s="101">
        <f>G34</f>
        <v>0</v>
      </c>
    </row>
    <row r="142" spans="1:3" ht="25.5" x14ac:dyDescent="0.2">
      <c r="A142" s="52" t="s">
        <v>99</v>
      </c>
      <c r="B142" s="53" t="s">
        <v>329</v>
      </c>
      <c r="C142" s="101">
        <f>K34</f>
        <v>0</v>
      </c>
    </row>
    <row r="143" spans="1:3" ht="39.75" x14ac:dyDescent="0.2">
      <c r="A143" s="54" t="s">
        <v>123</v>
      </c>
      <c r="B143" s="53" t="s">
        <v>330</v>
      </c>
      <c r="C143" s="101">
        <f>C63</f>
        <v>0</v>
      </c>
    </row>
    <row r="144" spans="1:3" ht="53.25" thickBot="1" x14ac:dyDescent="0.25">
      <c r="A144" s="54" t="s">
        <v>149</v>
      </c>
      <c r="B144" s="53" t="s">
        <v>309</v>
      </c>
      <c r="C144" s="101">
        <f>C91</f>
        <v>0</v>
      </c>
    </row>
    <row r="145" spans="1:8" ht="78.75" thickBot="1" x14ac:dyDescent="0.25">
      <c r="A145" s="55" t="s">
        <v>150</v>
      </c>
      <c r="B145" s="56" t="s">
        <v>345</v>
      </c>
      <c r="C145" s="100">
        <f>C108</f>
        <v>0</v>
      </c>
    </row>
    <row r="146" spans="1:8" ht="51" x14ac:dyDescent="0.2">
      <c r="A146" s="52" t="s">
        <v>156</v>
      </c>
      <c r="B146" s="53" t="s">
        <v>153</v>
      </c>
      <c r="C146" s="101">
        <f>D112</f>
        <v>0</v>
      </c>
    </row>
    <row r="147" spans="1:8" ht="25.5" x14ac:dyDescent="0.2">
      <c r="A147" s="52" t="s">
        <v>157</v>
      </c>
      <c r="B147" s="53" t="s">
        <v>154</v>
      </c>
      <c r="C147" s="101">
        <f>C116</f>
        <v>0</v>
      </c>
    </row>
    <row r="148" spans="1:8" ht="38.25" x14ac:dyDescent="0.2">
      <c r="A148" s="57" t="s">
        <v>282</v>
      </c>
      <c r="B148" s="53" t="s">
        <v>313</v>
      </c>
      <c r="C148" s="112">
        <f>D120</f>
        <v>0</v>
      </c>
    </row>
    <row r="149" spans="1:8" ht="38.25" x14ac:dyDescent="0.2">
      <c r="A149" s="57" t="s">
        <v>286</v>
      </c>
      <c r="B149" s="53" t="s">
        <v>285</v>
      </c>
      <c r="C149" s="112">
        <f>D124</f>
        <v>0</v>
      </c>
    </row>
    <row r="150" spans="1:8" ht="25.5" x14ac:dyDescent="0.2">
      <c r="A150" s="57" t="s">
        <v>290</v>
      </c>
      <c r="B150" s="53" t="s">
        <v>292</v>
      </c>
      <c r="C150" s="112">
        <f>C128</f>
        <v>0</v>
      </c>
    </row>
    <row r="151" spans="1:8" ht="25.5" x14ac:dyDescent="0.2">
      <c r="A151" s="57" t="s">
        <v>312</v>
      </c>
      <c r="B151" s="53" t="s">
        <v>356</v>
      </c>
      <c r="C151" s="112">
        <f>C132</f>
        <v>0</v>
      </c>
    </row>
    <row r="152" spans="1:8" ht="38.25" x14ac:dyDescent="0.2">
      <c r="A152" s="57" t="s">
        <v>357</v>
      </c>
      <c r="B152" s="53" t="s">
        <v>358</v>
      </c>
      <c r="C152" s="112">
        <f>C136</f>
        <v>0</v>
      </c>
    </row>
    <row r="153" spans="1:8" ht="26.25" thickBot="1" x14ac:dyDescent="0.25">
      <c r="A153" s="66" t="s">
        <v>152</v>
      </c>
      <c r="B153" s="67" t="s">
        <v>208</v>
      </c>
      <c r="C153" s="113">
        <f>SUM(C140:C152)</f>
        <v>0</v>
      </c>
    </row>
    <row r="157" spans="1:8" ht="24" customHeight="1" x14ac:dyDescent="0.2">
      <c r="A157" s="78" t="s">
        <v>24</v>
      </c>
      <c r="B157" s="140" t="s">
        <v>346</v>
      </c>
      <c r="C157" s="140"/>
      <c r="D157" s="140"/>
      <c r="E157" s="140"/>
      <c r="F157" s="140"/>
      <c r="G157" s="140"/>
    </row>
    <row r="158" spans="1:8" ht="25.5" customHeight="1" x14ac:dyDescent="0.2">
      <c r="A158" s="78" t="s">
        <v>227</v>
      </c>
      <c r="B158" s="140" t="s">
        <v>346</v>
      </c>
      <c r="C158" s="140"/>
      <c r="D158" s="140"/>
      <c r="E158" s="140"/>
      <c r="F158" s="140"/>
      <c r="G158" s="140"/>
    </row>
    <row r="159" spans="1:8" ht="27.75" customHeight="1" x14ac:dyDescent="0.2">
      <c r="A159" s="78" t="s">
        <v>284</v>
      </c>
      <c r="B159" s="141" t="s">
        <v>362</v>
      </c>
      <c r="C159" s="141"/>
      <c r="D159" s="141"/>
      <c r="E159" s="141"/>
      <c r="F159" s="141"/>
      <c r="G159" s="141"/>
      <c r="H159" s="68"/>
    </row>
    <row r="160" spans="1:8" ht="26.25" customHeight="1" x14ac:dyDescent="0.2">
      <c r="A160" s="78" t="s">
        <v>291</v>
      </c>
      <c r="B160" s="141" t="s">
        <v>347</v>
      </c>
      <c r="C160" s="141"/>
      <c r="D160" s="141"/>
      <c r="E160" s="141"/>
      <c r="F160" s="141"/>
      <c r="G160" s="141"/>
      <c r="H160" s="68"/>
    </row>
  </sheetData>
  <sheetProtection algorithmName="SHA-512" hashValue="xN650WT2BRA12d9AxjyUdcistt6IyrznoqqUS4HaxIvYYaHpvFuUivYTEcazVjKczDm4bhvl5Rk3bmBnirW12Q==" saltValue="YLT4zCSqi5u4je+FXmG+7g==" spinCount="100000" sheet="1" objects="1" scenarios="1"/>
  <mergeCells count="24">
    <mergeCell ref="B157:G157"/>
    <mergeCell ref="B158:G158"/>
    <mergeCell ref="B159:G159"/>
    <mergeCell ref="B160:G160"/>
    <mergeCell ref="A130:C130"/>
    <mergeCell ref="A134:C134"/>
    <mergeCell ref="A138:C138"/>
    <mergeCell ref="A122:D122"/>
    <mergeCell ref="A118:D118"/>
    <mergeCell ref="A114:C114"/>
    <mergeCell ref="A126:C126"/>
    <mergeCell ref="H7:K7"/>
    <mergeCell ref="A110:D110"/>
    <mergeCell ref="A36:K36"/>
    <mergeCell ref="A65:K65"/>
    <mergeCell ref="A95:F95"/>
    <mergeCell ref="A98:F98"/>
    <mergeCell ref="A1:E1"/>
    <mergeCell ref="A2:E2"/>
    <mergeCell ref="A3:E3"/>
    <mergeCell ref="A93:F93"/>
    <mergeCell ref="A7:C7"/>
    <mergeCell ref="D7:G7"/>
    <mergeCell ref="A5:G5"/>
  </mergeCells>
  <phoneticPr fontId="1" type="noConversion"/>
  <pageMargins left="0.7" right="0.7" top="0.78740157499999996" bottom="0.78740157499999996" header="0.3" footer="0.3"/>
  <pageSetup paperSize="8" scale="74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1"/>
  <sheetViews>
    <sheetView workbookViewId="0">
      <selection activeCell="C32" sqref="C32"/>
    </sheetView>
  </sheetViews>
  <sheetFormatPr defaultColWidth="9.140625" defaultRowHeight="12.75" x14ac:dyDescent="0.2"/>
  <cols>
    <col min="1" max="7" width="23.42578125" style="62" customWidth="1"/>
    <col min="8" max="16384" width="9.140625" style="62"/>
  </cols>
  <sheetData>
    <row r="1" spans="1:7" x14ac:dyDescent="0.2">
      <c r="A1" s="1" t="s">
        <v>239</v>
      </c>
    </row>
    <row r="2" spans="1:7" x14ac:dyDescent="0.2">
      <c r="A2" s="1" t="s">
        <v>210</v>
      </c>
    </row>
    <row r="3" spans="1:7" x14ac:dyDescent="0.2">
      <c r="A3" s="1" t="s">
        <v>294</v>
      </c>
    </row>
    <row r="4" spans="1:7" ht="13.5" thickBot="1" x14ac:dyDescent="0.25"/>
    <row r="5" spans="1:7" ht="15" customHeight="1" x14ac:dyDescent="0.2">
      <c r="A5" s="145" t="s">
        <v>311</v>
      </c>
      <c r="B5" s="146"/>
      <c r="C5" s="146"/>
      <c r="D5" s="148" t="s">
        <v>360</v>
      </c>
      <c r="E5" s="148"/>
      <c r="F5" s="148"/>
      <c r="G5" s="149"/>
    </row>
    <row r="6" spans="1:7" ht="25.5" x14ac:dyDescent="0.2">
      <c r="A6" s="49" t="s">
        <v>0</v>
      </c>
      <c r="B6" s="50" t="s">
        <v>295</v>
      </c>
      <c r="C6" s="50" t="s">
        <v>1</v>
      </c>
      <c r="D6" s="50" t="s">
        <v>320</v>
      </c>
      <c r="E6" s="50" t="s">
        <v>2</v>
      </c>
      <c r="F6" s="92" t="s">
        <v>289</v>
      </c>
      <c r="G6" s="51" t="s">
        <v>144</v>
      </c>
    </row>
    <row r="7" spans="1:7" ht="25.5" x14ac:dyDescent="0.2">
      <c r="A7" s="58" t="s">
        <v>318</v>
      </c>
      <c r="B7" s="59" t="s">
        <v>350</v>
      </c>
      <c r="C7" s="85">
        <f>SUM(C8:C10)</f>
        <v>0</v>
      </c>
      <c r="D7" s="89" t="s">
        <v>312</v>
      </c>
      <c r="E7" s="90" t="s">
        <v>356</v>
      </c>
      <c r="F7" s="91">
        <f>SUM(F8:F10)</f>
        <v>0</v>
      </c>
      <c r="G7" s="91">
        <f>SUM(G8:G10)</f>
        <v>0</v>
      </c>
    </row>
    <row r="8" spans="1:7" ht="14.25" x14ac:dyDescent="0.2">
      <c r="A8" s="15" t="s">
        <v>296</v>
      </c>
      <c r="B8" s="61" t="s">
        <v>314</v>
      </c>
      <c r="C8" s="86"/>
      <c r="D8" s="83" t="s">
        <v>315</v>
      </c>
      <c r="E8" s="61" t="s">
        <v>314</v>
      </c>
      <c r="F8" s="80"/>
      <c r="G8" s="79">
        <f>F8*4</f>
        <v>0</v>
      </c>
    </row>
    <row r="9" spans="1:7" ht="14.25" x14ac:dyDescent="0.2">
      <c r="A9" s="15" t="s">
        <v>297</v>
      </c>
      <c r="B9" s="61" t="s">
        <v>314</v>
      </c>
      <c r="C9" s="86"/>
      <c r="D9" s="83" t="s">
        <v>316</v>
      </c>
      <c r="E9" s="61" t="s">
        <v>314</v>
      </c>
      <c r="F9" s="80"/>
      <c r="G9" s="79">
        <f t="shared" ref="G9:G10" si="0">F9*4</f>
        <v>0</v>
      </c>
    </row>
    <row r="10" spans="1:7" ht="15" thickBot="1" x14ac:dyDescent="0.25">
      <c r="A10" s="60" t="s">
        <v>298</v>
      </c>
      <c r="B10" s="88" t="s">
        <v>314</v>
      </c>
      <c r="C10" s="87"/>
      <c r="D10" s="84" t="s">
        <v>317</v>
      </c>
      <c r="E10" s="88" t="s">
        <v>314</v>
      </c>
      <c r="F10" s="81"/>
      <c r="G10" s="82">
        <f t="shared" si="0"/>
        <v>0</v>
      </c>
    </row>
    <row r="11" spans="1:7" ht="13.5" thickBot="1" x14ac:dyDescent="0.25">
      <c r="A11" s="2"/>
      <c r="B11" s="2"/>
      <c r="C11" s="2"/>
      <c r="D11" s="2"/>
    </row>
    <row r="12" spans="1:7" ht="17.25" customHeight="1" x14ac:dyDescent="0.2">
      <c r="A12" s="145" t="s">
        <v>349</v>
      </c>
      <c r="B12" s="146"/>
      <c r="C12" s="146"/>
      <c r="D12" s="147"/>
    </row>
    <row r="13" spans="1:7" ht="25.5" x14ac:dyDescent="0.2">
      <c r="A13" s="49" t="s">
        <v>0</v>
      </c>
      <c r="B13" s="50" t="s">
        <v>295</v>
      </c>
      <c r="C13" s="50" t="s">
        <v>289</v>
      </c>
      <c r="D13" s="51" t="s">
        <v>299</v>
      </c>
    </row>
    <row r="14" spans="1:7" ht="27" customHeight="1" x14ac:dyDescent="0.2">
      <c r="A14" s="58" t="s">
        <v>355</v>
      </c>
      <c r="B14" s="59" t="s">
        <v>288</v>
      </c>
      <c r="C14" s="79">
        <f>SUM(C15:C17)</f>
        <v>0</v>
      </c>
      <c r="D14" s="79">
        <f>SUM(D15:D17)</f>
        <v>0</v>
      </c>
    </row>
    <row r="15" spans="1:7" ht="14.25" x14ac:dyDescent="0.2">
      <c r="A15" s="15" t="s">
        <v>352</v>
      </c>
      <c r="B15" s="61" t="s">
        <v>314</v>
      </c>
      <c r="C15" s="17"/>
      <c r="D15" s="79">
        <f>C15*4</f>
        <v>0</v>
      </c>
    </row>
    <row r="16" spans="1:7" ht="14.25" x14ac:dyDescent="0.2">
      <c r="A16" s="15" t="s">
        <v>353</v>
      </c>
      <c r="B16" s="61" t="s">
        <v>314</v>
      </c>
      <c r="C16" s="17"/>
      <c r="D16" s="79">
        <f t="shared" ref="D16:D17" si="1">C16*4</f>
        <v>0</v>
      </c>
    </row>
    <row r="17" spans="1:4" ht="15" thickBot="1" x14ac:dyDescent="0.25">
      <c r="A17" s="60" t="s">
        <v>354</v>
      </c>
      <c r="B17" s="88" t="s">
        <v>314</v>
      </c>
      <c r="C17" s="37"/>
      <c r="D17" s="82">
        <f t="shared" si="1"/>
        <v>0</v>
      </c>
    </row>
    <row r="20" spans="1:4" x14ac:dyDescent="0.2">
      <c r="A20" s="62" t="s">
        <v>24</v>
      </c>
      <c r="B20" s="62" t="s">
        <v>348</v>
      </c>
    </row>
    <row r="21" spans="1:4" x14ac:dyDescent="0.2">
      <c r="A21" s="62" t="s">
        <v>227</v>
      </c>
      <c r="B21" s="62" t="s">
        <v>351</v>
      </c>
    </row>
  </sheetData>
  <mergeCells count="3">
    <mergeCell ref="A12:D12"/>
    <mergeCell ref="A5:C5"/>
    <mergeCell ref="D5:G5"/>
  </mergeCells>
  <pageMargins left="0.7" right="0.7" top="0.78740157499999996" bottom="0.78740157499999996" header="0.3" footer="0.3"/>
  <pageSetup paperSize="9" scale="84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DE27158C8E9AD4685C60B2C6973D5DA" ma:contentTypeVersion="3" ma:contentTypeDescription="Vytvoří nový dokument" ma:contentTypeScope="" ma:versionID="0cb6dbcbfd59331e2a5ed6d92ef65075">
  <xsd:schema xmlns:xsd="http://www.w3.org/2001/XMLSchema" xmlns:xs="http://www.w3.org/2001/XMLSchema" xmlns:p="http://schemas.microsoft.com/office/2006/metadata/properties" xmlns:ns2="ab5c6ee8-0feb-477a-84f3-e7b09c13f8cb" xmlns:ns3="53c02163-4f2d-4701-b24d-de1731728024" targetNamespace="http://schemas.microsoft.com/office/2006/metadata/properties" ma:root="true" ma:fieldsID="a3fca12569246c724c0a79c7cdd7c10a" ns2:_="" ns3:_="">
    <xsd:import namespace="ab5c6ee8-0feb-477a-84f3-e7b09c13f8cb"/>
    <xsd:import namespace="53c02163-4f2d-4701-b24d-de1731728024"/>
    <xsd:element name="properties">
      <xsd:complexType>
        <xsd:sequence>
          <xsd:element name="documentManagement">
            <xsd:complexType>
              <xsd:all>
                <xsd:element ref="ns2:Popis_souboru" minOccurs="0"/>
                <xsd:element ref="ns2:Predano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5c6ee8-0feb-477a-84f3-e7b09c13f8cb" elementFormDefault="qualified">
    <xsd:import namespace="http://schemas.microsoft.com/office/2006/documentManagement/types"/>
    <xsd:import namespace="http://schemas.microsoft.com/office/infopath/2007/PartnerControls"/>
    <xsd:element name="Popis_souboru" ma:index="8" nillable="true" ma:displayName="Popis souboru" ma:internalName="Popis_souboru">
      <xsd:simpleType>
        <xsd:restriction base="dms:Text">
          <xsd:maxLength value="255"/>
        </xsd:restriction>
      </xsd:simpleType>
    </xsd:element>
    <xsd:element name="Predano" ma:index="9" nillable="true" ma:displayName="Předáno" ma:internalName="Predan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c02163-4f2d-4701-b24d-de173172802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opis_souboru xmlns="ab5c6ee8-0feb-477a-84f3-e7b09c13f8cb" xsi:nil="true"/>
    <Predano xmlns="ab5c6ee8-0feb-477a-84f3-e7b09c13f8cb" xsi:nil="true"/>
  </documentManagement>
</p:properties>
</file>

<file path=customXml/itemProps1.xml><?xml version="1.0" encoding="utf-8"?>
<ds:datastoreItem xmlns:ds="http://schemas.openxmlformats.org/officeDocument/2006/customXml" ds:itemID="{FF5D1A13-8E6D-4670-8FBF-DC9050E2B4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5c6ee8-0feb-477a-84f3-e7b09c13f8cb"/>
    <ds:schemaRef ds:uri="53c02163-4f2d-4701-b24d-de17317280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0D8C32-EAA5-4E82-AFB2-4849CFDF7E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D4AEF3-E90C-4E60-A388-6A24F30ECAA8}">
  <ds:schemaRefs>
    <ds:schemaRef ds:uri="http://www.w3.org/XML/1998/namespace"/>
    <ds:schemaRef ds:uri="http://schemas.openxmlformats.org/package/2006/metadata/core-properties"/>
    <ds:schemaRef ds:uri="53c02163-4f2d-4701-b24d-de1731728024"/>
    <ds:schemaRef ds:uri="http://schemas.microsoft.com/office/infopath/2007/PartnerControls"/>
    <ds:schemaRef ds:uri="ab5c6ee8-0feb-477a-84f3-e7b09c13f8cb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Celková nabídková cena</vt:lpstr>
      <vt:lpstr>Rozpad ceny dodávaného HW a SW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Profousová</dc:creator>
  <cp:lastModifiedBy>Zuzana Profousová</cp:lastModifiedBy>
  <cp:lastPrinted>2019-10-25T16:47:03Z</cp:lastPrinted>
  <dcterms:created xsi:type="dcterms:W3CDTF">2019-09-04T11:57:18Z</dcterms:created>
  <dcterms:modified xsi:type="dcterms:W3CDTF">2019-12-23T12:19:14Z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0x0101008DE27158C8E9AD4685C60B2C6973D5DA</vt:lpwstr>
  </property>
</Properties>
</file>