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plusData\Export\"/>
    </mc:Choice>
  </mc:AlternateContent>
  <bookViews>
    <workbookView xWindow="0" yWindow="0" windowWidth="0" windowHeight="0"/>
  </bookViews>
  <sheets>
    <sheet name="Rekapitulace stavby" sheetId="1" r:id="rId1"/>
    <sheet name="SO 01 - Novostavba polyte..." sheetId="2" r:id="rId2"/>
    <sheet name="SO 02 - Chodník" sheetId="3" r:id="rId3"/>
    <sheet name="SO 03 - Mobilní WC" sheetId="4" r:id="rId4"/>
    <sheet name="SO 04 - Silnoproud" sheetId="5" r:id="rId5"/>
    <sheet name="SO 05 - Zahradní prvky" sheetId="6" r:id="rId6"/>
    <sheet name="SO 06 - Zahradní zeleň" sheetId="7" r:id="rId7"/>
  </sheets>
  <definedNames>
    <definedName name="_xlnm.Print_Area" localSheetId="0">'Rekapitulace stavby'!$D$4:$AO$76,'Rekapitulace stavby'!$C$82:$AQ$108</definedName>
    <definedName name="_xlnm.Print_Titles" localSheetId="0">'Rekapitulace stavby'!$92:$92</definedName>
    <definedName name="_xlnm._FilterDatabase" localSheetId="1" hidden="1">'SO 01 - Novostavba polyte...'!$C$150:$K$636</definedName>
    <definedName name="_xlnm.Print_Area" localSheetId="1">'SO 01 - Novostavba polyte...'!$C$4:$J$76,'SO 01 - Novostavba polyte...'!$C$82:$J$132,'SO 01 - Novostavba polyte...'!$C$138:$J$636</definedName>
    <definedName name="_xlnm.Print_Titles" localSheetId="1">'SO 01 - Novostavba polyte...'!$150:$150</definedName>
    <definedName name="_xlnm._FilterDatabase" localSheetId="2" hidden="1">'SO 02 - Chodník'!$C$131:$K$152</definedName>
    <definedName name="_xlnm.Print_Area" localSheetId="2">'SO 02 - Chodník'!$C$4:$J$76,'SO 02 - Chodník'!$C$82:$J$113,'SO 02 - Chodník'!$C$119:$J$152</definedName>
    <definedName name="_xlnm.Print_Titles" localSheetId="2">'SO 02 - Chodník'!$131:$131</definedName>
    <definedName name="_xlnm._FilterDatabase" localSheetId="3" hidden="1">'SO 03 - Mobilní WC'!$C$127:$K$133</definedName>
    <definedName name="_xlnm.Print_Area" localSheetId="3">'SO 03 - Mobilní WC'!$C$4:$J$76,'SO 03 - Mobilní WC'!$C$82:$J$109,'SO 03 - Mobilní WC'!$C$115:$J$133</definedName>
    <definedName name="_xlnm.Print_Titles" localSheetId="3">'SO 03 - Mobilní WC'!$127:$127</definedName>
    <definedName name="_xlnm._FilterDatabase" localSheetId="4" hidden="1">'SO 04 - Silnoproud'!$C$132:$K$176</definedName>
    <definedName name="_xlnm.Print_Area" localSheetId="4">'SO 04 - Silnoproud'!$C$4:$J$76,'SO 04 - Silnoproud'!$C$82:$J$114,'SO 04 - Silnoproud'!$C$120:$J$176</definedName>
    <definedName name="_xlnm.Print_Titles" localSheetId="4">'SO 04 - Silnoproud'!$132:$132</definedName>
    <definedName name="_xlnm._FilterDatabase" localSheetId="5" hidden="1">'SO 05 - Zahradní prvky'!$C$128:$K$151</definedName>
    <definedName name="_xlnm.Print_Area" localSheetId="5">'SO 05 - Zahradní prvky'!$C$4:$J$76,'SO 05 - Zahradní prvky'!$C$82:$J$110,'SO 05 - Zahradní prvky'!$C$116:$J$151</definedName>
    <definedName name="_xlnm.Print_Titles" localSheetId="5">'SO 05 - Zahradní prvky'!$128:$128</definedName>
    <definedName name="_xlnm._FilterDatabase" localSheetId="6" hidden="1">'SO 06 - Zahradní zeleň'!$C$127:$K$154</definedName>
    <definedName name="_xlnm.Print_Area" localSheetId="6">'SO 06 - Zahradní zeleň'!$C$4:$J$76,'SO 06 - Zahradní zeleň'!$C$82:$J$109,'SO 06 - Zahradní zeleň'!$C$115:$J$154</definedName>
    <definedName name="_xlnm.Print_Titles" localSheetId="6">'SO 06 - Zahradní zeleň'!$127:$127</definedName>
  </definedNames>
  <calcPr/>
</workbook>
</file>

<file path=xl/calcChain.xml><?xml version="1.0" encoding="utf-8"?>
<calcChain xmlns="http://schemas.openxmlformats.org/spreadsheetml/2006/main">
  <c i="7" l="1" r="T130"/>
  <c r="T129"/>
  <c r="T128"/>
  <c r="J39"/>
  <c r="J38"/>
  <c i="1" r="AY100"/>
  <c i="7" r="J37"/>
  <c i="1" r="AX100"/>
  <c i="7"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J125"/>
  <c r="J124"/>
  <c r="F124"/>
  <c r="F122"/>
  <c r="E120"/>
  <c r="BI107"/>
  <c r="BH107"/>
  <c r="BG107"/>
  <c r="BF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BI102"/>
  <c r="BH102"/>
  <c r="BG102"/>
  <c r="BF102"/>
  <c r="BE102"/>
  <c r="J92"/>
  <c r="J91"/>
  <c r="F91"/>
  <c r="F89"/>
  <c r="E87"/>
  <c r="J18"/>
  <c r="E18"/>
  <c r="F125"/>
  <c r="J17"/>
  <c r="J12"/>
  <c r="J89"/>
  <c r="E7"/>
  <c r="E118"/>
  <c i="6" r="J39"/>
  <c r="J38"/>
  <c i="1" r="AY99"/>
  <c i="6" r="J37"/>
  <c i="1" r="AX99"/>
  <c i="6" r="BI149"/>
  <c r="BH149"/>
  <c r="BG149"/>
  <c r="BF149"/>
  <c r="T149"/>
  <c r="T148"/>
  <c r="R149"/>
  <c r="R148"/>
  <c r="P149"/>
  <c r="P148"/>
  <c r="BI144"/>
  <c r="BH144"/>
  <c r="BG144"/>
  <c r="BF144"/>
  <c r="T144"/>
  <c r="R144"/>
  <c r="P144"/>
  <c r="BI140"/>
  <c r="BH140"/>
  <c r="BG140"/>
  <c r="BF140"/>
  <c r="T140"/>
  <c r="R140"/>
  <c r="P140"/>
  <c r="BI132"/>
  <c r="BH132"/>
  <c r="BG132"/>
  <c r="BF132"/>
  <c r="T132"/>
  <c r="R132"/>
  <c r="P132"/>
  <c r="J126"/>
  <c r="J125"/>
  <c r="F125"/>
  <c r="F123"/>
  <c r="E121"/>
  <c r="BI108"/>
  <c r="BH108"/>
  <c r="BG108"/>
  <c r="BF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J92"/>
  <c r="J91"/>
  <c r="F91"/>
  <c r="F89"/>
  <c r="E87"/>
  <c r="J18"/>
  <c r="E18"/>
  <c r="F92"/>
  <c r="J17"/>
  <c r="J12"/>
  <c r="J89"/>
  <c r="E7"/>
  <c r="E119"/>
  <c i="5" r="J39"/>
  <c r="J38"/>
  <c i="1" r="AY98"/>
  <c i="5" r="J37"/>
  <c i="1" r="AX98"/>
  <c i="5"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J130"/>
  <c r="J129"/>
  <c r="F129"/>
  <c r="F127"/>
  <c r="E125"/>
  <c r="BI112"/>
  <c r="BH112"/>
  <c r="BG112"/>
  <c r="BF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J92"/>
  <c r="J91"/>
  <c r="F91"/>
  <c r="F89"/>
  <c r="E87"/>
  <c r="J18"/>
  <c r="E18"/>
  <c r="F130"/>
  <c r="J17"/>
  <c r="J12"/>
  <c r="J127"/>
  <c r="E7"/>
  <c r="E85"/>
  <c i="4" r="J39"/>
  <c r="J38"/>
  <c i="1" r="AY97"/>
  <c i="4" r="J37"/>
  <c i="1" r="AX97"/>
  <c i="4"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J125"/>
  <c r="J124"/>
  <c r="F124"/>
  <c r="F122"/>
  <c r="E120"/>
  <c r="BI107"/>
  <c r="BH107"/>
  <c r="BG107"/>
  <c r="BF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BI102"/>
  <c r="BH102"/>
  <c r="BG102"/>
  <c r="BF102"/>
  <c r="BE102"/>
  <c r="J92"/>
  <c r="J91"/>
  <c r="F91"/>
  <c r="F89"/>
  <c r="E87"/>
  <c r="J18"/>
  <c r="E18"/>
  <c r="F125"/>
  <c r="J17"/>
  <c r="J12"/>
  <c r="J89"/>
  <c r="E7"/>
  <c r="E118"/>
  <c i="3" r="J39"/>
  <c r="J38"/>
  <c i="1" r="AY96"/>
  <c i="3" r="J37"/>
  <c i="1" r="AX96"/>
  <c i="3" r="BI152"/>
  <c r="BH152"/>
  <c r="BG152"/>
  <c r="BF152"/>
  <c r="T152"/>
  <c r="T151"/>
  <c r="R152"/>
  <c r="R151"/>
  <c r="P152"/>
  <c r="P151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T137"/>
  <c r="R138"/>
  <c r="R137"/>
  <c r="P138"/>
  <c r="P137"/>
  <c r="BI135"/>
  <c r="BH135"/>
  <c r="BG135"/>
  <c r="BF135"/>
  <c r="T135"/>
  <c r="T134"/>
  <c r="R135"/>
  <c r="R134"/>
  <c r="P135"/>
  <c r="P134"/>
  <c r="J129"/>
  <c r="J128"/>
  <c r="F128"/>
  <c r="F126"/>
  <c r="E124"/>
  <c r="BI111"/>
  <c r="BH111"/>
  <c r="BG111"/>
  <c r="BF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J92"/>
  <c r="J91"/>
  <c r="F91"/>
  <c r="F89"/>
  <c r="E87"/>
  <c r="J18"/>
  <c r="E18"/>
  <c r="F129"/>
  <c r="J17"/>
  <c r="J12"/>
  <c r="J126"/>
  <c r="E7"/>
  <c r="E122"/>
  <c i="2" r="T605"/>
  <c r="R605"/>
  <c r="P605"/>
  <c r="BK605"/>
  <c r="J605"/>
  <c r="J120"/>
  <c r="J39"/>
  <c r="J38"/>
  <c i="1" r="AY95"/>
  <c i="2" r="J37"/>
  <c i="1" r="AX95"/>
  <c i="2" r="BI636"/>
  <c r="BH636"/>
  <c r="BG636"/>
  <c r="BF636"/>
  <c r="T636"/>
  <c r="R636"/>
  <c r="P636"/>
  <c r="BI635"/>
  <c r="BH635"/>
  <c r="BG635"/>
  <c r="BF635"/>
  <c r="T635"/>
  <c r="R635"/>
  <c r="P635"/>
  <c r="BI631"/>
  <c r="BH631"/>
  <c r="BG631"/>
  <c r="BF631"/>
  <c r="T631"/>
  <c r="R631"/>
  <c r="P631"/>
  <c r="BI628"/>
  <c r="BH628"/>
  <c r="BG628"/>
  <c r="BF628"/>
  <c r="T628"/>
  <c r="R628"/>
  <c r="P628"/>
  <c r="BI627"/>
  <c r="BH627"/>
  <c r="BG627"/>
  <c r="BF627"/>
  <c r="T627"/>
  <c r="R627"/>
  <c r="P627"/>
  <c r="BI623"/>
  <c r="BH623"/>
  <c r="BG623"/>
  <c r="BF623"/>
  <c r="T623"/>
  <c r="R623"/>
  <c r="P623"/>
  <c r="BI620"/>
  <c r="BH620"/>
  <c r="BG620"/>
  <c r="BF620"/>
  <c r="T620"/>
  <c r="R620"/>
  <c r="P620"/>
  <c r="BI609"/>
  <c r="BH609"/>
  <c r="BG609"/>
  <c r="BF609"/>
  <c r="T609"/>
  <c r="R609"/>
  <c r="P609"/>
  <c r="BI606"/>
  <c r="BH606"/>
  <c r="BG606"/>
  <c r="BF606"/>
  <c r="T606"/>
  <c r="R606"/>
  <c r="P606"/>
  <c r="BI604"/>
  <c r="BH604"/>
  <c r="BG604"/>
  <c r="BF604"/>
  <c r="T604"/>
  <c r="R604"/>
  <c r="P604"/>
  <c r="BI603"/>
  <c r="BH603"/>
  <c r="BG603"/>
  <c r="BF603"/>
  <c r="T603"/>
  <c r="R603"/>
  <c r="P603"/>
  <c r="BI600"/>
  <c r="BH600"/>
  <c r="BG600"/>
  <c r="BF600"/>
  <c r="T600"/>
  <c r="R600"/>
  <c r="P600"/>
  <c r="BI598"/>
  <c r="BH598"/>
  <c r="BG598"/>
  <c r="BF598"/>
  <c r="T598"/>
  <c r="R598"/>
  <c r="P598"/>
  <c r="BI596"/>
  <c r="BH596"/>
  <c r="BG596"/>
  <c r="BF596"/>
  <c r="T596"/>
  <c r="R596"/>
  <c r="P596"/>
  <c r="BI594"/>
  <c r="BH594"/>
  <c r="BG594"/>
  <c r="BF594"/>
  <c r="T594"/>
  <c r="R594"/>
  <c r="P594"/>
  <c r="BI592"/>
  <c r="BH592"/>
  <c r="BG592"/>
  <c r="BF592"/>
  <c r="T592"/>
  <c r="R592"/>
  <c r="P592"/>
  <c r="BI590"/>
  <c r="BH590"/>
  <c r="BG590"/>
  <c r="BF590"/>
  <c r="T590"/>
  <c r="R590"/>
  <c r="P590"/>
  <c r="BI589"/>
  <c r="BH589"/>
  <c r="BG589"/>
  <c r="BF589"/>
  <c r="T589"/>
  <c r="R589"/>
  <c r="P589"/>
  <c r="BI587"/>
  <c r="BH587"/>
  <c r="BG587"/>
  <c r="BF587"/>
  <c r="T587"/>
  <c r="R587"/>
  <c r="P587"/>
  <c r="BI585"/>
  <c r="BH585"/>
  <c r="BG585"/>
  <c r="BF585"/>
  <c r="T585"/>
  <c r="R585"/>
  <c r="P585"/>
  <c r="BI583"/>
  <c r="BH583"/>
  <c r="BG583"/>
  <c r="BF583"/>
  <c r="T583"/>
  <c r="R583"/>
  <c r="P583"/>
  <c r="BI581"/>
  <c r="BH581"/>
  <c r="BG581"/>
  <c r="BF581"/>
  <c r="T581"/>
  <c r="R581"/>
  <c r="P581"/>
  <c r="BI572"/>
  <c r="BH572"/>
  <c r="BG572"/>
  <c r="BF572"/>
  <c r="T572"/>
  <c r="R572"/>
  <c r="P572"/>
  <c r="BI570"/>
  <c r="BH570"/>
  <c r="BG570"/>
  <c r="BF570"/>
  <c r="T570"/>
  <c r="R570"/>
  <c r="P570"/>
  <c r="BI569"/>
  <c r="BH569"/>
  <c r="BG569"/>
  <c r="BF569"/>
  <c r="T569"/>
  <c r="R569"/>
  <c r="P569"/>
  <c r="BI565"/>
  <c r="BH565"/>
  <c r="BG565"/>
  <c r="BF565"/>
  <c r="T565"/>
  <c r="R565"/>
  <c r="P565"/>
  <c r="BI560"/>
  <c r="BH560"/>
  <c r="BG560"/>
  <c r="BF560"/>
  <c r="T560"/>
  <c r="R560"/>
  <c r="P560"/>
  <c r="BI557"/>
  <c r="BH557"/>
  <c r="BG557"/>
  <c r="BF557"/>
  <c r="T557"/>
  <c r="R557"/>
  <c r="P557"/>
  <c r="BI554"/>
  <c r="BH554"/>
  <c r="BG554"/>
  <c r="BF554"/>
  <c r="T554"/>
  <c r="R554"/>
  <c r="P554"/>
  <c r="BI551"/>
  <c r="BH551"/>
  <c r="BG551"/>
  <c r="BF551"/>
  <c r="T551"/>
  <c r="R551"/>
  <c r="P551"/>
  <c r="BI546"/>
  <c r="BH546"/>
  <c r="BG546"/>
  <c r="BF546"/>
  <c r="T546"/>
  <c r="R546"/>
  <c r="P546"/>
  <c r="BI543"/>
  <c r="BH543"/>
  <c r="BG543"/>
  <c r="BF543"/>
  <c r="T543"/>
  <c r="R543"/>
  <c r="P543"/>
  <c r="BI538"/>
  <c r="BH538"/>
  <c r="BG538"/>
  <c r="BF538"/>
  <c r="T538"/>
  <c r="R538"/>
  <c r="P538"/>
  <c r="BI535"/>
  <c r="BH535"/>
  <c r="BG535"/>
  <c r="BF535"/>
  <c r="T535"/>
  <c r="R535"/>
  <c r="P535"/>
  <c r="BI533"/>
  <c r="BH533"/>
  <c r="BG533"/>
  <c r="BF533"/>
  <c r="T533"/>
  <c r="R533"/>
  <c r="P533"/>
  <c r="BI532"/>
  <c r="BH532"/>
  <c r="BG532"/>
  <c r="BF532"/>
  <c r="T532"/>
  <c r="R532"/>
  <c r="P532"/>
  <c r="BI530"/>
  <c r="BH530"/>
  <c r="BG530"/>
  <c r="BF530"/>
  <c r="T530"/>
  <c r="R530"/>
  <c r="P530"/>
  <c r="BI528"/>
  <c r="BH528"/>
  <c r="BG528"/>
  <c r="BF528"/>
  <c r="T528"/>
  <c r="R528"/>
  <c r="P528"/>
  <c r="BI526"/>
  <c r="BH526"/>
  <c r="BG526"/>
  <c r="BF526"/>
  <c r="T526"/>
  <c r="R526"/>
  <c r="P526"/>
  <c r="BI524"/>
  <c r="BH524"/>
  <c r="BG524"/>
  <c r="BF524"/>
  <c r="T524"/>
  <c r="R524"/>
  <c r="P524"/>
  <c r="BI522"/>
  <c r="BH522"/>
  <c r="BG522"/>
  <c r="BF522"/>
  <c r="T522"/>
  <c r="R522"/>
  <c r="P522"/>
  <c r="BI520"/>
  <c r="BH520"/>
  <c r="BG520"/>
  <c r="BF520"/>
  <c r="T520"/>
  <c r="R520"/>
  <c r="P520"/>
  <c r="BI518"/>
  <c r="BH518"/>
  <c r="BG518"/>
  <c r="BF518"/>
  <c r="T518"/>
  <c r="R518"/>
  <c r="P518"/>
  <c r="BI516"/>
  <c r="BH516"/>
  <c r="BG516"/>
  <c r="BF516"/>
  <c r="T516"/>
  <c r="R516"/>
  <c r="P516"/>
  <c r="BI515"/>
  <c r="BH515"/>
  <c r="BG515"/>
  <c r="BF515"/>
  <c r="T515"/>
  <c r="R515"/>
  <c r="P515"/>
  <c r="BI512"/>
  <c r="BH512"/>
  <c r="BG512"/>
  <c r="BF512"/>
  <c r="T512"/>
  <c r="R512"/>
  <c r="P512"/>
  <c r="BI506"/>
  <c r="BH506"/>
  <c r="BG506"/>
  <c r="BF506"/>
  <c r="T506"/>
  <c r="R506"/>
  <c r="P506"/>
  <c r="BI502"/>
  <c r="BH502"/>
  <c r="BG502"/>
  <c r="BF502"/>
  <c r="T502"/>
  <c r="R502"/>
  <c r="P502"/>
  <c r="BI499"/>
  <c r="BH499"/>
  <c r="BG499"/>
  <c r="BF499"/>
  <c r="T499"/>
  <c r="R499"/>
  <c r="P499"/>
  <c r="BI496"/>
  <c r="BH496"/>
  <c r="BG496"/>
  <c r="BF496"/>
  <c r="T496"/>
  <c r="R496"/>
  <c r="P496"/>
  <c r="BI494"/>
  <c r="BH494"/>
  <c r="BG494"/>
  <c r="BF494"/>
  <c r="T494"/>
  <c r="R494"/>
  <c r="P494"/>
  <c r="BI489"/>
  <c r="BH489"/>
  <c r="BG489"/>
  <c r="BF489"/>
  <c r="T489"/>
  <c r="R489"/>
  <c r="P489"/>
  <c r="BI486"/>
  <c r="BH486"/>
  <c r="BG486"/>
  <c r="BF486"/>
  <c r="T486"/>
  <c r="R486"/>
  <c r="P486"/>
  <c r="BI483"/>
  <c r="BH483"/>
  <c r="BG483"/>
  <c r="BF483"/>
  <c r="T483"/>
  <c r="R483"/>
  <c r="P483"/>
  <c r="BI478"/>
  <c r="BH478"/>
  <c r="BG478"/>
  <c r="BF478"/>
  <c r="T478"/>
  <c r="R478"/>
  <c r="P478"/>
  <c r="BI475"/>
  <c r="BH475"/>
  <c r="BG475"/>
  <c r="BF475"/>
  <c r="T475"/>
  <c r="R475"/>
  <c r="P475"/>
  <c r="BI472"/>
  <c r="BH472"/>
  <c r="BG472"/>
  <c r="BF472"/>
  <c r="T472"/>
  <c r="R472"/>
  <c r="P472"/>
  <c r="BI470"/>
  <c r="BH470"/>
  <c r="BG470"/>
  <c r="BF470"/>
  <c r="T470"/>
  <c r="R470"/>
  <c r="P470"/>
  <c r="BI469"/>
  <c r="BH469"/>
  <c r="BG469"/>
  <c r="BF469"/>
  <c r="T469"/>
  <c r="R469"/>
  <c r="P469"/>
  <c r="BI466"/>
  <c r="BH466"/>
  <c r="BG466"/>
  <c r="BF466"/>
  <c r="T466"/>
  <c r="R466"/>
  <c r="P466"/>
  <c r="BI464"/>
  <c r="BH464"/>
  <c r="BG464"/>
  <c r="BF464"/>
  <c r="T464"/>
  <c r="R464"/>
  <c r="P464"/>
  <c r="BI463"/>
  <c r="BH463"/>
  <c r="BG463"/>
  <c r="BF463"/>
  <c r="T463"/>
  <c r="R463"/>
  <c r="P463"/>
  <c r="BI462"/>
  <c r="BH462"/>
  <c r="BG462"/>
  <c r="BF462"/>
  <c r="T462"/>
  <c r="R462"/>
  <c r="P462"/>
  <c r="BI461"/>
  <c r="BH461"/>
  <c r="BG461"/>
  <c r="BF461"/>
  <c r="T461"/>
  <c r="R461"/>
  <c r="P461"/>
  <c r="BI460"/>
  <c r="BH460"/>
  <c r="BG460"/>
  <c r="BF460"/>
  <c r="T460"/>
  <c r="R460"/>
  <c r="P460"/>
  <c r="BI459"/>
  <c r="BH459"/>
  <c r="BG459"/>
  <c r="BF459"/>
  <c r="T459"/>
  <c r="R459"/>
  <c r="P459"/>
  <c r="BI457"/>
  <c r="BH457"/>
  <c r="BG457"/>
  <c r="BF457"/>
  <c r="T457"/>
  <c r="R457"/>
  <c r="P457"/>
  <c r="BI456"/>
  <c r="BH456"/>
  <c r="BG456"/>
  <c r="BF456"/>
  <c r="T456"/>
  <c r="R456"/>
  <c r="P456"/>
  <c r="BI454"/>
  <c r="BH454"/>
  <c r="BG454"/>
  <c r="BF454"/>
  <c r="T454"/>
  <c r="R454"/>
  <c r="P454"/>
  <c r="BI453"/>
  <c r="BH453"/>
  <c r="BG453"/>
  <c r="BF453"/>
  <c r="T453"/>
  <c r="R453"/>
  <c r="P453"/>
  <c r="BI452"/>
  <c r="BH452"/>
  <c r="BG452"/>
  <c r="BF452"/>
  <c r="T452"/>
  <c r="R452"/>
  <c r="P452"/>
  <c r="BI450"/>
  <c r="BH450"/>
  <c r="BG450"/>
  <c r="BF450"/>
  <c r="T450"/>
  <c r="R450"/>
  <c r="P450"/>
  <c r="BI449"/>
  <c r="BH449"/>
  <c r="BG449"/>
  <c r="BF449"/>
  <c r="T449"/>
  <c r="R449"/>
  <c r="P449"/>
  <c r="BI446"/>
  <c r="BH446"/>
  <c r="BG446"/>
  <c r="BF446"/>
  <c r="T446"/>
  <c r="R446"/>
  <c r="P446"/>
  <c r="BI443"/>
  <c r="BH443"/>
  <c r="BG443"/>
  <c r="BF443"/>
  <c r="T443"/>
  <c r="R443"/>
  <c r="P443"/>
  <c r="BI441"/>
  <c r="BH441"/>
  <c r="BG441"/>
  <c r="BF441"/>
  <c r="T441"/>
  <c r="R441"/>
  <c r="P441"/>
  <c r="BI440"/>
  <c r="BH440"/>
  <c r="BG440"/>
  <c r="BF440"/>
  <c r="T440"/>
  <c r="R440"/>
  <c r="P440"/>
  <c r="BI437"/>
  <c r="BH437"/>
  <c r="BG437"/>
  <c r="BF437"/>
  <c r="T437"/>
  <c r="R437"/>
  <c r="P437"/>
  <c r="BI435"/>
  <c r="BH435"/>
  <c r="BG435"/>
  <c r="BF435"/>
  <c r="T435"/>
  <c r="R435"/>
  <c r="P435"/>
  <c r="BI433"/>
  <c r="BH433"/>
  <c r="BG433"/>
  <c r="BF433"/>
  <c r="T433"/>
  <c r="R433"/>
  <c r="P433"/>
  <c r="BI432"/>
  <c r="BH432"/>
  <c r="BG432"/>
  <c r="BF432"/>
  <c r="T432"/>
  <c r="R432"/>
  <c r="P432"/>
  <c r="BI430"/>
  <c r="BH430"/>
  <c r="BG430"/>
  <c r="BF430"/>
  <c r="T430"/>
  <c r="R430"/>
  <c r="P430"/>
  <c r="BI427"/>
  <c r="BH427"/>
  <c r="BG427"/>
  <c r="BF427"/>
  <c r="T427"/>
  <c r="R427"/>
  <c r="P427"/>
  <c r="BI425"/>
  <c r="BH425"/>
  <c r="BG425"/>
  <c r="BF425"/>
  <c r="T425"/>
  <c r="R425"/>
  <c r="P425"/>
  <c r="BI422"/>
  <c r="BH422"/>
  <c r="BG422"/>
  <c r="BF422"/>
  <c r="T422"/>
  <c r="R422"/>
  <c r="P422"/>
  <c r="BI420"/>
  <c r="BH420"/>
  <c r="BG420"/>
  <c r="BF420"/>
  <c r="T420"/>
  <c r="R420"/>
  <c r="P420"/>
  <c r="BI419"/>
  <c r="BH419"/>
  <c r="BG419"/>
  <c r="BF419"/>
  <c r="T419"/>
  <c r="R419"/>
  <c r="P419"/>
  <c r="BI417"/>
  <c r="BH417"/>
  <c r="BG417"/>
  <c r="BF417"/>
  <c r="T417"/>
  <c r="R417"/>
  <c r="P417"/>
  <c r="BI414"/>
  <c r="BH414"/>
  <c r="BG414"/>
  <c r="BF414"/>
  <c r="T414"/>
  <c r="R414"/>
  <c r="P414"/>
  <c r="BI412"/>
  <c r="BH412"/>
  <c r="BG412"/>
  <c r="BF412"/>
  <c r="T412"/>
  <c r="R412"/>
  <c r="P412"/>
  <c r="BI410"/>
  <c r="BH410"/>
  <c r="BG410"/>
  <c r="BF410"/>
  <c r="T410"/>
  <c r="R410"/>
  <c r="P410"/>
  <c r="BI408"/>
  <c r="BH408"/>
  <c r="BG408"/>
  <c r="BF408"/>
  <c r="T408"/>
  <c r="R408"/>
  <c r="P408"/>
  <c r="BI405"/>
  <c r="BH405"/>
  <c r="BG405"/>
  <c r="BF405"/>
  <c r="T405"/>
  <c r="T404"/>
  <c r="R405"/>
  <c r="R404"/>
  <c r="P405"/>
  <c r="P404"/>
  <c r="BI401"/>
  <c r="BH401"/>
  <c r="BG401"/>
  <c r="BF401"/>
  <c r="T401"/>
  <c r="T400"/>
  <c r="R401"/>
  <c r="R400"/>
  <c r="P401"/>
  <c r="P400"/>
  <c r="BI397"/>
  <c r="BH397"/>
  <c r="BG397"/>
  <c r="BF397"/>
  <c r="T397"/>
  <c r="R397"/>
  <c r="P397"/>
  <c r="BI394"/>
  <c r="BH394"/>
  <c r="BG394"/>
  <c r="BF394"/>
  <c r="T394"/>
  <c r="R394"/>
  <c r="P394"/>
  <c r="BI392"/>
  <c r="BH392"/>
  <c r="BG392"/>
  <c r="BF392"/>
  <c r="T392"/>
  <c r="R392"/>
  <c r="P392"/>
  <c r="BI390"/>
  <c r="BH390"/>
  <c r="BG390"/>
  <c r="BF390"/>
  <c r="T390"/>
  <c r="R390"/>
  <c r="P390"/>
  <c r="BI383"/>
  <c r="BH383"/>
  <c r="BG383"/>
  <c r="BF383"/>
  <c r="T383"/>
  <c r="R383"/>
  <c r="P383"/>
  <c r="BI382"/>
  <c r="BH382"/>
  <c r="BG382"/>
  <c r="BF382"/>
  <c r="T382"/>
  <c r="R382"/>
  <c r="P382"/>
  <c r="BI381"/>
  <c r="BH381"/>
  <c r="BG381"/>
  <c r="BF381"/>
  <c r="T381"/>
  <c r="R381"/>
  <c r="P381"/>
  <c r="BI379"/>
  <c r="BH379"/>
  <c r="BG379"/>
  <c r="BF379"/>
  <c r="T379"/>
  <c r="R379"/>
  <c r="P379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5"/>
  <c r="BH375"/>
  <c r="BG375"/>
  <c r="BF375"/>
  <c r="T375"/>
  <c r="R375"/>
  <c r="P375"/>
  <c r="BI374"/>
  <c r="BH374"/>
  <c r="BG374"/>
  <c r="BF374"/>
  <c r="T374"/>
  <c r="R374"/>
  <c r="P374"/>
  <c r="BI373"/>
  <c r="BH373"/>
  <c r="BG373"/>
  <c r="BF373"/>
  <c r="T373"/>
  <c r="R373"/>
  <c r="P373"/>
  <c r="BI372"/>
  <c r="BH372"/>
  <c r="BG372"/>
  <c r="BF372"/>
  <c r="T372"/>
  <c r="R372"/>
  <c r="P372"/>
  <c r="BI370"/>
  <c r="BH370"/>
  <c r="BG370"/>
  <c r="BF370"/>
  <c r="T370"/>
  <c r="R370"/>
  <c r="P370"/>
  <c r="BI367"/>
  <c r="BH367"/>
  <c r="BG367"/>
  <c r="BF367"/>
  <c r="T367"/>
  <c r="R367"/>
  <c r="P367"/>
  <c r="BI365"/>
  <c r="BH365"/>
  <c r="BG365"/>
  <c r="BF365"/>
  <c r="T365"/>
  <c r="R365"/>
  <c r="P365"/>
  <c r="BI359"/>
  <c r="BH359"/>
  <c r="BG359"/>
  <c r="BF359"/>
  <c r="T359"/>
  <c r="R359"/>
  <c r="P359"/>
  <c r="BI353"/>
  <c r="BH353"/>
  <c r="BG353"/>
  <c r="BF353"/>
  <c r="T353"/>
  <c r="R353"/>
  <c r="P353"/>
  <c r="BI350"/>
  <c r="BH350"/>
  <c r="BG350"/>
  <c r="BF350"/>
  <c r="T350"/>
  <c r="R350"/>
  <c r="P350"/>
  <c r="BI347"/>
  <c r="BH347"/>
  <c r="BG347"/>
  <c r="BF347"/>
  <c r="T347"/>
  <c r="R347"/>
  <c r="P347"/>
  <c r="BI339"/>
  <c r="BH339"/>
  <c r="BG339"/>
  <c r="BF339"/>
  <c r="T339"/>
  <c r="R339"/>
  <c r="P339"/>
  <c r="BI331"/>
  <c r="BH331"/>
  <c r="BG331"/>
  <c r="BF331"/>
  <c r="T331"/>
  <c r="R331"/>
  <c r="P331"/>
  <c r="BI324"/>
  <c r="BH324"/>
  <c r="BG324"/>
  <c r="BF324"/>
  <c r="T324"/>
  <c r="R324"/>
  <c r="P324"/>
  <c r="BI318"/>
  <c r="BH318"/>
  <c r="BG318"/>
  <c r="BF318"/>
  <c r="T318"/>
  <c r="R318"/>
  <c r="P318"/>
  <c r="BI316"/>
  <c r="BH316"/>
  <c r="BG316"/>
  <c r="BF316"/>
  <c r="T316"/>
  <c r="R316"/>
  <c r="P316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2"/>
  <c r="BH292"/>
  <c r="BG292"/>
  <c r="BF292"/>
  <c r="T292"/>
  <c r="R292"/>
  <c r="P292"/>
  <c r="BI284"/>
  <c r="BH284"/>
  <c r="BG284"/>
  <c r="BF284"/>
  <c r="T284"/>
  <c r="R284"/>
  <c r="P284"/>
  <c r="BI282"/>
  <c r="BH282"/>
  <c r="BG282"/>
  <c r="BF282"/>
  <c r="T282"/>
  <c r="R282"/>
  <c r="P282"/>
  <c r="BI277"/>
  <c r="BH277"/>
  <c r="BG277"/>
  <c r="BF277"/>
  <c r="T277"/>
  <c r="R277"/>
  <c r="P277"/>
  <c r="BI271"/>
  <c r="BH271"/>
  <c r="BG271"/>
  <c r="BF271"/>
  <c r="T271"/>
  <c r="R271"/>
  <c r="P271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46"/>
  <c r="BH246"/>
  <c r="BG246"/>
  <c r="BF246"/>
  <c r="T246"/>
  <c r="R246"/>
  <c r="P246"/>
  <c r="BI233"/>
  <c r="BH233"/>
  <c r="BG233"/>
  <c r="BF233"/>
  <c r="T233"/>
  <c r="R233"/>
  <c r="P233"/>
  <c r="BI229"/>
  <c r="BH229"/>
  <c r="BG229"/>
  <c r="BF229"/>
  <c r="T229"/>
  <c r="R229"/>
  <c r="P229"/>
  <c r="BI214"/>
  <c r="BH214"/>
  <c r="BG214"/>
  <c r="BF214"/>
  <c r="T214"/>
  <c r="R214"/>
  <c r="P214"/>
  <c r="BI210"/>
  <c r="BH210"/>
  <c r="BG210"/>
  <c r="BF210"/>
  <c r="T210"/>
  <c r="R210"/>
  <c r="P210"/>
  <c r="BI207"/>
  <c r="BH207"/>
  <c r="BG207"/>
  <c r="BF207"/>
  <c r="T207"/>
  <c r="R207"/>
  <c r="P207"/>
  <c r="BI198"/>
  <c r="BH198"/>
  <c r="BG198"/>
  <c r="BF198"/>
  <c r="T198"/>
  <c r="R198"/>
  <c r="P198"/>
  <c r="BI195"/>
  <c r="BH195"/>
  <c r="BG195"/>
  <c r="BF195"/>
  <c r="T195"/>
  <c r="R195"/>
  <c r="P195"/>
  <c r="BI183"/>
  <c r="BH183"/>
  <c r="BG183"/>
  <c r="BF183"/>
  <c r="T183"/>
  <c r="R183"/>
  <c r="P183"/>
  <c r="BI177"/>
  <c r="BH177"/>
  <c r="BG177"/>
  <c r="BF177"/>
  <c r="T177"/>
  <c r="R177"/>
  <c r="P177"/>
  <c r="BI170"/>
  <c r="BH170"/>
  <c r="BG170"/>
  <c r="BF170"/>
  <c r="T170"/>
  <c r="R170"/>
  <c r="P170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J148"/>
  <c r="J147"/>
  <c r="F147"/>
  <c r="F145"/>
  <c r="E143"/>
  <c r="BI130"/>
  <c r="BH130"/>
  <c r="BG130"/>
  <c r="BF130"/>
  <c r="BI129"/>
  <c r="BH129"/>
  <c r="BG129"/>
  <c r="BF129"/>
  <c r="BE129"/>
  <c r="BI128"/>
  <c r="BH128"/>
  <c r="BG128"/>
  <c r="BF128"/>
  <c r="BE128"/>
  <c r="BI127"/>
  <c r="BH127"/>
  <c r="BG127"/>
  <c r="BF127"/>
  <c r="BE127"/>
  <c r="BI126"/>
  <c r="BH126"/>
  <c r="BG126"/>
  <c r="BF126"/>
  <c r="BE126"/>
  <c r="BI125"/>
  <c r="BH125"/>
  <c r="BG125"/>
  <c r="BF125"/>
  <c r="BE125"/>
  <c r="J92"/>
  <c r="J91"/>
  <c r="F91"/>
  <c r="F89"/>
  <c r="E87"/>
  <c r="J18"/>
  <c r="E18"/>
  <c r="F148"/>
  <c r="J17"/>
  <c r="J12"/>
  <c r="J145"/>
  <c r="E7"/>
  <c r="E141"/>
  <c i="1" r="CK106"/>
  <c r="CJ106"/>
  <c r="CI106"/>
  <c r="CH106"/>
  <c r="CG106"/>
  <c r="CF106"/>
  <c r="BZ106"/>
  <c r="CE106"/>
  <c r="CK105"/>
  <c r="CJ105"/>
  <c r="CI105"/>
  <c r="CH105"/>
  <c r="CG105"/>
  <c r="CF105"/>
  <c r="BZ105"/>
  <c r="CE105"/>
  <c r="CK104"/>
  <c r="CJ104"/>
  <c r="CI104"/>
  <c r="CH104"/>
  <c r="CG104"/>
  <c r="CF104"/>
  <c r="BZ104"/>
  <c r="CE104"/>
  <c r="CK103"/>
  <c r="CJ103"/>
  <c r="CI103"/>
  <c r="CH103"/>
  <c r="CG103"/>
  <c r="CF103"/>
  <c r="BZ103"/>
  <c r="CE103"/>
  <c r="L90"/>
  <c r="AM90"/>
  <c r="AM89"/>
  <c r="L89"/>
  <c r="AM87"/>
  <c r="L87"/>
  <c r="L85"/>
  <c r="L84"/>
  <c i="2" r="J628"/>
  <c r="J606"/>
  <c r="J594"/>
  <c r="BK589"/>
  <c r="J565"/>
  <c r="J526"/>
  <c r="J506"/>
  <c r="J486"/>
  <c r="BK469"/>
  <c r="J457"/>
  <c r="J452"/>
  <c r="J427"/>
  <c r="BK417"/>
  <c r="BK379"/>
  <c r="J370"/>
  <c r="J339"/>
  <c r="BK310"/>
  <c r="J284"/>
  <c r="BK254"/>
  <c r="J214"/>
  <c r="J177"/>
  <c r="J600"/>
  <c r="BK590"/>
  <c r="J572"/>
  <c r="J528"/>
  <c r="BK522"/>
  <c r="BK489"/>
  <c r="J463"/>
  <c r="BK456"/>
  <c r="BK443"/>
  <c r="BK430"/>
  <c r="BK414"/>
  <c r="BK397"/>
  <c r="BK378"/>
  <c r="J359"/>
  <c r="J316"/>
  <c r="J255"/>
  <c r="J635"/>
  <c r="J620"/>
  <c r="J596"/>
  <c r="J570"/>
  <c r="BK554"/>
  <c r="BK530"/>
  <c r="J516"/>
  <c r="BK496"/>
  <c r="J475"/>
  <c r="BK464"/>
  <c r="J450"/>
  <c r="J435"/>
  <c r="BK392"/>
  <c r="J381"/>
  <c r="J376"/>
  <c r="BK339"/>
  <c r="J306"/>
  <c r="BK299"/>
  <c r="J295"/>
  <c r="J258"/>
  <c r="BK210"/>
  <c r="BK177"/>
  <c r="BK157"/>
  <c r="J609"/>
  <c r="BK592"/>
  <c r="BK569"/>
  <c r="J551"/>
  <c r="BK535"/>
  <c r="BK526"/>
  <c r="BK499"/>
  <c r="BK461"/>
  <c r="J454"/>
  <c r="J440"/>
  <c r="BK427"/>
  <c r="J414"/>
  <c r="J397"/>
  <c r="BK381"/>
  <c r="BK370"/>
  <c r="J350"/>
  <c r="BK308"/>
  <c r="BK297"/>
  <c r="J282"/>
  <c r="J246"/>
  <c r="J195"/>
  <c i="3" r="BK138"/>
  <c r="BK148"/>
  <c r="J141"/>
  <c r="J148"/>
  <c i="4" r="J132"/>
  <c r="BK131"/>
  <c i="5" r="BK170"/>
  <c r="BK164"/>
  <c r="J155"/>
  <c r="BK148"/>
  <c r="BK140"/>
  <c r="J175"/>
  <c r="J166"/>
  <c r="BK153"/>
  <c r="BK146"/>
  <c r="J138"/>
  <c r="J170"/>
  <c r="J165"/>
  <c r="BK158"/>
  <c r="BK149"/>
  <c r="J141"/>
  <c r="BK167"/>
  <c r="BK151"/>
  <c r="BK138"/>
  <c i="6" r="J144"/>
  <c r="BK144"/>
  <c i="7" r="BK151"/>
  <c r="BK141"/>
  <c r="J135"/>
  <c r="BK154"/>
  <c r="BK146"/>
  <c r="J141"/>
  <c r="J136"/>
  <c r="BK153"/>
  <c r="J150"/>
  <c r="J146"/>
  <c r="BK143"/>
  <c r="BK138"/>
  <c r="J132"/>
  <c i="2" r="BK635"/>
  <c r="BK604"/>
  <c r="J592"/>
  <c r="J581"/>
  <c r="BK533"/>
  <c r="J518"/>
  <c r="J496"/>
  <c r="J472"/>
  <c r="BK463"/>
  <c r="BK454"/>
  <c r="J446"/>
  <c r="J419"/>
  <c r="BK408"/>
  <c r="J373"/>
  <c r="BK350"/>
  <c r="BK324"/>
  <c r="BK294"/>
  <c r="BK264"/>
  <c r="J252"/>
  <c r="J207"/>
  <c r="J154"/>
  <c r="BK598"/>
  <c r="J589"/>
  <c r="BK565"/>
  <c r="J535"/>
  <c r="BK512"/>
  <c r="BK486"/>
  <c r="BK462"/>
  <c r="BK450"/>
  <c r="J432"/>
  <c r="J417"/>
  <c r="J401"/>
  <c r="BK383"/>
  <c r="J372"/>
  <c r="J347"/>
  <c r="BK295"/>
  <c r="BK214"/>
  <c r="BK154"/>
  <c r="BK623"/>
  <c r="J587"/>
  <c r="J560"/>
  <c r="BK532"/>
  <c r="J520"/>
  <c r="J502"/>
  <c r="BK478"/>
  <c r="BK470"/>
  <c r="J462"/>
  <c r="BK446"/>
  <c r="J433"/>
  <c r="J394"/>
  <c r="J379"/>
  <c r="BK375"/>
  <c r="BK316"/>
  <c r="J303"/>
  <c r="BK296"/>
  <c r="J277"/>
  <c r="J254"/>
  <c r="BK198"/>
  <c r="J170"/>
  <c r="BK628"/>
  <c r="BK600"/>
  <c r="BK583"/>
  <c r="BK557"/>
  <c r="J538"/>
  <c r="J532"/>
  <c r="BK516"/>
  <c r="J494"/>
  <c r="J460"/>
  <c r="BK453"/>
  <c r="BK433"/>
  <c r="J422"/>
  <c r="BK401"/>
  <c r="J383"/>
  <c r="J375"/>
  <c r="J365"/>
  <c r="BK318"/>
  <c r="BK303"/>
  <c r="BK284"/>
  <c r="J261"/>
  <c r="J160"/>
  <c i="3" r="BK143"/>
  <c r="J152"/>
  <c r="J143"/>
  <c r="BK150"/>
  <c i="4" r="BK133"/>
  <c r="BK132"/>
  <c i="5" r="J173"/>
  <c r="BK165"/>
  <c r="J157"/>
  <c r="J151"/>
  <c r="J144"/>
  <c r="BK176"/>
  <c r="J167"/>
  <c r="J160"/>
  <c r="J149"/>
  <c r="J140"/>
  <c r="BK174"/>
  <c r="BK168"/>
  <c r="BK157"/>
  <c r="J152"/>
  <c r="J142"/>
  <c r="J168"/>
  <c r="BK161"/>
  <c r="BK142"/>
  <c i="6" r="BK140"/>
  <c r="BK132"/>
  <c i="7" r="BK148"/>
  <c r="BK139"/>
  <c r="BK134"/>
  <c r="J152"/>
  <c r="J147"/>
  <c r="BK142"/>
  <c r="J134"/>
  <c r="J142"/>
  <c r="J137"/>
  <c r="BK131"/>
  <c i="2" r="BK636"/>
  <c r="BK609"/>
  <c r="J598"/>
  <c r="J585"/>
  <c r="J543"/>
  <c r="BK520"/>
  <c r="BK502"/>
  <c r="J478"/>
  <c r="J469"/>
  <c r="J456"/>
  <c r="J449"/>
  <c r="J441"/>
  <c r="BK420"/>
  <c r="J410"/>
  <c r="BK372"/>
  <c r="J331"/>
  <c r="J305"/>
  <c r="BK277"/>
  <c r="BK258"/>
  <c r="BK229"/>
  <c r="J198"/>
  <c r="J636"/>
  <c r="BK594"/>
  <c r="J583"/>
  <c r="BK538"/>
  <c r="J524"/>
  <c r="BK506"/>
  <c r="BK475"/>
  <c r="BK452"/>
  <c r="BK437"/>
  <c r="J425"/>
  <c r="J408"/>
  <c r="BK394"/>
  <c r="BK376"/>
  <c r="BK353"/>
  <c r="J299"/>
  <c r="J264"/>
  <c r="BK170"/>
  <c r="J627"/>
  <c r="J604"/>
  <c r="BK581"/>
  <c r="J557"/>
  <c r="BK546"/>
  <c r="BK518"/>
  <c r="J499"/>
  <c r="BK472"/>
  <c r="J461"/>
  <c r="BK440"/>
  <c r="BK410"/>
  <c r="BK390"/>
  <c r="J378"/>
  <c r="J374"/>
  <c r="BK331"/>
  <c r="BK305"/>
  <c r="J297"/>
  <c r="J294"/>
  <c r="BK255"/>
  <c r="BK207"/>
  <c r="J183"/>
  <c r="J631"/>
  <c r="BK603"/>
  <c r="BK587"/>
  <c r="BK560"/>
  <c r="J546"/>
  <c r="J533"/>
  <c r="BK524"/>
  <c r="J483"/>
  <c r="J459"/>
  <c r="BK449"/>
  <c r="BK432"/>
  <c r="BK425"/>
  <c r="J412"/>
  <c r="J382"/>
  <c r="BK373"/>
  <c r="J353"/>
  <c r="J310"/>
  <c r="BK301"/>
  <c r="J271"/>
  <c r="J233"/>
  <c i="3" r="BK152"/>
  <c r="J150"/>
  <c r="BK135"/>
  <c r="BK145"/>
  <c i="4" r="J131"/>
  <c i="5" r="J176"/>
  <c r="J169"/>
  <c r="BK160"/>
  <c r="J153"/>
  <c r="BK145"/>
  <c r="J139"/>
  <c r="J172"/>
  <c r="J162"/>
  <c r="BK152"/>
  <c r="BK141"/>
  <c r="BK136"/>
  <c r="BK173"/>
  <c r="J164"/>
  <c r="BK155"/>
  <c r="J148"/>
  <c r="J136"/>
  <c r="BK163"/>
  <c r="J145"/>
  <c i="6" r="BK149"/>
  <c r="J149"/>
  <c i="7" r="J154"/>
  <c r="BK145"/>
  <c r="BK136"/>
  <c r="J153"/>
  <c r="BK149"/>
  <c r="J143"/>
  <c r="BK137"/>
  <c r="BK132"/>
  <c r="BK152"/>
  <c r="J149"/>
  <c r="BK144"/>
  <c r="J139"/>
  <c r="J133"/>
  <c i="2" r="BK627"/>
  <c r="J623"/>
  <c r="J603"/>
  <c r="J590"/>
  <c r="BK572"/>
  <c r="BK528"/>
  <c r="J512"/>
  <c r="J489"/>
  <c r="J470"/>
  <c r="J464"/>
  <c r="J453"/>
  <c r="J443"/>
  <c r="BK422"/>
  <c r="BK412"/>
  <c r="J377"/>
  <c r="BK359"/>
  <c r="J318"/>
  <c r="BK282"/>
  <c r="BK261"/>
  <c r="BK246"/>
  <c r="J210"/>
  <c i="1" r="AS94"/>
  <c i="2" r="BK483"/>
  <c r="BK460"/>
  <c r="BK435"/>
  <c r="J420"/>
  <c r="J405"/>
  <c r="J390"/>
  <c r="BK367"/>
  <c r="J324"/>
  <c r="BK292"/>
  <c r="BK183"/>
  <c r="BK631"/>
  <c r="BK606"/>
  <c r="BK585"/>
  <c r="J569"/>
  <c r="BK551"/>
  <c r="J522"/>
  <c r="J515"/>
  <c r="BK494"/>
  <c r="J466"/>
  <c r="BK459"/>
  <c r="J437"/>
  <c r="BK405"/>
  <c r="BK382"/>
  <c r="BK377"/>
  <c r="BK365"/>
  <c r="J308"/>
  <c r="J301"/>
  <c r="J296"/>
  <c r="BK271"/>
  <c r="BK233"/>
  <c r="BK195"/>
  <c r="BK160"/>
  <c r="BK620"/>
  <c r="BK596"/>
  <c r="BK570"/>
  <c r="J554"/>
  <c r="BK543"/>
  <c r="J530"/>
  <c r="BK515"/>
  <c r="BK466"/>
  <c r="BK457"/>
  <c r="BK441"/>
  <c r="J430"/>
  <c r="BK419"/>
  <c r="J392"/>
  <c r="BK374"/>
  <c r="J367"/>
  <c r="BK347"/>
  <c r="BK306"/>
  <c r="J292"/>
  <c r="BK252"/>
  <c r="J229"/>
  <c r="J157"/>
  <c i="3" r="J135"/>
  <c r="J145"/>
  <c r="J138"/>
  <c r="BK141"/>
  <c i="4" r="J133"/>
  <c i="5" r="BK172"/>
  <c r="J161"/>
  <c r="J154"/>
  <c r="BK147"/>
  <c r="BK137"/>
  <c r="J174"/>
  <c r="J158"/>
  <c r="J147"/>
  <c r="BK139"/>
  <c r="BK175"/>
  <c r="BK166"/>
  <c r="J163"/>
  <c r="BK154"/>
  <c r="BK144"/>
  <c r="BK169"/>
  <c r="BK162"/>
  <c r="J146"/>
  <c r="J137"/>
  <c i="6" r="J132"/>
  <c r="J140"/>
  <c i="7" r="BK147"/>
  <c r="J138"/>
  <c r="J131"/>
  <c r="J151"/>
  <c r="J144"/>
  <c r="J140"/>
  <c r="BK133"/>
  <c r="BK150"/>
  <c r="J148"/>
  <c r="J145"/>
  <c r="BK140"/>
  <c r="BK135"/>
  <c i="2" l="1" r="R153"/>
  <c r="T257"/>
  <c r="T283"/>
  <c r="T298"/>
  <c r="P330"/>
  <c r="T369"/>
  <c r="R389"/>
  <c r="T407"/>
  <c r="R421"/>
  <c r="BK434"/>
  <c r="J434"/>
  <c r="J110"/>
  <c r="BK442"/>
  <c r="J442"/>
  <c r="J111"/>
  <c r="T451"/>
  <c r="R458"/>
  <c r="BK471"/>
  <c r="J471"/>
  <c r="J115"/>
  <c r="P517"/>
  <c r="BK534"/>
  <c r="J534"/>
  <c r="J117"/>
  <c r="BK571"/>
  <c r="J571"/>
  <c r="J118"/>
  <c r="R591"/>
  <c r="P619"/>
  <c i="3" r="BK140"/>
  <c r="J140"/>
  <c r="J100"/>
  <c r="R147"/>
  <c i="4" r="BK130"/>
  <c r="J130"/>
  <c r="J98"/>
  <c i="5" r="R135"/>
  <c r="P143"/>
  <c r="P150"/>
  <c r="P156"/>
  <c r="P159"/>
  <c r="P171"/>
  <c i="6" r="P131"/>
  <c r="P130"/>
  <c r="P129"/>
  <c i="1" r="AU99"/>
  <c i="7" r="BK130"/>
  <c r="BK129"/>
  <c r="J129"/>
  <c r="J97"/>
  <c i="2" r="T153"/>
  <c r="R257"/>
  <c r="BK283"/>
  <c r="J283"/>
  <c r="J100"/>
  <c r="R298"/>
  <c r="R330"/>
  <c r="R369"/>
  <c r="T389"/>
  <c r="P407"/>
  <c r="T421"/>
  <c r="T434"/>
  <c r="T442"/>
  <c r="R451"/>
  <c r="T458"/>
  <c r="P471"/>
  <c r="BK517"/>
  <c r="J517"/>
  <c r="J116"/>
  <c r="P534"/>
  <c r="P571"/>
  <c r="BK591"/>
  <c r="J591"/>
  <c r="J119"/>
  <c r="BK619"/>
  <c r="J619"/>
  <c r="J121"/>
  <c i="3" r="R140"/>
  <c r="R133"/>
  <c r="R132"/>
  <c r="BK147"/>
  <c r="J147"/>
  <c r="J101"/>
  <c i="4" r="P130"/>
  <c r="P129"/>
  <c r="P128"/>
  <c i="1" r="AU97"/>
  <c i="5" r="BK135"/>
  <c r="J135"/>
  <c r="J98"/>
  <c r="BK143"/>
  <c r="J143"/>
  <c r="J99"/>
  <c r="BK150"/>
  <c r="J150"/>
  <c r="J100"/>
  <c r="BK156"/>
  <c r="J156"/>
  <c r="J101"/>
  <c r="BK159"/>
  <c r="J159"/>
  <c r="J102"/>
  <c r="BK171"/>
  <c r="J171"/>
  <c r="J103"/>
  <c i="6" r="R131"/>
  <c r="R130"/>
  <c r="R129"/>
  <c i="7" r="P130"/>
  <c r="P129"/>
  <c r="P128"/>
  <c i="1" r="AU100"/>
  <c i="2" r="BK153"/>
  <c r="J153"/>
  <c r="J98"/>
  <c r="P257"/>
  <c r="P283"/>
  <c r="P298"/>
  <c r="T330"/>
  <c r="P369"/>
  <c r="P389"/>
  <c r="R407"/>
  <c r="P421"/>
  <c r="R434"/>
  <c r="R442"/>
  <c r="BK451"/>
  <c r="J451"/>
  <c r="J112"/>
  <c r="P458"/>
  <c r="BK465"/>
  <c r="J465"/>
  <c r="J114"/>
  <c r="R465"/>
  <c r="R471"/>
  <c r="R517"/>
  <c r="R534"/>
  <c r="R571"/>
  <c r="P591"/>
  <c r="R619"/>
  <c i="3" r="T140"/>
  <c r="T133"/>
  <c r="T132"/>
  <c r="T147"/>
  <c i="4" r="T130"/>
  <c r="T129"/>
  <c r="T128"/>
  <c i="5" r="T135"/>
  <c r="R143"/>
  <c r="T150"/>
  <c r="T156"/>
  <c r="R159"/>
  <c r="R171"/>
  <c i="6" r="T131"/>
  <c r="T130"/>
  <c r="T129"/>
  <c i="7" r="R130"/>
  <c r="R129"/>
  <c r="R128"/>
  <c i="2" r="P153"/>
  <c r="P152"/>
  <c r="BK257"/>
  <c r="J257"/>
  <c r="J99"/>
  <c r="R283"/>
  <c r="BK298"/>
  <c r="J298"/>
  <c r="J101"/>
  <c r="BK330"/>
  <c r="J330"/>
  <c r="J102"/>
  <c r="BK369"/>
  <c r="J369"/>
  <c r="J103"/>
  <c r="BK389"/>
  <c r="J389"/>
  <c r="J104"/>
  <c r="BK407"/>
  <c r="J407"/>
  <c r="J108"/>
  <c r="BK421"/>
  <c r="J421"/>
  <c r="J109"/>
  <c r="P434"/>
  <c r="P442"/>
  <c r="P451"/>
  <c r="BK458"/>
  <c r="J458"/>
  <c r="J113"/>
  <c r="P465"/>
  <c r="T465"/>
  <c r="T471"/>
  <c r="T517"/>
  <c r="T534"/>
  <c r="T571"/>
  <c r="T591"/>
  <c r="T619"/>
  <c i="3" r="P140"/>
  <c r="P133"/>
  <c r="P132"/>
  <c i="1" r="AU96"/>
  <c i="3" r="P147"/>
  <c i="4" r="R130"/>
  <c r="R129"/>
  <c r="R128"/>
  <c i="5" r="P135"/>
  <c r="P134"/>
  <c r="P133"/>
  <c i="1" r="AU98"/>
  <c i="5" r="T143"/>
  <c r="R150"/>
  <c r="R156"/>
  <c r="T159"/>
  <c r="T171"/>
  <c i="6" r="BK131"/>
  <c r="J131"/>
  <c r="J98"/>
  <c i="3" r="BK137"/>
  <c r="J137"/>
  <c r="J99"/>
  <c i="2" r="BK404"/>
  <c r="J404"/>
  <c r="J106"/>
  <c i="3" r="BK134"/>
  <c r="J134"/>
  <c r="J98"/>
  <c r="BK151"/>
  <c r="J151"/>
  <c r="J102"/>
  <c i="2" r="BK400"/>
  <c r="J400"/>
  <c r="J105"/>
  <c i="6" r="BK148"/>
  <c r="J148"/>
  <c r="J99"/>
  <c i="7" r="F92"/>
  <c r="BE134"/>
  <c r="BE136"/>
  <c r="BE137"/>
  <c r="BE141"/>
  <c r="BE142"/>
  <c r="BE143"/>
  <c r="BE147"/>
  <c r="BE148"/>
  <c r="BE149"/>
  <c r="BE151"/>
  <c r="BE153"/>
  <c r="J122"/>
  <c r="BE131"/>
  <c r="BE132"/>
  <c r="BE135"/>
  <c r="BE139"/>
  <c r="BE145"/>
  <c r="BE150"/>
  <c r="BE152"/>
  <c r="E85"/>
  <c r="BE133"/>
  <c r="BE138"/>
  <c r="BE140"/>
  <c r="BE144"/>
  <c r="BE146"/>
  <c r="BE154"/>
  <c i="6" r="E85"/>
  <c r="J123"/>
  <c r="F126"/>
  <c r="BE132"/>
  <c r="BE149"/>
  <c r="BE140"/>
  <c r="BE144"/>
  <c i="5" r="J89"/>
  <c r="E123"/>
  <c r="BE139"/>
  <c r="BE140"/>
  <c r="BE144"/>
  <c r="BE147"/>
  <c r="BE153"/>
  <c r="BE155"/>
  <c r="BE168"/>
  <c r="BE174"/>
  <c r="BE176"/>
  <c r="BE137"/>
  <c r="BE138"/>
  <c r="BE145"/>
  <c r="BE146"/>
  <c r="BE152"/>
  <c r="BE160"/>
  <c r="BE164"/>
  <c r="BE165"/>
  <c r="BE170"/>
  <c i="4" r="BK129"/>
  <c r="J129"/>
  <c r="J97"/>
  <c i="5" r="F92"/>
  <c r="BE142"/>
  <c r="BE148"/>
  <c r="BE154"/>
  <c r="BE158"/>
  <c r="BE161"/>
  <c r="BE162"/>
  <c r="BE163"/>
  <c r="BE169"/>
  <c r="BE172"/>
  <c r="BE136"/>
  <c r="BE141"/>
  <c r="BE149"/>
  <c r="BE151"/>
  <c r="BE157"/>
  <c r="BE166"/>
  <c r="BE167"/>
  <c r="BE173"/>
  <c r="BE175"/>
  <c i="4" r="E85"/>
  <c r="F92"/>
  <c r="J122"/>
  <c r="BE131"/>
  <c r="BE132"/>
  <c r="BE133"/>
  <c i="2" r="BK152"/>
  <c i="3" r="E85"/>
  <c r="J89"/>
  <c r="BE135"/>
  <c r="BE143"/>
  <c r="F92"/>
  <c r="BE138"/>
  <c r="BE141"/>
  <c r="BE148"/>
  <c r="BE150"/>
  <c r="BE152"/>
  <c r="BE145"/>
  <c i="2" r="E85"/>
  <c r="F92"/>
  <c r="BE160"/>
  <c r="BE177"/>
  <c r="BE198"/>
  <c r="BE210"/>
  <c r="BE229"/>
  <c r="BE233"/>
  <c r="BE254"/>
  <c r="BE255"/>
  <c r="BE271"/>
  <c r="BE292"/>
  <c r="BE294"/>
  <c r="BE303"/>
  <c r="BE316"/>
  <c r="BE324"/>
  <c r="BE331"/>
  <c r="BE347"/>
  <c r="BE359"/>
  <c r="BE375"/>
  <c r="BE376"/>
  <c r="BE378"/>
  <c r="BE390"/>
  <c r="BE392"/>
  <c r="BE405"/>
  <c r="BE410"/>
  <c r="BE412"/>
  <c r="BE414"/>
  <c r="BE443"/>
  <c r="BE450"/>
  <c r="BE463"/>
  <c r="BE470"/>
  <c r="BE475"/>
  <c r="BE502"/>
  <c r="BE506"/>
  <c r="BE520"/>
  <c r="BE530"/>
  <c r="BE589"/>
  <c r="BE606"/>
  <c r="BE623"/>
  <c r="BE627"/>
  <c r="J89"/>
  <c r="BE214"/>
  <c r="BE261"/>
  <c r="BE264"/>
  <c r="BE282"/>
  <c r="BE284"/>
  <c r="BE295"/>
  <c r="BE308"/>
  <c r="BE318"/>
  <c r="BE365"/>
  <c r="BE367"/>
  <c r="BE382"/>
  <c r="BE401"/>
  <c r="BE417"/>
  <c r="BE422"/>
  <c r="BE427"/>
  <c r="BE441"/>
  <c r="BE452"/>
  <c r="BE454"/>
  <c r="BE460"/>
  <c r="BE462"/>
  <c r="BE478"/>
  <c r="BE483"/>
  <c r="BE533"/>
  <c r="BE535"/>
  <c r="BE538"/>
  <c r="BE560"/>
  <c r="BE565"/>
  <c r="BE570"/>
  <c r="BE572"/>
  <c r="BE583"/>
  <c r="BE587"/>
  <c r="BE590"/>
  <c r="BE594"/>
  <c r="BE596"/>
  <c r="BE598"/>
  <c r="BE600"/>
  <c r="BE604"/>
  <c r="BE609"/>
  <c r="BE628"/>
  <c r="BE157"/>
  <c r="BE170"/>
  <c r="BE195"/>
  <c r="BE207"/>
  <c r="BE246"/>
  <c r="BE252"/>
  <c r="BE258"/>
  <c r="BE277"/>
  <c r="BE296"/>
  <c r="BE305"/>
  <c r="BE306"/>
  <c r="BE310"/>
  <c r="BE350"/>
  <c r="BE370"/>
  <c r="BE372"/>
  <c r="BE373"/>
  <c r="BE374"/>
  <c r="BE379"/>
  <c r="BE381"/>
  <c r="BE408"/>
  <c r="BE419"/>
  <c r="BE420"/>
  <c r="BE440"/>
  <c r="BE446"/>
  <c r="BE453"/>
  <c r="BE457"/>
  <c r="BE461"/>
  <c r="BE464"/>
  <c r="BE466"/>
  <c r="BE469"/>
  <c r="BE494"/>
  <c r="BE499"/>
  <c r="BE516"/>
  <c r="BE518"/>
  <c r="BE526"/>
  <c r="BE532"/>
  <c r="BE543"/>
  <c r="BE551"/>
  <c r="BE554"/>
  <c r="BE569"/>
  <c r="BE154"/>
  <c r="BE183"/>
  <c r="BE297"/>
  <c r="BE299"/>
  <c r="BE301"/>
  <c r="BE339"/>
  <c r="BE353"/>
  <c r="BE377"/>
  <c r="BE383"/>
  <c r="BE394"/>
  <c r="BE397"/>
  <c r="BE425"/>
  <c r="BE430"/>
  <c r="BE432"/>
  <c r="BE433"/>
  <c r="BE435"/>
  <c r="BE437"/>
  <c r="BE449"/>
  <c r="BE456"/>
  <c r="BE459"/>
  <c r="BE472"/>
  <c r="BE486"/>
  <c r="BE489"/>
  <c r="BE496"/>
  <c r="BE512"/>
  <c r="BE515"/>
  <c r="BE522"/>
  <c r="BE524"/>
  <c r="BE528"/>
  <c r="BE546"/>
  <c r="BE557"/>
  <c r="BE581"/>
  <c r="BE585"/>
  <c r="BE592"/>
  <c r="BE603"/>
  <c r="BE620"/>
  <c r="BE631"/>
  <c r="BE635"/>
  <c r="BE636"/>
  <c r="F39"/>
  <c i="1" r="BD95"/>
  <c i="3" r="F36"/>
  <c i="1" r="BA96"/>
  <c i="3" r="F39"/>
  <c i="1" r="BD96"/>
  <c i="4" r="J36"/>
  <c i="1" r="AW97"/>
  <c i="4" r="F37"/>
  <c i="1" r="BB97"/>
  <c i="4" r="F39"/>
  <c i="1" r="BD97"/>
  <c i="5" r="F37"/>
  <c i="1" r="BB98"/>
  <c i="5" r="F39"/>
  <c i="1" r="BD98"/>
  <c i="6" r="J36"/>
  <c i="1" r="AW99"/>
  <c i="6" r="F38"/>
  <c i="1" r="BC99"/>
  <c i="2" r="F36"/>
  <c i="1" r="BA95"/>
  <c i="5" r="F38"/>
  <c i="1" r="BC98"/>
  <c i="5" r="F36"/>
  <c i="1" r="BA98"/>
  <c i="6" r="F36"/>
  <c i="1" r="BA99"/>
  <c i="6" r="F39"/>
  <c i="1" r="BD99"/>
  <c i="6" r="F37"/>
  <c i="1" r="BB99"/>
  <c i="2" r="J36"/>
  <c i="1" r="AW95"/>
  <c i="3" r="J36"/>
  <c i="1" r="AW96"/>
  <c i="3" r="F38"/>
  <c i="1" r="BC96"/>
  <c i="3" r="F37"/>
  <c i="1" r="BB96"/>
  <c i="4" r="F38"/>
  <c i="1" r="BC97"/>
  <c i="4" r="F36"/>
  <c i="1" r="BA97"/>
  <c i="5" r="J36"/>
  <c i="1" r="AW98"/>
  <c i="7" r="F37"/>
  <c i="1" r="BB100"/>
  <c i="7" r="F39"/>
  <c i="1" r="BD100"/>
  <c i="2" r="F38"/>
  <c i="1" r="BC95"/>
  <c i="2" r="F37"/>
  <c i="1" r="BB95"/>
  <c i="7" r="F36"/>
  <c i="1" r="BA100"/>
  <c i="7" r="J36"/>
  <c i="1" r="AW100"/>
  <c i="7" r="F38"/>
  <c i="1" r="BC100"/>
  <c i="5" l="1" r="T134"/>
  <c r="T133"/>
  <c r="R134"/>
  <c r="R133"/>
  <c i="2" r="T406"/>
  <c r="R406"/>
  <c r="P406"/>
  <c r="P151"/>
  <c i="1" r="AU95"/>
  <c i="2" r="T152"/>
  <c r="T151"/>
  <c r="R152"/>
  <c r="R151"/>
  <c i="6" r="BK130"/>
  <c r="J130"/>
  <c r="J97"/>
  <c i="7" r="J130"/>
  <c r="J98"/>
  <c i="2" r="BK406"/>
  <c r="J406"/>
  <c r="J107"/>
  <c i="3" r="BK133"/>
  <c r="J133"/>
  <c r="J97"/>
  <c i="5" r="BK134"/>
  <c r="J134"/>
  <c r="J97"/>
  <c i="7" r="BK128"/>
  <c r="J128"/>
  <c r="J96"/>
  <c r="J30"/>
  <c i="6" r="BK129"/>
  <c r="J129"/>
  <c r="J96"/>
  <c r="J30"/>
  <c i="4" r="BK128"/>
  <c r="J128"/>
  <c r="J96"/>
  <c r="J30"/>
  <c i="2" r="J152"/>
  <c r="J97"/>
  <c i="7" r="J107"/>
  <c r="BE107"/>
  <c r="F35"/>
  <c i="1" r="AZ100"/>
  <c i="4" r="J107"/>
  <c r="J101"/>
  <c r="J109"/>
  <c i="6" r="J108"/>
  <c r="BE108"/>
  <c r="J35"/>
  <c i="1" r="AV99"/>
  <c r="AT99"/>
  <c r="BD94"/>
  <c r="W36"/>
  <c r="BA94"/>
  <c r="W33"/>
  <c r="BB94"/>
  <c r="AX94"/>
  <c r="BC94"/>
  <c r="W35"/>
  <c r="AU94"/>
  <c i="2" l="1" r="BK151"/>
  <c r="J151"/>
  <c r="J96"/>
  <c r="J30"/>
  <c i="3" r="BK132"/>
  <c r="J132"/>
  <c r="J96"/>
  <c r="J30"/>
  <c i="5" r="BK133"/>
  <c r="J133"/>
  <c r="J96"/>
  <c r="J30"/>
  <c i="4" r="BE107"/>
  <c r="J31"/>
  <c i="7" r="J35"/>
  <c i="1" r="AV100"/>
  <c r="AT100"/>
  <c i="7" r="J101"/>
  <c r="J31"/>
  <c r="J32"/>
  <c i="1" r="AG100"/>
  <c r="AN100"/>
  <c i="2" r="J130"/>
  <c r="J124"/>
  <c r="J132"/>
  <c i="6" r="J102"/>
  <c r="J110"/>
  <c i="1" r="W34"/>
  <c i="3" r="J111"/>
  <c r="J105"/>
  <c r="J113"/>
  <c i="4" r="F35"/>
  <c i="1" r="AZ97"/>
  <c r="AW94"/>
  <c r="AK33"/>
  <c i="5" r="J112"/>
  <c r="J106"/>
  <c r="J31"/>
  <c r="J32"/>
  <c i="1" r="AG98"/>
  <c i="4" r="J35"/>
  <c i="1" r="AV97"/>
  <c r="AT97"/>
  <c i="6" r="F35"/>
  <c i="1" r="AZ99"/>
  <c i="4" r="J32"/>
  <c i="1" r="AG97"/>
  <c r="AN97"/>
  <c r="AY94"/>
  <c i="7" l="1" r="J41"/>
  <c i="2" r="BE130"/>
  <c i="3" r="BE111"/>
  <c r="J31"/>
  <c i="2" r="J31"/>
  <c i="5" r="BE112"/>
  <c i="6" r="J31"/>
  <c i="4" r="J41"/>
  <c i="7" r="J109"/>
  <c i="3" r="J35"/>
  <c i="1" r="AV96"/>
  <c r="AT96"/>
  <c i="2" r="J32"/>
  <c i="1" r="AG95"/>
  <c i="2" r="J35"/>
  <c i="1" r="AV95"/>
  <c r="AT95"/>
  <c i="5" r="J114"/>
  <c i="3" r="J32"/>
  <c i="1" r="AG96"/>
  <c r="AN96"/>
  <c i="5" r="J35"/>
  <c i="1" r="AV98"/>
  <c r="AT98"/>
  <c i="6" r="J32"/>
  <c i="1" r="AG99"/>
  <c r="AN99"/>
  <c i="5" l="1" r="J41"/>
  <c i="3" r="J41"/>
  <c i="2" r="J41"/>
  <c i="6" r="J41"/>
  <c i="1" r="AN98"/>
  <c r="AN95"/>
  <c i="2" r="F35"/>
  <c i="1" r="AZ95"/>
  <c i="5" r="F35"/>
  <c i="1" r="AZ98"/>
  <c i="3" r="F35"/>
  <c i="1" r="AZ96"/>
  <c r="AG94"/>
  <c r="AG104"/>
  <c r="AV104"/>
  <c r="BY104"/>
  <c l="1" r="CD104"/>
  <c r="AZ94"/>
  <c r="AV94"/>
  <c r="AT94"/>
  <c r="AN94"/>
  <c r="AN104"/>
  <c r="AG106"/>
  <c r="AV106"/>
  <c r="BY106"/>
  <c r="AG105"/>
  <c r="AV105"/>
  <c r="BY105"/>
  <c r="AK26"/>
  <c r="AG103"/>
  <c r="AV103"/>
  <c r="BY103"/>
  <c l="1" r="CD103"/>
  <c r="CD106"/>
  <c r="CD105"/>
  <c r="AK32"/>
  <c r="AG102"/>
  <c r="AK27"/>
  <c r="AK29"/>
  <c r="AK38"/>
  <c r="AN106"/>
  <c r="AN103"/>
  <c r="AN105"/>
  <c l="1" r="AN102"/>
  <c r="W32"/>
  <c r="AG108"/>
  <c l="1" r="AN108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<sst xmlns="http://schemas.openxmlformats.org/spreadsheetml/2006/main">
  <si>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</si>
  <si>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</si>
  <si>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</si>
  <si>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</si>
  <si>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</si>
  <si>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{56d224b5-a3de-4940-a57f-492ad8805b0f}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</si>
  <si>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</si>
  <si>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</si>
  <si>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</si>
  <si>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</si>
  <si>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</si>
  <si>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</si>
  <si>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</si>
  <si>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</si>
  <si>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200805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</si>
  <si>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</si>
  <si>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</si>
  <si>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Novostavba polytechnické učebny</t>
  </si>
  <si>
    <t>KSO:</t>
  </si>
  <si>
    <t>801 32 11</t>
  </si>
  <si>
    <t>CC-CZ:</t>
  </si>
  <si>
    <t>Místo:</t>
  </si>
  <si>
    <t>obec Hrubý Jeseník, parc. č. 135/4</t>
  </si>
  <si>
    <t>Datum:</t>
  </si>
  <si>
    <t>31. 8. 2020</t>
  </si>
  <si>
    <t>Zadavatel:</t>
  </si>
  <si>
    <t>IČ:</t>
  </si>
  <si>
    <t>00876054</t>
  </si>
  <si>
    <t>Obec Hrubý Jeseník, č.p.30, 289 32 Oskořínek</t>
  </si>
  <si>
    <t>DIČ:</t>
  </si>
  <si>
    <t>CZ00876054</t>
  </si>
  <si>
    <t>Uchazeč:</t>
  </si>
  <si>
    <t>Vyplň údaj</t>
  </si>
  <si>
    <t>Projektant:</t>
  </si>
  <si>
    <t>68680686</t>
  </si>
  <si>
    <t>Z.Švanda, Ronovská 127, Oskořínek 289 32</t>
  </si>
  <si>
    <t>CZ68680686</t>
  </si>
  <si>
    <t>True</t>
  </si>
  <si>
    <t>Zpracovatel:</t>
  </si>
  <si>
    <t>10546502</t>
  </si>
  <si>
    <t>Z.Švanda</t>
  </si>
  <si>
    <t>CZ10546502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</si>
  <si>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</si>
  <si>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</si>
  <si>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</si>
  <si>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</si>
  <si>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</si>
  <si>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</si>
  <si>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</si>
  <si>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</si>
  <si>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</si>
  <si>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</si>
  <si>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</si>
  <si>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</si>
  <si>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</si>
  <si>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</si>
  <si>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</si>
  <si>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</si>
  <si>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</si>
  <si>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</si>
  <si>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</si>
  <si>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</si>
  <si>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</si>
  <si>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</si>
  <si>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</si>
  <si>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</si>
  <si>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</si>
  <si>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</si>
  <si>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</si>
  <si>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</si>
  <si>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</si>
  <si>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</si>
  <si>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</si>
  <si>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</si>
  <si>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</si>
  <si>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</si>
  <si>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</si>
  <si>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</si>
  <si>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</si>
  <si>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</si>
  <si>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</si>
  <si>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</si>
  <si>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</si>
  <si>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</si>
  <si>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</si>
  <si>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</si>
  <si>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</si>
  <si>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</si>
  <si>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</si>
  <si>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</si>
  <si>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</si>
  <si>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STA</t>
  </si>
  <si>
    <t>1</t>
  </si>
  <si>
    <t>{e69e73ee-9794-4b4c-8b94-aeae316a207a}</t>
  </si>
  <si>
    <t>2</t>
  </si>
  <si>
    <t>SO 02</t>
  </si>
  <si>
    <t>Chodník</t>
  </si>
  <si>
    <t>{37ffc860-d91e-4bd3-b929-3555cf73a9a6}</t>
  </si>
  <si>
    <t>SO 03</t>
  </si>
  <si>
    <t>Mobilní WC</t>
  </si>
  <si>
    <t>{3be850fe-36f9-481b-8d4f-8a5dbee8ceba}</t>
  </si>
  <si>
    <t>SO 04</t>
  </si>
  <si>
    <t>Silnoproud</t>
  </si>
  <si>
    <t>{1a60406b-daaa-46dd-9a18-158c8ac5fe0f}</t>
  </si>
  <si>
    <t>8013211</t>
  </si>
  <si>
    <t>SO 05</t>
  </si>
  <si>
    <t>Zahradní prvky</t>
  </si>
  <si>
    <t>{a9a56ec2-405c-4d54-8ebc-9438a8460c81}</t>
  </si>
  <si>
    <t>SO 06</t>
  </si>
  <si>
    <t>Zahradní zeleň</t>
  </si>
  <si>
    <t>{1cf32183-2db4-4fae-9d9e-83b25bf032a6}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</si>
  <si>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</si>
  <si>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</si>
  <si>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</si>
  <si>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</si>
  <si>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</si>
  <si>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</si>
  <si>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</si>
  <si>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</si>
  <si>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</si>
  <si>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</si>
  <si>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</si>
  <si>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SO 01 - Novostavba polytechnické učebny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</si>
  <si>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</si>
  <si>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</si>
  <si>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</si>
  <si>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</si>
  <si>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</si>
  <si>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</si>
  <si>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</si>
  <si>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</si>
  <si>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</si>
  <si>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</si>
  <si>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</si>
  <si>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</si>
  <si>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</si>
  <si>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</si>
  <si>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</si>
  <si>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</si>
  <si>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</si>
  <si>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</si>
  <si>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</si>
  <si>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</si>
  <si>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714 - Akustická a protiotřesová opatření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</si>
  <si>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</si>
  <si>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</si>
  <si>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</si>
  <si>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</si>
  <si>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</si>
  <si>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</si>
  <si>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</si>
  <si>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</si>
  <si>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783 - Dokončovací práce - nátěry</t>
  </si>
  <si>
    <t xml:space="preserve">    786 - Dokončovací práce - čalounické úpravy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</si>
  <si>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</si>
  <si>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</si>
  <si>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</si>
  <si>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</si>
  <si>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</si>
  <si>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</si>
  <si>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</si>
  <si>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</si>
  <si>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</si>
  <si>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</si>
  <si>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</si>
  <si>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</si>
  <si>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</si>
  <si>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</si>
  <si>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</si>
  <si>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</si>
  <si>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</si>
  <si>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</si>
  <si>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</si>
  <si>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</si>
  <si>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</si>
  <si>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</si>
  <si>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</si>
  <si>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</si>
  <si>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</si>
  <si>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</si>
  <si>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</si>
  <si>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122101401</t>
  </si>
  <si>
    <t>Vykopávky v zemníku na suchu v hornině tř. 1 a 2 objem do 100 m3</t>
  </si>
  <si>
    <t>m3</t>
  </si>
  <si>
    <t>4</t>
  </si>
  <si>
    <t>887594873</t>
  </si>
  <si>
    <t>VV</t>
  </si>
  <si>
    <t>vnitřní obsah popeliště dle tech. zprávy (odhad)</t>
  </si>
  <si>
    <t>27,0</t>
  </si>
  <si>
    <t>130951121</t>
  </si>
  <si>
    <t>Bourání kcí v hloubených vykopávkách z betonu prostého strojně</t>
  </si>
  <si>
    <t>-1763352173</t>
  </si>
  <si>
    <t>betonový ochoz popeliště dle tech. zprávy (odhad)</t>
  </si>
  <si>
    <t>11,50</t>
  </si>
  <si>
    <t>3</t>
  </si>
  <si>
    <t>131201101</t>
  </si>
  <si>
    <t>Hloubení jam nezapažených v hornině tř. 3 objemu do 100 m3</t>
  </si>
  <si>
    <t>1045786587</t>
  </si>
  <si>
    <t>10,0*6,50*0,20</t>
  </si>
  <si>
    <t>(1,0+0,50+8,0+0,50+1,0)*1,8*(1,6+0,6)/2</t>
  </si>
  <si>
    <t>(1,0*1,05*(1,6+1,10)/2)*3</t>
  </si>
  <si>
    <t>(3,20*0,30*(1,6+1,5)/2)*3+(3,20*0,30*0,30)</t>
  </si>
  <si>
    <t>(0,50+4,0)*1,05*(1,0+0,4)/2+(4,50*0,30*1,05)</t>
  </si>
  <si>
    <t>(0,5+4,0)*0,30*(1,0+0,9)/2+(4,5*0,30*0,30)</t>
  </si>
  <si>
    <t>odpočet části popeliště cca</t>
  </si>
  <si>
    <t>-12,0</t>
  </si>
  <si>
    <t>Součet</t>
  </si>
  <si>
    <t>132201101</t>
  </si>
  <si>
    <t>Hloubení rýh š do 600 mm v hornině tř. 3 objemu do 100 m3</t>
  </si>
  <si>
    <t>836997438</t>
  </si>
  <si>
    <t>(2,0+0,5+8,0+0,5+2,0)*0,5*0,8</t>
  </si>
  <si>
    <t>(1,8*0,5*0,8)*2</t>
  </si>
  <si>
    <t>(3,20*0,5*0,8)*2</t>
  </si>
  <si>
    <t>(0,5*4,75*0,80)*2</t>
  </si>
  <si>
    <t>(3,20*0,50*0,80)</t>
  </si>
  <si>
    <t>5</t>
  </si>
  <si>
    <t>132212101</t>
  </si>
  <si>
    <t>Hloubení rýh š do 600 mm ručním nebo pneum nářadím v soudržných horninách tř. 3</t>
  </si>
  <si>
    <t>-162354757</t>
  </si>
  <si>
    <t>výkop rýhy pro vodovod DN 25</t>
  </si>
  <si>
    <t>25,0*1,0*0,30</t>
  </si>
  <si>
    <t>výkop rýhy pro kanalizaci DN 100</t>
  </si>
  <si>
    <t>4,0*0,80*0,40</t>
  </si>
  <si>
    <t>6</t>
  </si>
  <si>
    <t>161101101</t>
  </si>
  <si>
    <t>Svislé přemístění výkopku z horniny tř. 1 až 4 hl výkopu do 2,5 m</t>
  </si>
  <si>
    <t>1078657566</t>
  </si>
  <si>
    <t>vnitřní obsah popeliště dle tech. zprávy</t>
  </si>
  <si>
    <t>hloubení jam</t>
  </si>
  <si>
    <t>38,198</t>
  </si>
  <si>
    <t>hloubení rýh</t>
  </si>
  <si>
    <t>14,28</t>
  </si>
  <si>
    <t>7</t>
  </si>
  <si>
    <t>161101151</t>
  </si>
  <si>
    <t>Svislé přemístění výkopku z horniny tř. 5 až 7 hl výkopu do 2,5 m</t>
  </si>
  <si>
    <t>1290868490</t>
  </si>
  <si>
    <t>betonový ochoz popeliště dle tech. zprávy</t>
  </si>
  <si>
    <t>8</t>
  </si>
  <si>
    <t>162201101</t>
  </si>
  <si>
    <t>Vodorovné přemístění do 20 m výkopku/sypaniny z horniny tř. 1 až 4</t>
  </si>
  <si>
    <t>-1604448788</t>
  </si>
  <si>
    <t>79,478*2 'Přepočtené koeficientem množství</t>
  </si>
  <si>
    <t>9</t>
  </si>
  <si>
    <t>162701155</t>
  </si>
  <si>
    <t>Vodorovné přemístění do 10000 m výkopku/sypaniny z horniny tř. 5 až 7</t>
  </si>
  <si>
    <t>662772685</t>
  </si>
  <si>
    <t>10</t>
  </si>
  <si>
    <t>162701159</t>
  </si>
  <si>
    <t>Příplatek k vodorovnému přemístění výkopku/sypaniny z horniny tř. 5 až 7 ZKD 1000 m přes 10000 m</t>
  </si>
  <si>
    <t>-183039875</t>
  </si>
  <si>
    <t>11,5*5 'Přepočtené koeficientem množství</t>
  </si>
  <si>
    <t>11</t>
  </si>
  <si>
    <t>167101101</t>
  </si>
  <si>
    <t>Nakládání výkopku z hornin tř. 1 až 4 do 100 m3</t>
  </si>
  <si>
    <t>1080755762</t>
  </si>
  <si>
    <t xml:space="preserve">zásyp jam </t>
  </si>
  <si>
    <t>(3,20*0,30*(1,6+1,5)/2)*3</t>
  </si>
  <si>
    <t>(0,50+4,0)*1,05*(1,0+0,4)/2</t>
  </si>
  <si>
    <t>(0,5+4,0)*0,30*(1,0+0,9)/2</t>
  </si>
  <si>
    <t>Mezisoučet</t>
  </si>
  <si>
    <t>zřízení násypu</t>
  </si>
  <si>
    <t>(2,0*2,20)/2*6,5+(1,5*1,4)/2*5,0</t>
  </si>
  <si>
    <t>zpětný zásyp popeliště</t>
  </si>
  <si>
    <t>4,0*3,4*1,15</t>
  </si>
  <si>
    <t xml:space="preserve">zemina do zpevňovacích  prefabrikátů</t>
  </si>
  <si>
    <t>0,50*0,20*90</t>
  </si>
  <si>
    <t>12</t>
  </si>
  <si>
    <t>171201201</t>
  </si>
  <si>
    <t>Uložení sypaniny na skládky</t>
  </si>
  <si>
    <t>219123190</t>
  </si>
  <si>
    <t>13</t>
  </si>
  <si>
    <t>174101101</t>
  </si>
  <si>
    <t>Zásyp jam, šachet rýh nebo kolem objektů sypaninou se zhutněním</t>
  </si>
  <si>
    <t>924329373</t>
  </si>
  <si>
    <t>14</t>
  </si>
  <si>
    <t>175111101</t>
  </si>
  <si>
    <t>Obsypání potrubí ručně sypaninou bez prohození sítem, uloženou do 3 m</t>
  </si>
  <si>
    <t>-1187018449</t>
  </si>
  <si>
    <t>25,0*0,80*0,30</t>
  </si>
  <si>
    <t>4,0*0,50*0,40</t>
  </si>
  <si>
    <t>182911121R</t>
  </si>
  <si>
    <t>Zpevnění svahu tvárnicemi sklon svahu přes 1:2 do 1:1</t>
  </si>
  <si>
    <t>ks</t>
  </si>
  <si>
    <t>1923426381</t>
  </si>
  <si>
    <t>90,0/0,60</t>
  </si>
  <si>
    <t>16</t>
  </si>
  <si>
    <t>M</t>
  </si>
  <si>
    <t>59228397</t>
  </si>
  <si>
    <t>tvarovka betonová svahová hranatá 250x400x600mm</t>
  </si>
  <si>
    <t>kus</t>
  </si>
  <si>
    <t>-800695117</t>
  </si>
  <si>
    <t>17</t>
  </si>
  <si>
    <t>182911131</t>
  </si>
  <si>
    <t xml:space="preserve">Vyplnění zpevňovacích prefabrikátů zeminou pro výsadbu na svahu  (zemina z výkopů)</t>
  </si>
  <si>
    <t>-1833086642</t>
  </si>
  <si>
    <t>Zakládání</t>
  </si>
  <si>
    <t>18</t>
  </si>
  <si>
    <t>215901101</t>
  </si>
  <si>
    <t>Zhutnění podloží z hornin soudržných do 92% PS nebo nesoudržných sypkých I(d) do 0,8</t>
  </si>
  <si>
    <t>m2</t>
  </si>
  <si>
    <t>128581779</t>
  </si>
  <si>
    <t>zásypy kolem a uvnitř objektu + plocha pod deskou</t>
  </si>
  <si>
    <t xml:space="preserve">"zásypy"  8,40*5,40*3+ "plocha" 8,40*5,40</t>
  </si>
  <si>
    <t>19</t>
  </si>
  <si>
    <t>271572211</t>
  </si>
  <si>
    <t>Podsyp pod základové konstrukce se zhutněním z netříděného štěrkopísku</t>
  </si>
  <si>
    <t>-1120009088</t>
  </si>
  <si>
    <t>pod podkladní beton</t>
  </si>
  <si>
    <t>(8,40*5,40)*0,10</t>
  </si>
  <si>
    <t>20</t>
  </si>
  <si>
    <t>274313611</t>
  </si>
  <si>
    <t>Základové pásy z betonu tř. C 16/20</t>
  </si>
  <si>
    <t>-1038036913</t>
  </si>
  <si>
    <t>274361821</t>
  </si>
  <si>
    <t>Výztuž základových pásů betonářskou ocelí 10 505 (R)</t>
  </si>
  <si>
    <t>t</t>
  </si>
  <si>
    <t>-677806596</t>
  </si>
  <si>
    <t>výztuž prům. 12 mm</t>
  </si>
  <si>
    <t>((32,25)*6+(1,20*24))*0,90/1000</t>
  </si>
  <si>
    <t>třmínky prům. 8 mm</t>
  </si>
  <si>
    <t>2,35*117*0,40/1000</t>
  </si>
  <si>
    <t>22</t>
  </si>
  <si>
    <t>279113134</t>
  </si>
  <si>
    <t>Základová zeď tl do 300 mm z tvárnic ztraceného bednění včetně výplně z betonu tř. C 16/20</t>
  </si>
  <si>
    <t>42335970</t>
  </si>
  <si>
    <t>(9,0*2,0)+(3,0*2,0)</t>
  </si>
  <si>
    <t>(1,20*2,0*2)+(1,0*1,25*2)+(3,20*0,50*2)</t>
  </si>
  <si>
    <t>(4,5*0,50)+(4,5*1,25)</t>
  </si>
  <si>
    <t>23</t>
  </si>
  <si>
    <t>279361821</t>
  </si>
  <si>
    <t>Výztuž základových zdí nosných betonářskou ocelí 10 505</t>
  </si>
  <si>
    <t>2106556440</t>
  </si>
  <si>
    <t>Svislé a kompletní konstrukce</t>
  </si>
  <si>
    <t>24</t>
  </si>
  <si>
    <t>311271511</t>
  </si>
  <si>
    <t>Zdivo nosné rovné tl 300 mm z betonových skořepinových tvárnic Livetherm 30 na tenkovrstvou maltu</t>
  </si>
  <si>
    <t>-1571016808</t>
  </si>
  <si>
    <t>kubatura</t>
  </si>
  <si>
    <t>(9,0*3,44*0,30)+(9,0*3,23*0,30)+(5,40*3,34*0,30)*2</t>
  </si>
  <si>
    <t>odpočet</t>
  </si>
  <si>
    <t>"okna, dveře" -(2,10*2,00*0,30)*2-(2,20*1,20*0,30)</t>
  </si>
  <si>
    <t xml:space="preserve">"ŽB věnec"  -0,30*0,2*(9,0*2+3,0*2+3,90*2)</t>
  </si>
  <si>
    <t>"zhlaví trámů" -(0,12*0,24*20)</t>
  </si>
  <si>
    <t>25</t>
  </si>
  <si>
    <t>317351512</t>
  </si>
  <si>
    <t>Ztracené bednění překladů z betonových U-profilů Livetherm 30 ve zdech tl 300 mm</t>
  </si>
  <si>
    <t>m</t>
  </si>
  <si>
    <t>255014550</t>
  </si>
  <si>
    <t>(9,0*2+3,0*2+3,90*2)</t>
  </si>
  <si>
    <t>26</t>
  </si>
  <si>
    <t>338171111</t>
  </si>
  <si>
    <t>Osazování sloupků a vzpěr plotových ocelových v do 2,00 m se zalitím MC</t>
  </si>
  <si>
    <t>-1837835029</t>
  </si>
  <si>
    <t>27</t>
  </si>
  <si>
    <t>55342260</t>
  </si>
  <si>
    <t>sloupek plotový koncový 2000/48x1,5mm</t>
  </si>
  <si>
    <t>-1791382728</t>
  </si>
  <si>
    <t>28</t>
  </si>
  <si>
    <t>348401120</t>
  </si>
  <si>
    <t>Montáž oplocení ze strojového pletiva s napínacími dráty výšky do 1,6 m</t>
  </si>
  <si>
    <t>1718096334</t>
  </si>
  <si>
    <t>29</t>
  </si>
  <si>
    <t>31324756</t>
  </si>
  <si>
    <t>pletivo drátěné se čtvercovými oky zapletené Pz 50x2x1600mm</t>
  </si>
  <si>
    <t>1826760583</t>
  </si>
  <si>
    <t>Vodorovné konstrukce</t>
  </si>
  <si>
    <t>30</t>
  </si>
  <si>
    <t>413321515</t>
  </si>
  <si>
    <t>Nosníky ze ŽB tř. C 20/25 - krakorce</t>
  </si>
  <si>
    <t>-209488295</t>
  </si>
  <si>
    <t>(0,52*0,30*0,20)*4</t>
  </si>
  <si>
    <t>31</t>
  </si>
  <si>
    <t>413351111</t>
  </si>
  <si>
    <t>Zřízení bednění nosníků a průvlaků bez podpěrné kce výšky do 100 cm</t>
  </si>
  <si>
    <t>1371936973</t>
  </si>
  <si>
    <t>(0,20+0,30+0,20)*0,52*4+(0,20*0,30*4)</t>
  </si>
  <si>
    <t>32</t>
  </si>
  <si>
    <t>413351112</t>
  </si>
  <si>
    <t>Odstranění bednění nosníků a průvlaků bez podpěrné kce výšky do 100 cm</t>
  </si>
  <si>
    <t>-373178258</t>
  </si>
  <si>
    <t>33</t>
  </si>
  <si>
    <t>413351191</t>
  </si>
  <si>
    <t>Příplatek k cenám bednění nosníků za pohledový beton</t>
  </si>
  <si>
    <t>18518104</t>
  </si>
  <si>
    <t>34</t>
  </si>
  <si>
    <t>413352111</t>
  </si>
  <si>
    <t>Zřízení podpěrné konstrukce nosníků výšky podepření do 4 m pro nosník výšky do 100 cm</t>
  </si>
  <si>
    <t>-326139715</t>
  </si>
  <si>
    <t>(0,52*0,30)*4</t>
  </si>
  <si>
    <t>35</t>
  </si>
  <si>
    <t>413352112</t>
  </si>
  <si>
    <t>Odstranění podpěrné konstrukce nosníků výšky podepření do 4 m pro nosník výšky do 100 cm</t>
  </si>
  <si>
    <t>993825458</t>
  </si>
  <si>
    <t>36</t>
  </si>
  <si>
    <t>413361821</t>
  </si>
  <si>
    <t>Výztuž nosníků betonářskou ocelí 10 505</t>
  </si>
  <si>
    <t>705432199</t>
  </si>
  <si>
    <t>nosná výztuž prům. 14 mm</t>
  </si>
  <si>
    <t>(1,52*4+1,52*2+1,52*3)*4*1,30/1000</t>
  </si>
  <si>
    <t xml:space="preserve">třmínky prům.  8 mm</t>
  </si>
  <si>
    <t>(1,0*4)*4*0,40/1000</t>
  </si>
  <si>
    <t>37</t>
  </si>
  <si>
    <t>417321414</t>
  </si>
  <si>
    <t>Ztužující pásy a věnce ze ŽB tř. C 20/25</t>
  </si>
  <si>
    <t>1792563503</t>
  </si>
  <si>
    <t xml:space="preserve">"ŽB věnec"  0,25*0,175*(9,0*2+3,0*2+3,90*2)</t>
  </si>
  <si>
    <t>38</t>
  </si>
  <si>
    <t>417361821</t>
  </si>
  <si>
    <t>Výztuž ztužujících pásů a věnců betonářskou ocelí 10 505</t>
  </si>
  <si>
    <t>-1725745180</t>
  </si>
  <si>
    <t>nosná, prům. 14 mm</t>
  </si>
  <si>
    <t>((9,0*4*2+16*0,6)+(6,0*4*2+7,8*4*2+16*0,6)*1,30)/1000</t>
  </si>
  <si>
    <t>třmínky, prům 8 mm</t>
  </si>
  <si>
    <t>(130*1,0*0,40)/1000</t>
  </si>
  <si>
    <t>39</t>
  </si>
  <si>
    <t>451573111</t>
  </si>
  <si>
    <t>Lože pod potrubí otevřený výkop ze štěrkopísku</t>
  </si>
  <si>
    <t>-1175252891</t>
  </si>
  <si>
    <t>25,0*0,20*0,30</t>
  </si>
  <si>
    <t>4,0*0,30*0,40</t>
  </si>
  <si>
    <t>Úpravy povrchů, podlahy a osazování výplní</t>
  </si>
  <si>
    <t>40</t>
  </si>
  <si>
    <t>612631011</t>
  </si>
  <si>
    <t xml:space="preserve">Spárování spárovací maltou vnitřních pohledových ploch stěn z tvárnic </t>
  </si>
  <si>
    <t>907332097</t>
  </si>
  <si>
    <t>plochy stěn</t>
  </si>
  <si>
    <t>(8,40*3,44)+(8,40*3,23)+(5,40*3,34)*2</t>
  </si>
  <si>
    <t>ostění oken a dveří</t>
  </si>
  <si>
    <t>(2,80+1,20+2,80)*0,12+(2,00+2,10+2,00)*0,24*2</t>
  </si>
  <si>
    <t>odpočet plochy oken a dveří</t>
  </si>
  <si>
    <t>-(1,20*2,80)-(2,10*2,00)*2</t>
  </si>
  <si>
    <t>41</t>
  </si>
  <si>
    <t>622631011</t>
  </si>
  <si>
    <t xml:space="preserve">Spárování spárovací maltou vnějších pohledových ploch stěn z tvárnic </t>
  </si>
  <si>
    <t>-2122564345</t>
  </si>
  <si>
    <t>(2,80+1,20+2,80)*0,12</t>
  </si>
  <si>
    <t>42</t>
  </si>
  <si>
    <t>631311124</t>
  </si>
  <si>
    <t>Mazanina tl do 120 mm z betonu prostého bez zvýšených nároků na prostředí tř. C 16/20</t>
  </si>
  <si>
    <t>1058995676</t>
  </si>
  <si>
    <t>podkladní beton C 16/20</t>
  </si>
  <si>
    <t>(8,70*5,70)*0,10</t>
  </si>
  <si>
    <t>43</t>
  </si>
  <si>
    <t>631311134</t>
  </si>
  <si>
    <t>Mazanina tl do 240 mm z betonu prostého bez zvýšených nároků na prostředí tř. C 16/20</t>
  </si>
  <si>
    <t>-1444778094</t>
  </si>
  <si>
    <t xml:space="preserve">podlahová vrstva  C 16/20</t>
  </si>
  <si>
    <t>(8,70*5,70)*0,14</t>
  </si>
  <si>
    <t>44</t>
  </si>
  <si>
    <t>631319173</t>
  </si>
  <si>
    <t>Příplatek k mazanině tl do 120 mm za stržení povrchu spodní vrstvy před vložením výztuže</t>
  </si>
  <si>
    <t>-1571074953</t>
  </si>
  <si>
    <t>45</t>
  </si>
  <si>
    <t>631362021</t>
  </si>
  <si>
    <t>Výztuž mazanin svařovanými sítěmi Kari</t>
  </si>
  <si>
    <t>-1275936432</t>
  </si>
  <si>
    <t xml:space="preserve">podkl. beton /Kari 150/150/6 </t>
  </si>
  <si>
    <t>(8,70*5,70)*1,15*3,014/1000</t>
  </si>
  <si>
    <t>bet. podlaha/Kari 150/150/8</t>
  </si>
  <si>
    <t>(8,70*5,70)*1,15*5,267/1000</t>
  </si>
  <si>
    <t>46</t>
  </si>
  <si>
    <t>637121113</t>
  </si>
  <si>
    <t>Okapový chodník z kačírku tl 200 mm s udusáním</t>
  </si>
  <si>
    <t>498401704</t>
  </si>
  <si>
    <t>(6,20+0,90)*0,30</t>
  </si>
  <si>
    <t>47</t>
  </si>
  <si>
    <t>637311122</t>
  </si>
  <si>
    <t>Okapový chodník z betonových chodníkových obrubníků stojatých lože beton</t>
  </si>
  <si>
    <t>-1460422035</t>
  </si>
  <si>
    <t>6,20+1,20</t>
  </si>
  <si>
    <t>Trubní vedení</t>
  </si>
  <si>
    <t>48</t>
  </si>
  <si>
    <t>871161141</t>
  </si>
  <si>
    <t>Montáž potrubí z PE100 SDR 11 otevřený výkop svařovaných na tupo D 32 x 3,0 mm</t>
  </si>
  <si>
    <t>-1979768934</t>
  </si>
  <si>
    <t>25,0</t>
  </si>
  <si>
    <t>49</t>
  </si>
  <si>
    <t>28613595</t>
  </si>
  <si>
    <t>potrubí dvouvrstvé PE100 s 10% signalizační vrstvou SDR 11 32x3,0 dl 12m</t>
  </si>
  <si>
    <t>-1845241694</t>
  </si>
  <si>
    <t>50</t>
  </si>
  <si>
    <t>877161201</t>
  </si>
  <si>
    <t>Montáž oblouků svařovaných na tupo na vodovodním potrubí z PE trub d 32</t>
  </si>
  <si>
    <t>1401100637</t>
  </si>
  <si>
    <t>51</t>
  </si>
  <si>
    <t>28614193</t>
  </si>
  <si>
    <t>oblouk 90° SDR 11 PE 100 PN 16 D 32mm</t>
  </si>
  <si>
    <t>-406895285</t>
  </si>
  <si>
    <t>52</t>
  </si>
  <si>
    <t>28654308</t>
  </si>
  <si>
    <t>přechodka PPR s vnitřním kovovým závitem D 32x1"</t>
  </si>
  <si>
    <t>1454003943</t>
  </si>
  <si>
    <t>53</t>
  </si>
  <si>
    <t>877161213</t>
  </si>
  <si>
    <t>Montáž T-kusů na vodovodním potrubí z PE trub d 32</t>
  </si>
  <si>
    <t>-1127151542</t>
  </si>
  <si>
    <t>54</t>
  </si>
  <si>
    <t>28615172</t>
  </si>
  <si>
    <t>T-kus SDR 11 PE 100 d 32mm</t>
  </si>
  <si>
    <t>910632833</t>
  </si>
  <si>
    <t>55</t>
  </si>
  <si>
    <t>879171111</t>
  </si>
  <si>
    <t>Montáž vodovodní přípojky na potrubí DN 32</t>
  </si>
  <si>
    <t>-469493929</t>
  </si>
  <si>
    <t>56</t>
  </si>
  <si>
    <t>871265211</t>
  </si>
  <si>
    <t>Kanalizační potrubí z tvrdého PVC jednovrstvé tuhost třídy SN4 DN 110</t>
  </si>
  <si>
    <t>98557115</t>
  </si>
  <si>
    <t>4,0+1,0</t>
  </si>
  <si>
    <t>57</t>
  </si>
  <si>
    <t>877265211</t>
  </si>
  <si>
    <t xml:space="preserve">Montáž tvarovek z tvrdého PVC-systém KG </t>
  </si>
  <si>
    <t>236585890</t>
  </si>
  <si>
    <t>58</t>
  </si>
  <si>
    <t>28611351</t>
  </si>
  <si>
    <t>koleno kanalizační PVC KG 110x45°</t>
  </si>
  <si>
    <t>2143784087</t>
  </si>
  <si>
    <t>59</t>
  </si>
  <si>
    <t>899722111</t>
  </si>
  <si>
    <t>Krytí potrubí z plastů výstražnou fólií z PVC 20 cm</t>
  </si>
  <si>
    <t>-1361704760</t>
  </si>
  <si>
    <t>4,0</t>
  </si>
  <si>
    <t>Ostatní konstrukce a práce, bourání</t>
  </si>
  <si>
    <t>60</t>
  </si>
  <si>
    <t>949101111</t>
  </si>
  <si>
    <t>Lešení pomocné pro objekty pozemních staveb s lešeňovou podlahou v do 1,9 m zatížení do 150 kg/m2</t>
  </si>
  <si>
    <t>1681884016</t>
  </si>
  <si>
    <t>(6,50+11,0+6,50)*0,9</t>
  </si>
  <si>
    <t>61</t>
  </si>
  <si>
    <t>952901111</t>
  </si>
  <si>
    <t>Vyčištění budov bytové a občanské výstavby při výšce podlaží do 4 m</t>
  </si>
  <si>
    <t>737489471</t>
  </si>
  <si>
    <t>8,40*5,40</t>
  </si>
  <si>
    <t>62</t>
  </si>
  <si>
    <t>953961113</t>
  </si>
  <si>
    <t>Kotvy chemickým tmelem M 12 hl 120 mm do betonu, ŽB nebo kamene s vyvrtáním otvoru</t>
  </si>
  <si>
    <t>789861046</t>
  </si>
  <si>
    <t>kotvení krokví</t>
  </si>
  <si>
    <t>2*12*2</t>
  </si>
  <si>
    <t>63</t>
  </si>
  <si>
    <t>975022271</t>
  </si>
  <si>
    <t>Podchycení nadzákladového zdiva tl do 450 mm dřevěnou výztuhou v do 3 m dl podchycení přes 5 m</t>
  </si>
  <si>
    <t>-1689585200</t>
  </si>
  <si>
    <t xml:space="preserve">šikmé dřevěné vzpěry nadzákladové zdi TZB při hutnění vč. materiálu (hranoly 100/100) </t>
  </si>
  <si>
    <t>8*2+8*2,20</t>
  </si>
  <si>
    <t>997</t>
  </si>
  <si>
    <t>Přesun sutě</t>
  </si>
  <si>
    <t>64</t>
  </si>
  <si>
    <t>997013801</t>
  </si>
  <si>
    <t>Poplatek za uložení na skládce (skládkovné) stavebního odpadu betonového kód odpadu 170 101</t>
  </si>
  <si>
    <t>1272056241</t>
  </si>
  <si>
    <t>11,5*2,4</t>
  </si>
  <si>
    <t>998</t>
  </si>
  <si>
    <t>Přesun hmot</t>
  </si>
  <si>
    <t>65</t>
  </si>
  <si>
    <t>998011001</t>
  </si>
  <si>
    <t>Přesun hmot pro budovy zděné v do 6 m</t>
  </si>
  <si>
    <t>-1886147557</t>
  </si>
  <si>
    <t>PSV</t>
  </si>
  <si>
    <t>Práce a dodávky PSV</t>
  </si>
  <si>
    <t>711</t>
  </si>
  <si>
    <t>Izolace proti vodě, vlhkosti a plynům</t>
  </si>
  <si>
    <t>66</t>
  </si>
  <si>
    <t>711111001</t>
  </si>
  <si>
    <t>Provedení izolace proti zemní vlhkosti vodorovné za studena nátěrem penetračním</t>
  </si>
  <si>
    <t>-72736408</t>
  </si>
  <si>
    <t>9,0*6,0</t>
  </si>
  <si>
    <t>67</t>
  </si>
  <si>
    <t>11163150</t>
  </si>
  <si>
    <t>lak penetrační asfaltový</t>
  </si>
  <si>
    <t>-2116946250</t>
  </si>
  <si>
    <t>54*0,0003 'Přepočtené koeficientem množství</t>
  </si>
  <si>
    <t>68</t>
  </si>
  <si>
    <t>711141559</t>
  </si>
  <si>
    <t>Provedení izolace proti zemní vlhkosti pásy přitavením vodorovné NAIP</t>
  </si>
  <si>
    <t>963594467</t>
  </si>
  <si>
    <t>(9,0*6,0)*2</t>
  </si>
  <si>
    <t>69</t>
  </si>
  <si>
    <t>DEK.1010102096</t>
  </si>
  <si>
    <t>DEKGLASS G200 S40, tl. 4 mm (role/7,5m2)</t>
  </si>
  <si>
    <t>1224523632</t>
  </si>
  <si>
    <t>(9,0*6,0)</t>
  </si>
  <si>
    <t>54*1,15 'Přepočtené koeficientem množství</t>
  </si>
  <si>
    <t>70</t>
  </si>
  <si>
    <t>GBR.12217B</t>
  </si>
  <si>
    <t>GLASTEK AL 40 MINERAL, tl. 4mm (role/10m2) G.B.</t>
  </si>
  <si>
    <t>2034139737</t>
  </si>
  <si>
    <t>71</t>
  </si>
  <si>
    <t>998711101</t>
  </si>
  <si>
    <t>Přesun hmot tonážní pro izolace proti vodě, vlhkosti a plynům v objektech výšky do 6 m</t>
  </si>
  <si>
    <t>1396148018</t>
  </si>
  <si>
    <t>72</t>
  </si>
  <si>
    <t>998711181</t>
  </si>
  <si>
    <t>Příplatek k přesunu hmot tonážní 711 prováděný bez použití mechanizace</t>
  </si>
  <si>
    <t>1031262146</t>
  </si>
  <si>
    <t>712</t>
  </si>
  <si>
    <t>Povlakové krytiny</t>
  </si>
  <si>
    <t>73</t>
  </si>
  <si>
    <t>712331111</t>
  </si>
  <si>
    <t>Provedení povlakové krytiny střech do 10° podkladní vrstvy pásy na sucho samolepící</t>
  </si>
  <si>
    <t>741492482</t>
  </si>
  <si>
    <t>plocha střechy</t>
  </si>
  <si>
    <t>70,50</t>
  </si>
  <si>
    <t>74</t>
  </si>
  <si>
    <t>GBR.12217A</t>
  </si>
  <si>
    <t>GLASTEK 30 STICKER ULTRA, tl. 3 mm (role/10m2) G.B.</t>
  </si>
  <si>
    <t>1059186285</t>
  </si>
  <si>
    <t>70,5*1,15 'Přepočtené koeficientem množství</t>
  </si>
  <si>
    <t>75</t>
  </si>
  <si>
    <t>712341559</t>
  </si>
  <si>
    <t>Provedení povlakové krytiny střech do 10° pásy NAIP přitavením v plné ploše</t>
  </si>
  <si>
    <t>-935888680</t>
  </si>
  <si>
    <t>76</t>
  </si>
  <si>
    <t>GBR.11163B</t>
  </si>
  <si>
    <t>ELASTEK 40 SPECIAL DEKOR šedý, tl. 4 mm (role/7,5m2) G.B.</t>
  </si>
  <si>
    <t>-1555681985</t>
  </si>
  <si>
    <t>77</t>
  </si>
  <si>
    <t>998712101</t>
  </si>
  <si>
    <t>Přesun hmot tonážní tonážní pro krytiny povlakové v objektech v do 6 m</t>
  </si>
  <si>
    <t>-1249083969</t>
  </si>
  <si>
    <t>78</t>
  </si>
  <si>
    <t>998712181</t>
  </si>
  <si>
    <t>Příplatek k přesunu hmot tonážní 712 prováděný bez použití mechanizace</t>
  </si>
  <si>
    <t>-218333122</t>
  </si>
  <si>
    <t>713</t>
  </si>
  <si>
    <t>Izolace tepelné</t>
  </si>
  <si>
    <t>79</t>
  </si>
  <si>
    <t>713141136</t>
  </si>
  <si>
    <t xml:space="preserve">Montáž izolace tepelné střech plochých nízkoexpanzní (PUR) pěnou </t>
  </si>
  <si>
    <t>1330965913</t>
  </si>
  <si>
    <t>(9,0*0,30)*2+(5,40*0,30)*2+ (0,30*0,52*4)</t>
  </si>
  <si>
    <t>80</t>
  </si>
  <si>
    <t>59053100</t>
  </si>
  <si>
    <t>PUR pěna tepelně izolační - lehká stříkaná s otevřenou buněčnou strukturou</t>
  </si>
  <si>
    <t>131531781</t>
  </si>
  <si>
    <t>((9,0*0,30)*2+(5,40*0,30)*2+ (0,30*0,52*4))*0,025</t>
  </si>
  <si>
    <t>0,232*1,02 'Přepočtené koeficientem množství</t>
  </si>
  <si>
    <t>81</t>
  </si>
  <si>
    <t>998713101</t>
  </si>
  <si>
    <t>Přesun hmot tonážní pro izolace tepelné v objektech v do 6 m</t>
  </si>
  <si>
    <t>-141466597</t>
  </si>
  <si>
    <t>82</t>
  </si>
  <si>
    <t>998713181</t>
  </si>
  <si>
    <t>Příplatek k přesunu hmot tonážní 713 prováděný bez použití mechanizace</t>
  </si>
  <si>
    <t>735997355</t>
  </si>
  <si>
    <t>714</t>
  </si>
  <si>
    <t>Akustická a protiotřesová opatření</t>
  </si>
  <si>
    <t>83</t>
  </si>
  <si>
    <t>714119002</t>
  </si>
  <si>
    <t xml:space="preserve">Montáž akustických obkladů </t>
  </si>
  <si>
    <t>2115407355</t>
  </si>
  <si>
    <t>podkladový rošt tvoří stropní konstr. z KVH hranolů</t>
  </si>
  <si>
    <t>(8,40*5,40) +(4,10*0,52*2)+(10,14*0,80)</t>
  </si>
  <si>
    <t>84</t>
  </si>
  <si>
    <t>59036026</t>
  </si>
  <si>
    <t>panel akustický, bílý, zkosené hrany, tl 25mm</t>
  </si>
  <si>
    <t>-1575465622</t>
  </si>
  <si>
    <t>Heraklith Agro AK 01, tl. 25 mm</t>
  </si>
  <si>
    <t>85</t>
  </si>
  <si>
    <t>998714101</t>
  </si>
  <si>
    <t>Přesun hmot tonážní pro akustická a protiotřesová opatření v objektech v do 6 m</t>
  </si>
  <si>
    <t>-492171289</t>
  </si>
  <si>
    <t>86</t>
  </si>
  <si>
    <t>998714181</t>
  </si>
  <si>
    <t>Příplatek k přesunu hmot tonážní 714 prováděný bez použití mechanizace</t>
  </si>
  <si>
    <t>-1137350056</t>
  </si>
  <si>
    <t>721</t>
  </si>
  <si>
    <t>Zdravotechnika - vnitřní kanalizace</t>
  </si>
  <si>
    <t>87</t>
  </si>
  <si>
    <t>721173722</t>
  </si>
  <si>
    <t>Potrubí kanalizační z PE připojovací DN 40</t>
  </si>
  <si>
    <t>1420902009</t>
  </si>
  <si>
    <t>88</t>
  </si>
  <si>
    <t>721194104</t>
  </si>
  <si>
    <t>Vyvedení a upevnění odpadních výpustek DN 40</t>
  </si>
  <si>
    <t>-892608686</t>
  </si>
  <si>
    <t>89</t>
  </si>
  <si>
    <t>721290111</t>
  </si>
  <si>
    <t>Zkouška těsnosti potrubí kanalizace vodou do DN 125</t>
  </si>
  <si>
    <t>2046863162</t>
  </si>
  <si>
    <t>90</t>
  </si>
  <si>
    <t>998721101</t>
  </si>
  <si>
    <t>Přesun hmot tonážní pro vnitřní kanalizace v objektech v do 6 m</t>
  </si>
  <si>
    <t>-1422590330</t>
  </si>
  <si>
    <t>91</t>
  </si>
  <si>
    <t>998721181</t>
  </si>
  <si>
    <t>Příplatek k přesunu hmot tonážní 721 prováděný bez použití mechanizace</t>
  </si>
  <si>
    <t>-360112169</t>
  </si>
  <si>
    <t>722</t>
  </si>
  <si>
    <t>Zdravotechnika - vnitřní vodovod</t>
  </si>
  <si>
    <t>92</t>
  </si>
  <si>
    <t>722174002</t>
  </si>
  <si>
    <t>Potrubí vodovodní plastové PPR svar polyfuze PN 16 D 20 x 2,8 mm</t>
  </si>
  <si>
    <t>1129582286</t>
  </si>
  <si>
    <t>93</t>
  </si>
  <si>
    <t>722179191</t>
  </si>
  <si>
    <t>Příplatek k rozvodu vody z plastů za malý rozsah prací na zakázce do 20 m</t>
  </si>
  <si>
    <t>soubor</t>
  </si>
  <si>
    <t>1329258057</t>
  </si>
  <si>
    <t>94</t>
  </si>
  <si>
    <t>722290215</t>
  </si>
  <si>
    <t>Zkouška těsnosti vodovodního potrubí hrdlového nebo přírubového do DN 100</t>
  </si>
  <si>
    <t>1964685024</t>
  </si>
  <si>
    <t>95</t>
  </si>
  <si>
    <t>722290234</t>
  </si>
  <si>
    <t>Proplach a dezinfekce vodovodního potrubí do DN 80</t>
  </si>
  <si>
    <t>880297988</t>
  </si>
  <si>
    <t>96</t>
  </si>
  <si>
    <t>998722101</t>
  </si>
  <si>
    <t>Přesun hmot tonážní pro vnitřní vodovod v objektech v do 6 m</t>
  </si>
  <si>
    <t>-1658763580</t>
  </si>
  <si>
    <t>97</t>
  </si>
  <si>
    <t>998722181</t>
  </si>
  <si>
    <t>Příplatek k přesunu hmot tonážní 722 prováděný bez použití mechanizace</t>
  </si>
  <si>
    <t>1072288305</t>
  </si>
  <si>
    <t>725</t>
  </si>
  <si>
    <t>Zdravotechnika - zařizovací předměty</t>
  </si>
  <si>
    <t>98</t>
  </si>
  <si>
    <t>725212111</t>
  </si>
  <si>
    <t xml:space="preserve">Umyvadlo keramické bílé včetně skříňky </t>
  </si>
  <si>
    <t>-149219738</t>
  </si>
  <si>
    <t>umyvadlo se skříňkou Jika - Petit H453511, barva bílá</t>
  </si>
  <si>
    <t>99</t>
  </si>
  <si>
    <t>998725101</t>
  </si>
  <si>
    <t>Přesun hmot tonážní pro zařizovací předměty v objektech v do 6 m</t>
  </si>
  <si>
    <t>-820571312</t>
  </si>
  <si>
    <t>100</t>
  </si>
  <si>
    <t>998725181</t>
  </si>
  <si>
    <t>Příplatek k přesunu hmot tonážní 725 prováděný bez použití mechanizace</t>
  </si>
  <si>
    <t>2024065273</t>
  </si>
  <si>
    <t>762</t>
  </si>
  <si>
    <t>Konstrukce tesařské</t>
  </si>
  <si>
    <t>101</t>
  </si>
  <si>
    <t>762081320</t>
  </si>
  <si>
    <t>Jednostranné hoblování latě na staveništi</t>
  </si>
  <si>
    <t>-478919225</t>
  </si>
  <si>
    <t>konstr. roštu pro obklad Cetris</t>
  </si>
  <si>
    <t xml:space="preserve">"lať 60/40"  0,60*(12*2+8*2)</t>
  </si>
  <si>
    <t>102</t>
  </si>
  <si>
    <t>762081330</t>
  </si>
  <si>
    <t>Jednostranné hoblování prkna na staveništi</t>
  </si>
  <si>
    <t>53276987</t>
  </si>
  <si>
    <t xml:space="preserve">"prkno 100/25"  (6,95*4+10,14*2)</t>
  </si>
  <si>
    <t>103</t>
  </si>
  <si>
    <t>762123110</t>
  </si>
  <si>
    <t>Montáž tesařských stěn vázaných z hraněného řeziva průřezové plochy do 100 cm2- konstrukce pro obklad Cetris</t>
  </si>
  <si>
    <t>1791204225</t>
  </si>
  <si>
    <t>104</t>
  </si>
  <si>
    <t>60511112</t>
  </si>
  <si>
    <t>řezivo jehličnaté smrk, š přes 80mm tl 24mm dl 4-5m</t>
  </si>
  <si>
    <t>1506768690</t>
  </si>
  <si>
    <t xml:space="preserve">"prkno 100/25"  (6,95*4+10,14*2)*0,10*0,024</t>
  </si>
  <si>
    <t>105</t>
  </si>
  <si>
    <t>60514106</t>
  </si>
  <si>
    <t>řezivo jehličnaté lať pevnostní třída S10-13 průžez 40x60mm</t>
  </si>
  <si>
    <t>485745697</t>
  </si>
  <si>
    <t xml:space="preserve">"lať 60/40"  0,60*(12*2+8*2)*0,06*0,04</t>
  </si>
  <si>
    <t>106</t>
  </si>
  <si>
    <t>762195000</t>
  </si>
  <si>
    <t>Spojovací prostředky pro montáž stěn, příček, bednění stěn</t>
  </si>
  <si>
    <t>-1286460495</t>
  </si>
  <si>
    <t>107</t>
  </si>
  <si>
    <t>762332134</t>
  </si>
  <si>
    <t>Montáž vázaných kcí krovů pravidelných z hraněného řeziva průřezové plochy do 450 cm2</t>
  </si>
  <si>
    <t>-1064522892</t>
  </si>
  <si>
    <t>6,75*12</t>
  </si>
  <si>
    <t>108</t>
  </si>
  <si>
    <t>61223210</t>
  </si>
  <si>
    <t>KVH - hranol vrstvený lepený pohledový</t>
  </si>
  <si>
    <t>2081898380</t>
  </si>
  <si>
    <t>KVH hranol 140/240</t>
  </si>
  <si>
    <t>(0,14*0,24*6,75)*12</t>
  </si>
  <si>
    <t>109</t>
  </si>
  <si>
    <t>762341026</t>
  </si>
  <si>
    <t>Bednění střech rovných z desek OSB tl 22 mm na pero a drážku šroubovaných na krokve</t>
  </si>
  <si>
    <t>439747108</t>
  </si>
  <si>
    <t>plocha střechy (10,14*6,95)</t>
  </si>
  <si>
    <t>110</t>
  </si>
  <si>
    <t>762352110-R1</t>
  </si>
  <si>
    <t>Montáž a dodávka světlíku SVE 1 komplet</t>
  </si>
  <si>
    <t>153786647</t>
  </si>
  <si>
    <t>SVE 1 - střešní světlík lam-plast, mechanický otevíravý, 620/620/150 mm</t>
  </si>
  <si>
    <t>kopule jednovrstvá PMMA čirá, PVC rámeček, otevírání-šroub s kličkou (ks)</t>
  </si>
  <si>
    <t>111</t>
  </si>
  <si>
    <t>762395000</t>
  </si>
  <si>
    <t>Spojovací prostředky krovů, bednění, laťování, nadstřešních konstrukcí</t>
  </si>
  <si>
    <t>982781225</t>
  </si>
  <si>
    <t>světlík 620/620/15</t>
  </si>
  <si>
    <t>(0,15*0,05*(0,62*2+0,72*2))*2</t>
  </si>
  <si>
    <t>112</t>
  </si>
  <si>
    <t>762430011</t>
  </si>
  <si>
    <t>Obložení stěn z cementotřískových desek tl 10 mm na sraz šroubovaných</t>
  </si>
  <si>
    <t>-21662277</t>
  </si>
  <si>
    <t>obložení střechy deskami Cetris, svisle</t>
  </si>
  <si>
    <t>(10,14+6,95*2)*0,6</t>
  </si>
  <si>
    <t>113</t>
  </si>
  <si>
    <t>998762101</t>
  </si>
  <si>
    <t>Přesun hmot tonážní pro kce tesařské v objektech v do 6 m</t>
  </si>
  <si>
    <t>-1550040428</t>
  </si>
  <si>
    <t>114</t>
  </si>
  <si>
    <t>998762181</t>
  </si>
  <si>
    <t>Příplatek k přesunu hmot tonážní 762 prováděný bez použití mechanizace</t>
  </si>
  <si>
    <t>-378711068</t>
  </si>
  <si>
    <t>764</t>
  </si>
  <si>
    <t>Konstrukce klempířské</t>
  </si>
  <si>
    <t>115</t>
  </si>
  <si>
    <t>764241343</t>
  </si>
  <si>
    <t>Oplechování nevětraného nároží s nárožním plechem z TiZn lesklého plechu rš 250 mm</t>
  </si>
  <si>
    <t>345642704</t>
  </si>
  <si>
    <t>6,95+6,95</t>
  </si>
  <si>
    <t>116</t>
  </si>
  <si>
    <t>764242304</t>
  </si>
  <si>
    <t>Oplechování štítu závětrnou lištou z TiZn lesklého plechu rš 330 mm</t>
  </si>
  <si>
    <t>-2017251673</t>
  </si>
  <si>
    <t>10,14</t>
  </si>
  <si>
    <t>117</t>
  </si>
  <si>
    <t>764242332</t>
  </si>
  <si>
    <t>Oplechování rovné okapové hrany z TiZn lesklého plechu rš 200 mm</t>
  </si>
  <si>
    <t>-112961746</t>
  </si>
  <si>
    <t>118</t>
  </si>
  <si>
    <t>764244302</t>
  </si>
  <si>
    <t>Oplechování horních ploch a nadezdívek bez rohů z TiZn lesklého plechu kotvené rš 200 mm</t>
  </si>
  <si>
    <t>781808858</t>
  </si>
  <si>
    <t>119</t>
  </si>
  <si>
    <t>764541304</t>
  </si>
  <si>
    <t>Žlab podokapní půlkruhový z TiZn lesklého plechu rš 280 mm</t>
  </si>
  <si>
    <t>233221822</t>
  </si>
  <si>
    <t>(0,05+10,14+0,05)</t>
  </si>
  <si>
    <t>120</t>
  </si>
  <si>
    <t>764541343</t>
  </si>
  <si>
    <t>Kotlík oválný (trychtýřový) pro podokapní žlaby z TiZn lesklého plechu 280/80 mm</t>
  </si>
  <si>
    <t>670051016</t>
  </si>
  <si>
    <t>121</t>
  </si>
  <si>
    <t>764548322</t>
  </si>
  <si>
    <t>Svody kruhové včetně objímek, kolen, odskoků z TiZn lesklého plechu průměru 80 mm</t>
  </si>
  <si>
    <t>-1869720106</t>
  </si>
  <si>
    <t>122</t>
  </si>
  <si>
    <t>998764101</t>
  </si>
  <si>
    <t>Přesun hmot tonážní pro konstrukce klempířské v objektech v do 6 m</t>
  </si>
  <si>
    <t>-834833760</t>
  </si>
  <si>
    <t>123</t>
  </si>
  <si>
    <t>998764181</t>
  </si>
  <si>
    <t>Příplatek k přesunu hmot tonážní 764 prováděný bez použití mechanizace</t>
  </si>
  <si>
    <t>-23947408</t>
  </si>
  <si>
    <t>766</t>
  </si>
  <si>
    <t>Konstrukce truhlářské</t>
  </si>
  <si>
    <t>124</t>
  </si>
  <si>
    <t>766621212</t>
  </si>
  <si>
    <t>Montáž dřevěných oken plochy přes 1 m2 otevíravých výšky do 2,5 m s rámem do zdiva</t>
  </si>
  <si>
    <t>-941011221</t>
  </si>
  <si>
    <t>T.OK1</t>
  </si>
  <si>
    <t>(2,1*2,0)*2</t>
  </si>
  <si>
    <t>125</t>
  </si>
  <si>
    <t>61110012R</t>
  </si>
  <si>
    <t>okno dřevěné otevíravé/výklopné přes plochu 1m2 v1,5-2,5m</t>
  </si>
  <si>
    <t>-1880488532</t>
  </si>
  <si>
    <t>T.OK1 - okno výklopné vč. rámu, konstr. hoblované latě 60/40 mm a trámky 80/80 mm</t>
  </si>
  <si>
    <t>jednoduchá okna výklopná s uchycením na panty</t>
  </si>
  <si>
    <t xml:space="preserve">zasklení plexi tl. 10 mm, čiré, nátěr lazura Remmers bezbarvá, kotvení nerez šrouby </t>
  </si>
  <si>
    <t>126</t>
  </si>
  <si>
    <t>766660132</t>
  </si>
  <si>
    <t>Montáž dveřních křídel otvíravých jednokřídlových š přes 0,8 m masivní dřevo do dřevěné rámové zárubně</t>
  </si>
  <si>
    <t>-1380380899</t>
  </si>
  <si>
    <t>T.DV1</t>
  </si>
  <si>
    <t>127</t>
  </si>
  <si>
    <t>61173136R</t>
  </si>
  <si>
    <t>dveře dřevěné vchodové palubkové, 1000x2800 mm</t>
  </si>
  <si>
    <t>-275134443</t>
  </si>
  <si>
    <t xml:space="preserve">T.DV1 - 1000/2800 mm,dveře vstupní truhlářské masivní, </t>
  </si>
  <si>
    <t>výplň palubky, nátěr lazura bezbarvá Remmers</t>
  </si>
  <si>
    <t>kování klika/klika, zámek bezprahové,</t>
  </si>
  <si>
    <t>128</t>
  </si>
  <si>
    <t>766681115</t>
  </si>
  <si>
    <t>Montáž zárubní rámových pro dveře jednokřídlové šířky přes 900 mm</t>
  </si>
  <si>
    <t>694135542</t>
  </si>
  <si>
    <t xml:space="preserve">T.DV1  </t>
  </si>
  <si>
    <t>129</t>
  </si>
  <si>
    <t>61182253R</t>
  </si>
  <si>
    <t>zárubeň rámová pro dveře 1křídlé 1000x2800 mm</t>
  </si>
  <si>
    <t>2018649555</t>
  </si>
  <si>
    <t>T.DV1 - dřevěná zárubeň 1000x2200 mm, lazura bezbarvá Remmers</t>
  </si>
  <si>
    <t>130</t>
  </si>
  <si>
    <t>766811212R</t>
  </si>
  <si>
    <t>Montáž pracovního stolu do 2000 mm</t>
  </si>
  <si>
    <t>-498938461</t>
  </si>
  <si>
    <t>T.ST1 700/2000 mm</t>
  </si>
  <si>
    <t>131</t>
  </si>
  <si>
    <t>60722259R</t>
  </si>
  <si>
    <t>Výroba a dodávka pracovního stolu</t>
  </si>
  <si>
    <t>-342393935</t>
  </si>
  <si>
    <t>T.ST1 - sklápěcí pracovní stůl 700/2000 mm, spárovka hobl.</t>
  </si>
  <si>
    <t>na otočných pantech, 3x noha hobl. na otočných pantech</t>
  </si>
  <si>
    <t>přidrženo magnety, nátěr tvrdý voskový olej Remmers</t>
  </si>
  <si>
    <t>132</t>
  </si>
  <si>
    <t>61510103R</t>
  </si>
  <si>
    <t xml:space="preserve">Interiérové vybavení - školní židle </t>
  </si>
  <si>
    <t>-729468395</t>
  </si>
  <si>
    <t>T.ZI1 - školní židle</t>
  </si>
  <si>
    <t>barva kovu modrá, sedák a opěradlo -buková překližka</t>
  </si>
  <si>
    <t>133</t>
  </si>
  <si>
    <t>998766101</t>
  </si>
  <si>
    <t>Přesun hmot tonážní pro konstrukce truhlářské v objektech v do 6 m</t>
  </si>
  <si>
    <t>614072808</t>
  </si>
  <si>
    <t>134</t>
  </si>
  <si>
    <t>998766181</t>
  </si>
  <si>
    <t>Příplatek k přesunu hmot tonážní 766 prováděný bez použití mechanizace</t>
  </si>
  <si>
    <t>-1097613476</t>
  </si>
  <si>
    <t>767</t>
  </si>
  <si>
    <t>Konstrukce zámečnické</t>
  </si>
  <si>
    <t>135</t>
  </si>
  <si>
    <t>767995111</t>
  </si>
  <si>
    <t>Montáž atypických zámečnických konstrukcí hmotnosti do 5 kg</t>
  </si>
  <si>
    <t>kg</t>
  </si>
  <si>
    <t>-288581681</t>
  </si>
  <si>
    <t>profil L 100/50/6</t>
  </si>
  <si>
    <t>0,10*2*12*2*6,80</t>
  </si>
  <si>
    <t>závitová tyč M12 (svorník + kotva)</t>
  </si>
  <si>
    <t>(0,20+0,15+0,15)*12*2*0,88</t>
  </si>
  <si>
    <t>matice+podložka</t>
  </si>
  <si>
    <t>4*12*2*0,035</t>
  </si>
  <si>
    <t>136</t>
  </si>
  <si>
    <t>13011055</t>
  </si>
  <si>
    <t>úhelník ocelový nerovnostranný jakost 11 375 100x50x6mm</t>
  </si>
  <si>
    <t>127053332</t>
  </si>
  <si>
    <t>0,10*2*12*2*6,80/1000</t>
  </si>
  <si>
    <t>137</t>
  </si>
  <si>
    <t>31197004</t>
  </si>
  <si>
    <t>tyč závitová Pz 4,6 M12</t>
  </si>
  <si>
    <t>-616537336</t>
  </si>
  <si>
    <t>(0,20+0,15+0,15)*12*2</t>
  </si>
  <si>
    <t>138</t>
  </si>
  <si>
    <t>31111006</t>
  </si>
  <si>
    <t>matice přesná šestihranná Pz DIN 934-8 M12</t>
  </si>
  <si>
    <t>100 kus</t>
  </si>
  <si>
    <t>-190445491</t>
  </si>
  <si>
    <t>4*12*2/100</t>
  </si>
  <si>
    <t>139</t>
  </si>
  <si>
    <t>31120006</t>
  </si>
  <si>
    <t>podložka DIN 125-A ZB D 12mm</t>
  </si>
  <si>
    <t>-2011261548</t>
  </si>
  <si>
    <t>140</t>
  </si>
  <si>
    <t>998767101</t>
  </si>
  <si>
    <t>Přesun hmot tonážní pro zámečnické konstrukce v objektech v do 6 m</t>
  </si>
  <si>
    <t>2091201509</t>
  </si>
  <si>
    <t>141</t>
  </si>
  <si>
    <t>998767181</t>
  </si>
  <si>
    <t>Příplatek k přesunu hmot tonážní 767 prováděný bez použití mechanizace</t>
  </si>
  <si>
    <t>939190497</t>
  </si>
  <si>
    <t>771</t>
  </si>
  <si>
    <t>Podlahy z dlaždic</t>
  </si>
  <si>
    <t>142</t>
  </si>
  <si>
    <t>771111011</t>
  </si>
  <si>
    <t>Vysátí podkladu před pokládkou dlažby</t>
  </si>
  <si>
    <t>713183457</t>
  </si>
  <si>
    <t>(8,40*5,40)+1,20*0,12</t>
  </si>
  <si>
    <t>143</t>
  </si>
  <si>
    <t>771121011</t>
  </si>
  <si>
    <t>Nátěr penetrační na podlahu</t>
  </si>
  <si>
    <t>-943647620</t>
  </si>
  <si>
    <t>144</t>
  </si>
  <si>
    <t>771151012</t>
  </si>
  <si>
    <t>Samonivelační stěrka podlah pevnosti 20 MPa tl 5 mm</t>
  </si>
  <si>
    <t>-92300287</t>
  </si>
  <si>
    <t>145</t>
  </si>
  <si>
    <t>771554111</t>
  </si>
  <si>
    <t>Montáž podlah z dlaždic betonových lepených flexibilním lepidlem do 6 ks/m2</t>
  </si>
  <si>
    <t>1678479156</t>
  </si>
  <si>
    <t>146</t>
  </si>
  <si>
    <t>59246004</t>
  </si>
  <si>
    <t>dlažba plošná betonová terasová hladká 600x600x50mm</t>
  </si>
  <si>
    <t>50928593</t>
  </si>
  <si>
    <t>dlažba BEST TAMORO, 600/600/50 tryskaná, lakovaná</t>
  </si>
  <si>
    <t>147</t>
  </si>
  <si>
    <t>998771101</t>
  </si>
  <si>
    <t>Přesun hmot tonážní pro podlahy z dlaždic v objektech v do 6 m</t>
  </si>
  <si>
    <t>861895980</t>
  </si>
  <si>
    <t>148</t>
  </si>
  <si>
    <t>998771181</t>
  </si>
  <si>
    <t>Příplatek k přesunu hmot tonážní 771 prováděný bez použití mechanizace</t>
  </si>
  <si>
    <t>1550598598</t>
  </si>
  <si>
    <t>783</t>
  </si>
  <si>
    <t>Dokončovací práce - nátěry</t>
  </si>
  <si>
    <t>149</t>
  </si>
  <si>
    <t>783228101</t>
  </si>
  <si>
    <t>Lazurovací jednonásobný akrylátový nátěr tesařských konstrukcí</t>
  </si>
  <si>
    <t>1430362077</t>
  </si>
  <si>
    <t>hranoly KVH</t>
  </si>
  <si>
    <t>(0,14+0,24)*2*6,75*12</t>
  </si>
  <si>
    <t>150</t>
  </si>
  <si>
    <t>783833153</t>
  </si>
  <si>
    <t>Penetrační nátěr hrubých betonových povrchů Sikagard 703W</t>
  </si>
  <si>
    <t>-1138871396</t>
  </si>
  <si>
    <t>vnitřní</t>
  </si>
  <si>
    <t>vnější</t>
  </si>
  <si>
    <t>786</t>
  </si>
  <si>
    <t>Dokončovací práce - čalounické úpravy</t>
  </si>
  <si>
    <t>151</t>
  </si>
  <si>
    <t>786611200</t>
  </si>
  <si>
    <t>Montáž zastiňujících rolet s háčky do střešních oken</t>
  </si>
  <si>
    <t>-209786232</t>
  </si>
  <si>
    <t>N.R02</t>
  </si>
  <si>
    <t>152</t>
  </si>
  <si>
    <t>61124041</t>
  </si>
  <si>
    <t xml:space="preserve">roleta vnitřní střešních oken </t>
  </si>
  <si>
    <t>1789105334</t>
  </si>
  <si>
    <t>N.R02 - látková stínící roleta 700/800 mm, samonavíjecí</t>
  </si>
  <si>
    <t>mechanicky ovládaná tyčí, barva antracit</t>
  </si>
  <si>
    <t>153</t>
  </si>
  <si>
    <t>61140602</t>
  </si>
  <si>
    <t>tyč ovládací střešních oken</t>
  </si>
  <si>
    <t>320507296</t>
  </si>
  <si>
    <t>154</t>
  </si>
  <si>
    <t>786612200</t>
  </si>
  <si>
    <t>Montáž zastiňujících rolet z textilií nebo umělých tkanin</t>
  </si>
  <si>
    <t>-1635214495</t>
  </si>
  <si>
    <t>N.R01</t>
  </si>
  <si>
    <t>155</t>
  </si>
  <si>
    <t>61124187</t>
  </si>
  <si>
    <t xml:space="preserve">roleta vnitřní oken </t>
  </si>
  <si>
    <t>-968738470</t>
  </si>
  <si>
    <t xml:space="preserve">N.R01 - látková stínící roleta 2300/2200  mm,  svislá</t>
  </si>
  <si>
    <t>přisazená, ovládání řetízkem, barva antracit</t>
  </si>
  <si>
    <t>156</t>
  </si>
  <si>
    <t>998786101</t>
  </si>
  <si>
    <t>Přesun hmot tonážní pro čalounické úpravy v objektech v do 6 m</t>
  </si>
  <si>
    <t>-116907788</t>
  </si>
  <si>
    <t>157</t>
  </si>
  <si>
    <t>998786181</t>
  </si>
  <si>
    <t>Příplatek k přesunu hmot tonážní 786 prováděný bez použití mechanizace</t>
  </si>
  <si>
    <t>1868774257</t>
  </si>
  <si>
    <t>SO 02 - Chodník</t>
  </si>
  <si>
    <t xml:space="preserve">    5 - Komunikace pozemní</t>
  </si>
  <si>
    <t>121101101</t>
  </si>
  <si>
    <t>Sejmutí ornice s přemístěním na vzdálenost do 50 m</t>
  </si>
  <si>
    <t>263012520</t>
  </si>
  <si>
    <t>((2,20+2,98+12,28)+(4,75+6,68)/2)*1,20*0,15</t>
  </si>
  <si>
    <t>451597777</t>
  </si>
  <si>
    <t>Podklad nebo lože pod dlažbu vodorovný nebo do sklonu 1:5 z prohozené zeminy tl do 100 mm</t>
  </si>
  <si>
    <t>1688378089</t>
  </si>
  <si>
    <t>((2,20+2,98+12,28)+(4,75+6,68)/2)*1,20</t>
  </si>
  <si>
    <t>Komunikace pozemní</t>
  </si>
  <si>
    <t>569531111</t>
  </si>
  <si>
    <t>Zpevnění krajnic prohozenou zeminou tl 100 mm</t>
  </si>
  <si>
    <t>434140144</t>
  </si>
  <si>
    <t>(2,20*2+2,98*2+12,29*2+4,75+6,68-1,30)*0,25</t>
  </si>
  <si>
    <t>596811120</t>
  </si>
  <si>
    <t>Kladení betonové dlažby komunikací pro pěší do lože z kameniva vel do 0,09 m2 plochy do 50 m2</t>
  </si>
  <si>
    <t>859318577</t>
  </si>
  <si>
    <t>59245020</t>
  </si>
  <si>
    <t>dlažba skladebná betonová 200x100x80mm přírodní</t>
  </si>
  <si>
    <t>42140565</t>
  </si>
  <si>
    <t>916231213</t>
  </si>
  <si>
    <t>Osazení chodníkového obrubníku betonového stojatého s boční opěrou do lože z betonu prostého</t>
  </si>
  <si>
    <t>-57630314</t>
  </si>
  <si>
    <t>(2,20*2+2,98*2+12,29*2+4,75+6,68-1,30)</t>
  </si>
  <si>
    <t>59217017</t>
  </si>
  <si>
    <t>obrubník betonový chodníkový 1000x100x250mm</t>
  </si>
  <si>
    <t>1437718451</t>
  </si>
  <si>
    <t>998229112</t>
  </si>
  <si>
    <t>Přesun hmot ruční pro pozemní komunikace s krytem dlážděným na vzdálenost do 50 m</t>
  </si>
  <si>
    <t>-1013115957</t>
  </si>
  <si>
    <t>SO 03 - Mobilní WC</t>
  </si>
  <si>
    <t>725112015</t>
  </si>
  <si>
    <t>Dodávka vč. osazení mobilního WC</t>
  </si>
  <si>
    <t>-2121578152</t>
  </si>
  <si>
    <t>-1051026870</t>
  </si>
  <si>
    <t>-505632943</t>
  </si>
  <si>
    <t>SO 04 - Silnoproud</t>
  </si>
  <si>
    <t>Obec Hrubý Jeseník č.p. 30, 289 32 Oskořínek</t>
  </si>
  <si>
    <t>D1 - S I L N O P R O U D :</t>
  </si>
  <si>
    <t xml:space="preserve">    D2 - Kabely :</t>
  </si>
  <si>
    <t xml:space="preserve">    D3 - Rozváděč RP obsahuje :</t>
  </si>
  <si>
    <t xml:space="preserve">    D4 - Zásuvky, spínače, krabice, elektroinstalační materiál :</t>
  </si>
  <si>
    <t xml:space="preserve">    D5 - Svítidla, stropní vývody, apod… :</t>
  </si>
  <si>
    <t xml:space="preserve">    D6 - Hromosvod, uzemnění</t>
  </si>
  <si>
    <t xml:space="preserve">    D7 - Ostatní náklady :</t>
  </si>
  <si>
    <t>D1</t>
  </si>
  <si>
    <t>S I L N O P R O U D :</t>
  </si>
  <si>
    <t>D2</t>
  </si>
  <si>
    <t>Kabely :</t>
  </si>
  <si>
    <t>Pol1</t>
  </si>
  <si>
    <t>Kabel CYKY-J 4x2,5mm2</t>
  </si>
  <si>
    <t>Pol2</t>
  </si>
  <si>
    <t>Kabel CYKY-J 3x2,5mm2</t>
  </si>
  <si>
    <t>Pol3</t>
  </si>
  <si>
    <t>Kabel CYKY-J 3x1,5mm2</t>
  </si>
  <si>
    <t>Pol4</t>
  </si>
  <si>
    <t>Kabel CYKY-O 3x1,5mm2</t>
  </si>
  <si>
    <t>Pol5</t>
  </si>
  <si>
    <t>Transparentní kabel H03VV-F 3x0,75mm2</t>
  </si>
  <si>
    <t>Pol6</t>
  </si>
  <si>
    <t>Kabel CYA 4 zel./žl.</t>
  </si>
  <si>
    <t>Pol7</t>
  </si>
  <si>
    <t>Trubka kopoflex Ø50mm</t>
  </si>
  <si>
    <t>D3</t>
  </si>
  <si>
    <t>Rozváděč RP obsahuje :</t>
  </si>
  <si>
    <t>Pol8</t>
  </si>
  <si>
    <t>Rozvodnice plastová, např. PGR 4150, 24 modulů včetně dveří</t>
  </si>
  <si>
    <t>Pol9</t>
  </si>
  <si>
    <t>Přepěťová ochrana třídy B+C – 4xFLP-B+C</t>
  </si>
  <si>
    <t>Pol10</t>
  </si>
  <si>
    <t>3f. proudový chránič FI25-4p/0,03, 25A/0,03A</t>
  </si>
  <si>
    <t>Pol11</t>
  </si>
  <si>
    <t>Jednofázový jistič B16/1, 16A</t>
  </si>
  <si>
    <t>Pol12</t>
  </si>
  <si>
    <t>Jednofázový jistič B10/1, 10A</t>
  </si>
  <si>
    <t>Pol13</t>
  </si>
  <si>
    <t>Drobný materiál (svorky, hřeben, atd…)</t>
  </si>
  <si>
    <t>kpl</t>
  </si>
  <si>
    <t>D4</t>
  </si>
  <si>
    <t>Zásuvky, spínače, krabice, elektroinstalační materiál :</t>
  </si>
  <si>
    <t>Pol14</t>
  </si>
  <si>
    <t>Vypínač jednopólový na omítku, řaz.1, IP44, komplet</t>
  </si>
  <si>
    <t>Pol15</t>
  </si>
  <si>
    <t>Vypínač sériový na omítku, řaz.5, IP44, komplet</t>
  </si>
  <si>
    <t>Pol16</t>
  </si>
  <si>
    <t>Zásuvka jednoduchá na omítku, 16A, 230V, IP44</t>
  </si>
  <si>
    <t>Pol17</t>
  </si>
  <si>
    <t>Instalační krabice přístrojová KP</t>
  </si>
  <si>
    <t>Pol18</t>
  </si>
  <si>
    <t>Ostatní drobný elektroinstalační materiál</t>
  </si>
  <si>
    <t>D5</t>
  </si>
  <si>
    <t>Svítidla, stropní vývody, apod… :</t>
  </si>
  <si>
    <t>Pol19</t>
  </si>
  <si>
    <t>LED Svítidlo závěsné MODUS KX5000M, 36W, 5100lm</t>
  </si>
  <si>
    <t>Pol20</t>
  </si>
  <si>
    <t>D6</t>
  </si>
  <si>
    <t>Hromosvod, uzemnění</t>
  </si>
  <si>
    <t>Pol21</t>
  </si>
  <si>
    <t>Pomocná jímací tyč JP05 (0,5m)</t>
  </si>
  <si>
    <t>Pol22</t>
  </si>
  <si>
    <t>Vodič AlMgSi Ø8mm</t>
  </si>
  <si>
    <t>Pol23</t>
  </si>
  <si>
    <t>Vodič FeZn Ø10mm</t>
  </si>
  <si>
    <t>Pol24</t>
  </si>
  <si>
    <t>Zemnicí pásek FeZn 30x4mm</t>
  </si>
  <si>
    <t>Pol25</t>
  </si>
  <si>
    <t>Svorka pásek/drát SR3b</t>
  </si>
  <si>
    <t>Pol26</t>
  </si>
  <si>
    <t>Podpěra vedení na střeše</t>
  </si>
  <si>
    <t>Pol27</t>
  </si>
  <si>
    <t>Podpěra vedení na stěně (fasáda)</t>
  </si>
  <si>
    <t>Pol28</t>
  </si>
  <si>
    <t>Zkušební svorka SZ</t>
  </si>
  <si>
    <t>Pol29</t>
  </si>
  <si>
    <t>Ochranný úhelník</t>
  </si>
  <si>
    <t>Pol30</t>
  </si>
  <si>
    <t>Drobný montážní a označovací materiál včetně příchytek, atd…</t>
  </si>
  <si>
    <t>Pol31</t>
  </si>
  <si>
    <t>Revize hromosvodu</t>
  </si>
  <si>
    <t>D7</t>
  </si>
  <si>
    <t>Ostatní náklady :</t>
  </si>
  <si>
    <t>Pol32</t>
  </si>
  <si>
    <t>Doprava (silnoproud)</t>
  </si>
  <si>
    <t>Pol33</t>
  </si>
  <si>
    <t>Stavební přípomoce</t>
  </si>
  <si>
    <t>Pol34</t>
  </si>
  <si>
    <t>Drobný materiál (hmoždinky, šrouby, sádra, atd..)</t>
  </si>
  <si>
    <t>Pol35</t>
  </si>
  <si>
    <t>Zkoušky, revize</t>
  </si>
  <si>
    <t>Pol36</t>
  </si>
  <si>
    <t>Dokumentace skutečného stavu</t>
  </si>
  <si>
    <t>SO 05 - Zahradní prvky</t>
  </si>
  <si>
    <t>936001002R1</t>
  </si>
  <si>
    <t>Pozorovatelna</t>
  </si>
  <si>
    <t>100249617</t>
  </si>
  <si>
    <t xml:space="preserve">Pozorovatelna 4x4x2,2 m (d.š.v.) s v. podlážky 120 cm bude tvořena 8 stojkami z broušené akátové kulatiny zbavené běle,   </t>
  </si>
  <si>
    <t>délka stojek je 3 m, min. průměr 12 cm,</t>
  </si>
  <si>
    <t xml:space="preserve">8-mi úhelníková podesta o půdorysném rozměru min. 4x4 m bude po celém obvodu opatřena bariérou min. v. 800 mm,  </t>
  </si>
  <si>
    <t>z jedné strany podesty bude přístup pomocí schodiště se zábradlím a bariérou, tak aby celý prvek odpovídal normě ČSN EN 1176,</t>
  </si>
  <si>
    <t>veškerý použitý materiál bude trnovník akát, broušený, netřískovitý, opatřený ochranným certifikovaným nátěrem, vhodným pro použití na dětská hřiště.</t>
  </si>
  <si>
    <t>Ceny jsou vč. montáže, veškeré prvky natřeny barvou na olejové bázi, vhodné pro užití na dětských hřištích.</t>
  </si>
  <si>
    <t>936001002R2</t>
  </si>
  <si>
    <t>Bosá stezka</t>
  </si>
  <si>
    <t>-135434239</t>
  </si>
  <si>
    <t>Bosá stezka s lavičkou, dlouhá 7 m a široká 1,2 m o šesti polích vyložených geotextilií z akátové kulatiny min. průměru 14 cm.</t>
  </si>
  <si>
    <t>Ceny jsou vč. montáže, veškeré prvky jsou natřeny barvou na olejové bázi, vhodné pro užití na dětských hřištích.</t>
  </si>
  <si>
    <t>936001002R3</t>
  </si>
  <si>
    <t>Vyvýšený záhon</t>
  </si>
  <si>
    <t>-2144277284</t>
  </si>
  <si>
    <t>Vyvýšený záhon z akátových fošen tl. 4 cm s vrchním lemem, nopovou folií rozměru 1500x700x400 (d.š.v.).</t>
  </si>
  <si>
    <t>998231311</t>
  </si>
  <si>
    <t>Doprava</t>
  </si>
  <si>
    <t>Kč</t>
  </si>
  <si>
    <t>-1623215941</t>
  </si>
  <si>
    <t>SO 06 - Zahradní zeleň</t>
  </si>
  <si>
    <t>338950101R1</t>
  </si>
  <si>
    <t>Zahradní práce - komplet</t>
  </si>
  <si>
    <t>2027623233</t>
  </si>
  <si>
    <t>02650430</t>
  </si>
  <si>
    <t>Komule Davidova</t>
  </si>
  <si>
    <t>-1446112206</t>
  </si>
  <si>
    <t>02650431</t>
  </si>
  <si>
    <t>Klokoč na kmínku</t>
  </si>
  <si>
    <t>952770732</t>
  </si>
  <si>
    <t>02650432</t>
  </si>
  <si>
    <t>Mateřídouška</t>
  </si>
  <si>
    <t>-483722328</t>
  </si>
  <si>
    <t>02650433</t>
  </si>
  <si>
    <t>Levandule</t>
  </si>
  <si>
    <t>1939894873</t>
  </si>
  <si>
    <t>02650434</t>
  </si>
  <si>
    <t>Šalvěj</t>
  </si>
  <si>
    <t>1363090865</t>
  </si>
  <si>
    <t>02650435</t>
  </si>
  <si>
    <t>Tymián obecný</t>
  </si>
  <si>
    <t>63735446</t>
  </si>
  <si>
    <t>02650436</t>
  </si>
  <si>
    <t>Máta</t>
  </si>
  <si>
    <t>-787911406</t>
  </si>
  <si>
    <t>02650437</t>
  </si>
  <si>
    <t>Dobromysl obecná</t>
  </si>
  <si>
    <t>1354740453</t>
  </si>
  <si>
    <t>02650438</t>
  </si>
  <si>
    <t>Libeček</t>
  </si>
  <si>
    <t>-477026662</t>
  </si>
  <si>
    <t>02650439</t>
  </si>
  <si>
    <t>Bazalka</t>
  </si>
  <si>
    <t>368872118</t>
  </si>
  <si>
    <t>02650440</t>
  </si>
  <si>
    <t>Ostružiník - maliník</t>
  </si>
  <si>
    <t>-931623530</t>
  </si>
  <si>
    <t>02650441</t>
  </si>
  <si>
    <t>Rybíz</t>
  </si>
  <si>
    <t>233035635</t>
  </si>
  <si>
    <t>02650442</t>
  </si>
  <si>
    <t>Ostružiník</t>
  </si>
  <si>
    <t>-619766793</t>
  </si>
  <si>
    <t>02650443</t>
  </si>
  <si>
    <t>Angrešt</t>
  </si>
  <si>
    <t>-149731928</t>
  </si>
  <si>
    <t>02650444</t>
  </si>
  <si>
    <t>Lesní jahody</t>
  </si>
  <si>
    <t>692508828</t>
  </si>
  <si>
    <t>02650445</t>
  </si>
  <si>
    <t>Josta</t>
  </si>
  <si>
    <t>-1207635801</t>
  </si>
  <si>
    <t>02650446</t>
  </si>
  <si>
    <t>Muchovník</t>
  </si>
  <si>
    <t>2140031557</t>
  </si>
  <si>
    <t>02650447</t>
  </si>
  <si>
    <t>Trnky</t>
  </si>
  <si>
    <t>-1682648197</t>
  </si>
  <si>
    <t>02680448</t>
  </si>
  <si>
    <t>Růže šípková</t>
  </si>
  <si>
    <t>1175010119</t>
  </si>
  <si>
    <t>02650449</t>
  </si>
  <si>
    <t>Rákosí</t>
  </si>
  <si>
    <t>1869107081</t>
  </si>
  <si>
    <t>02650450</t>
  </si>
  <si>
    <t>Růže dužnoplodá</t>
  </si>
  <si>
    <t>1086086040</t>
  </si>
  <si>
    <t>02650451</t>
  </si>
  <si>
    <t>Zlatice</t>
  </si>
  <si>
    <t>-140397201</t>
  </si>
  <si>
    <t>02650452</t>
  </si>
  <si>
    <t>Obrubník plastový, dl. 25 m</t>
  </si>
  <si>
    <t>1295617546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</si>
</sst>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2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8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9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9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4" fillId="4" borderId="6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right" vertical="center"/>
    </xf>
    <xf numFmtId="0" fontId="24" fillId="4" borderId="8" xfId="0" applyFont="1" applyFill="1" applyBorder="1" applyAlignment="1" applyProtection="1">
      <alignment horizontal="left" vertical="center"/>
    </xf>
    <xf numFmtId="0" fontId="24" fillId="4" borderId="0" xfId="0" applyFont="1" applyFill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vertical="center"/>
    </xf>
    <xf numFmtId="4" fontId="30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1" fillId="0" borderId="14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 applyProtection="1">
      <alignment vertical="center"/>
    </xf>
    <xf numFmtId="4" fontId="31" fillId="0" borderId="20" xfId="0" applyNumberFormat="1" applyFont="1" applyBorder="1" applyAlignment="1" applyProtection="1">
      <alignment vertical="center"/>
    </xf>
    <xf numFmtId="166" fontId="31" fillId="0" borderId="20" xfId="0" applyNumberFormat="1" applyFont="1" applyBorder="1" applyAlignment="1" applyProtection="1">
      <alignment vertical="center"/>
    </xf>
    <xf numFmtId="4" fontId="31" fillId="0" borderId="21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6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6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4" fillId="4" borderId="0" xfId="0" applyFont="1" applyFill="1" applyAlignment="1" applyProtection="1">
      <alignment horizontal="left" vertical="center"/>
    </xf>
    <xf numFmtId="0" fontId="24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3" fillId="0" borderId="0" xfId="0" applyNumberFormat="1" applyFont="1" applyAlignment="1" applyProtection="1">
      <alignment vertical="center"/>
    </xf>
    <xf numFmtId="0" fontId="25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24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0" borderId="23" xfId="0" applyFont="1" applyBorder="1" applyAlignment="1" applyProtection="1">
      <alignment horizontal="center" vertical="center"/>
    </xf>
    <xf numFmtId="49" fontId="24" fillId="0" borderId="23" xfId="0" applyNumberFormat="1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center" vertical="center" wrapText="1"/>
    </xf>
    <xf numFmtId="167" fontId="24" fillId="0" borderId="23" xfId="0" applyNumberFormat="1" applyFont="1" applyBorder="1" applyAlignment="1" applyProtection="1">
      <alignment vertical="center"/>
    </xf>
    <xf numFmtId="4" fontId="24" fillId="2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5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23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5" fillId="2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37" fillId="2" borderId="19" xfId="0" applyFont="1" applyFill="1" applyBorder="1" applyAlignment="1" applyProtection="1">
      <alignment horizontal="left" vertical="center"/>
      <protection locked="0"/>
    </xf>
    <xf numFmtId="0" fontId="37" fillId="0" borderId="2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34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35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36</v>
      </c>
      <c r="AO17" s="23"/>
      <c r="AP17" s="23"/>
      <c r="AQ17" s="23"/>
      <c r="AR17" s="21"/>
      <c r="BE17" s="32"/>
      <c r="BS17" s="18" t="s">
        <v>37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39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40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41</v>
      </c>
      <c r="AO20" s="23"/>
      <c r="AP20" s="23"/>
      <c r="AQ20" s="23"/>
      <c r="AR20" s="21"/>
      <c r="BE20" s="32"/>
      <c r="BS20" s="18" t="s">
        <v>37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1" customFormat="1" ht="14.4" customHeight="1">
      <c r="B26" s="22"/>
      <c r="C26" s="23"/>
      <c r="D26" s="39" t="s">
        <v>43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40">
        <f>ROUND(AG94,2)</f>
        <v>0</v>
      </c>
      <c r="AL26" s="23"/>
      <c r="AM26" s="23"/>
      <c r="AN26" s="23"/>
      <c r="AO26" s="23"/>
      <c r="AP26" s="23"/>
      <c r="AQ26" s="23"/>
      <c r="AR26" s="21"/>
      <c r="BE26" s="32"/>
    </row>
    <row r="27" s="1" customFormat="1" ht="14.4" customHeight="1">
      <c r="B27" s="22"/>
      <c r="C27" s="23"/>
      <c r="D27" s="39" t="s">
        <v>44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40">
        <f>ROUND(AG102, 2)</f>
        <v>0</v>
      </c>
      <c r="AL27" s="40"/>
      <c r="AM27" s="40"/>
      <c r="AN27" s="40"/>
      <c r="AO27" s="40"/>
      <c r="AP27" s="23"/>
      <c r="AQ27" s="23"/>
      <c r="AR27" s="21"/>
      <c r="BE27" s="32"/>
    </row>
    <row r="28" s="2" customFormat="1" ht="6.96" customHeigh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4"/>
      <c r="BE28" s="32"/>
    </row>
    <row r="29" s="2" customFormat="1" ht="25.92" customHeight="1">
      <c r="A29" s="41"/>
      <c r="B29" s="42"/>
      <c r="C29" s="43"/>
      <c r="D29" s="45" t="s">
        <v>45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7">
        <f>ROUND(AK26 + AK27, 2)</f>
        <v>0</v>
      </c>
      <c r="AL29" s="46"/>
      <c r="AM29" s="46"/>
      <c r="AN29" s="46"/>
      <c r="AO29" s="46"/>
      <c r="AP29" s="43"/>
      <c r="AQ29" s="43"/>
      <c r="AR29" s="44"/>
      <c r="BE29" s="32"/>
    </row>
    <row r="30" s="2" customFormat="1" ht="6.96" customHeight="1">
      <c r="A30" s="41"/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4"/>
      <c r="BE30" s="32"/>
    </row>
    <row r="31" s="2" customFormat="1">
      <c r="A31" s="41"/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8" t="s">
        <v>46</v>
      </c>
      <c r="M31" s="48"/>
      <c r="N31" s="48"/>
      <c r="O31" s="48"/>
      <c r="P31" s="48"/>
      <c r="Q31" s="43"/>
      <c r="R31" s="43"/>
      <c r="S31" s="43"/>
      <c r="T31" s="43"/>
      <c r="U31" s="43"/>
      <c r="V31" s="43"/>
      <c r="W31" s="48" t="s">
        <v>47</v>
      </c>
      <c r="X31" s="48"/>
      <c r="Y31" s="48"/>
      <c r="Z31" s="48"/>
      <c r="AA31" s="48"/>
      <c r="AB31" s="48"/>
      <c r="AC31" s="48"/>
      <c r="AD31" s="48"/>
      <c r="AE31" s="48"/>
      <c r="AF31" s="43"/>
      <c r="AG31" s="43"/>
      <c r="AH31" s="43"/>
      <c r="AI31" s="43"/>
      <c r="AJ31" s="43"/>
      <c r="AK31" s="48" t="s">
        <v>48</v>
      </c>
      <c r="AL31" s="48"/>
      <c r="AM31" s="48"/>
      <c r="AN31" s="48"/>
      <c r="AO31" s="48"/>
      <c r="AP31" s="43"/>
      <c r="AQ31" s="43"/>
      <c r="AR31" s="44"/>
      <c r="BE31" s="32"/>
    </row>
    <row r="32" s="3" customFormat="1" ht="14.4" customHeight="1">
      <c r="A32" s="3"/>
      <c r="B32" s="49"/>
      <c r="C32" s="50"/>
      <c r="D32" s="33" t="s">
        <v>49</v>
      </c>
      <c r="E32" s="50"/>
      <c r="F32" s="33" t="s">
        <v>50</v>
      </c>
      <c r="G32" s="50"/>
      <c r="H32" s="50"/>
      <c r="I32" s="50"/>
      <c r="J32" s="50"/>
      <c r="K32" s="50"/>
      <c r="L32" s="51">
        <v>0.20999999999999999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ROUND(AZ94 + SUM(CD102:CD106),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f>ROUND(AV94 + SUM(BY102:BY106), 2)</f>
        <v>0</v>
      </c>
      <c r="AL32" s="50"/>
      <c r="AM32" s="50"/>
      <c r="AN32" s="50"/>
      <c r="AO32" s="50"/>
      <c r="AP32" s="50"/>
      <c r="AQ32" s="50"/>
      <c r="AR32" s="53"/>
      <c r="BE32" s="54"/>
    </row>
    <row r="33" s="3" customFormat="1" ht="14.4" customHeight="1">
      <c r="A33" s="3"/>
      <c r="B33" s="49"/>
      <c r="C33" s="50"/>
      <c r="D33" s="50"/>
      <c r="E33" s="50"/>
      <c r="F33" s="33" t="s">
        <v>51</v>
      </c>
      <c r="G33" s="50"/>
      <c r="H33" s="50"/>
      <c r="I33" s="50"/>
      <c r="J33" s="50"/>
      <c r="K33" s="50"/>
      <c r="L33" s="51">
        <v>0.14999999999999999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ROUND(BA94 + SUM(CE102:CE106),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f>ROUND(AW94 + SUM(BZ102:BZ106), 2)</f>
        <v>0</v>
      </c>
      <c r="AL33" s="50"/>
      <c r="AM33" s="50"/>
      <c r="AN33" s="50"/>
      <c r="AO33" s="50"/>
      <c r="AP33" s="50"/>
      <c r="AQ33" s="50"/>
      <c r="AR33" s="53"/>
      <c r="BE33" s="54"/>
    </row>
    <row r="34" hidden="1" s="3" customFormat="1" ht="14.4" customHeight="1">
      <c r="A34" s="3"/>
      <c r="B34" s="49"/>
      <c r="C34" s="50"/>
      <c r="D34" s="50"/>
      <c r="E34" s="50"/>
      <c r="F34" s="33" t="s">
        <v>52</v>
      </c>
      <c r="G34" s="50"/>
      <c r="H34" s="50"/>
      <c r="I34" s="50"/>
      <c r="J34" s="50"/>
      <c r="K34" s="50"/>
      <c r="L34" s="51">
        <v>0.20999999999999999</v>
      </c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2">
        <f>ROUND(BB94 + SUM(CF102:CF106), 2)</f>
        <v>0</v>
      </c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2">
        <v>0</v>
      </c>
      <c r="AL34" s="50"/>
      <c r="AM34" s="50"/>
      <c r="AN34" s="50"/>
      <c r="AO34" s="50"/>
      <c r="AP34" s="50"/>
      <c r="AQ34" s="50"/>
      <c r="AR34" s="53"/>
      <c r="BE34" s="54"/>
    </row>
    <row r="35" hidden="1" s="3" customFormat="1" ht="14.4" customHeight="1">
      <c r="A35" s="3"/>
      <c r="B35" s="49"/>
      <c r="C35" s="50"/>
      <c r="D35" s="50"/>
      <c r="E35" s="50"/>
      <c r="F35" s="33" t="s">
        <v>53</v>
      </c>
      <c r="G35" s="50"/>
      <c r="H35" s="50"/>
      <c r="I35" s="50"/>
      <c r="J35" s="50"/>
      <c r="K35" s="50"/>
      <c r="L35" s="51">
        <v>0.14999999999999999</v>
      </c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2">
        <f>ROUND(BC94 + SUM(CG102:CG106), 2)</f>
        <v>0</v>
      </c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2">
        <v>0</v>
      </c>
      <c r="AL35" s="50"/>
      <c r="AM35" s="50"/>
      <c r="AN35" s="50"/>
      <c r="AO35" s="50"/>
      <c r="AP35" s="50"/>
      <c r="AQ35" s="50"/>
      <c r="AR35" s="53"/>
      <c r="BE35" s="3"/>
    </row>
    <row r="36" hidden="1" s="3" customFormat="1" ht="14.4" customHeight="1">
      <c r="A36" s="3"/>
      <c r="B36" s="49"/>
      <c r="C36" s="50"/>
      <c r="D36" s="50"/>
      <c r="E36" s="50"/>
      <c r="F36" s="33" t="s">
        <v>54</v>
      </c>
      <c r="G36" s="50"/>
      <c r="H36" s="50"/>
      <c r="I36" s="50"/>
      <c r="J36" s="50"/>
      <c r="K36" s="50"/>
      <c r="L36" s="51">
        <v>0</v>
      </c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2">
        <f>ROUND(BD94 + SUM(CH102:CH106), 2)</f>
        <v>0</v>
      </c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2">
        <v>0</v>
      </c>
      <c r="AL36" s="50"/>
      <c r="AM36" s="50"/>
      <c r="AN36" s="50"/>
      <c r="AO36" s="50"/>
      <c r="AP36" s="50"/>
      <c r="AQ36" s="50"/>
      <c r="AR36" s="53"/>
      <c r="BE36" s="3"/>
    </row>
    <row r="37" s="2" customFormat="1" ht="6.96" customHeight="1">
      <c r="A37" s="41"/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4"/>
      <c r="BE37" s="41"/>
    </row>
    <row r="38" s="2" customFormat="1" ht="25.92" customHeight="1">
      <c r="A38" s="41"/>
      <c r="B38" s="42"/>
      <c r="C38" s="55"/>
      <c r="D38" s="56" t="s">
        <v>55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8" t="s">
        <v>56</v>
      </c>
      <c r="U38" s="57"/>
      <c r="V38" s="57"/>
      <c r="W38" s="57"/>
      <c r="X38" s="59" t="s">
        <v>57</v>
      </c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60">
        <f>SUM(AK29:AK36)</f>
        <v>0</v>
      </c>
      <c r="AL38" s="57"/>
      <c r="AM38" s="57"/>
      <c r="AN38" s="57"/>
      <c r="AO38" s="61"/>
      <c r="AP38" s="55"/>
      <c r="AQ38" s="55"/>
      <c r="AR38" s="44"/>
      <c r="BE38" s="41"/>
    </row>
    <row r="39" s="2" customFormat="1" ht="6.96" customHeight="1">
      <c r="A39" s="41"/>
      <c r="B39" s="4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4"/>
      <c r="BE39" s="41"/>
    </row>
    <row r="40" s="2" customFormat="1" ht="14.4" customHeight="1">
      <c r="A40" s="41"/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4"/>
      <c r="BE40" s="4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2"/>
      <c r="C49" s="63"/>
      <c r="D49" s="64" t="s">
        <v>58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59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41"/>
      <c r="B60" s="42"/>
      <c r="C60" s="43"/>
      <c r="D60" s="67" t="s">
        <v>60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67" t="s">
        <v>61</v>
      </c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67" t="s">
        <v>60</v>
      </c>
      <c r="AI60" s="46"/>
      <c r="AJ60" s="46"/>
      <c r="AK60" s="46"/>
      <c r="AL60" s="46"/>
      <c r="AM60" s="67" t="s">
        <v>61</v>
      </c>
      <c r="AN60" s="46"/>
      <c r="AO60" s="46"/>
      <c r="AP60" s="43"/>
      <c r="AQ60" s="43"/>
      <c r="AR60" s="44"/>
      <c r="BE60" s="41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41"/>
      <c r="B64" s="42"/>
      <c r="C64" s="43"/>
      <c r="D64" s="64" t="s">
        <v>62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63</v>
      </c>
      <c r="AI64" s="68"/>
      <c r="AJ64" s="68"/>
      <c r="AK64" s="68"/>
      <c r="AL64" s="68"/>
      <c r="AM64" s="68"/>
      <c r="AN64" s="68"/>
      <c r="AO64" s="68"/>
      <c r="AP64" s="43"/>
      <c r="AQ64" s="43"/>
      <c r="AR64" s="44"/>
      <c r="BE64" s="41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41"/>
      <c r="B75" s="42"/>
      <c r="C75" s="43"/>
      <c r="D75" s="67" t="s">
        <v>60</v>
      </c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67" t="s">
        <v>61</v>
      </c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67" t="s">
        <v>60</v>
      </c>
      <c r="AI75" s="46"/>
      <c r="AJ75" s="46"/>
      <c r="AK75" s="46"/>
      <c r="AL75" s="46"/>
      <c r="AM75" s="67" t="s">
        <v>61</v>
      </c>
      <c r="AN75" s="46"/>
      <c r="AO75" s="46"/>
      <c r="AP75" s="43"/>
      <c r="AQ75" s="43"/>
      <c r="AR75" s="44"/>
      <c r="BE75" s="41"/>
    </row>
    <row r="76" s="2" customForma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4"/>
      <c r="BE76" s="41"/>
    </row>
    <row r="77" s="2" customFormat="1" ht="6.96" customHeight="1">
      <c r="A77" s="41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4"/>
      <c r="BE77" s="41"/>
    </row>
    <row r="81" s="2" customFormat="1" ht="6.96" customHeight="1">
      <c r="A81" s="41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4"/>
      <c r="BE81" s="41"/>
    </row>
    <row r="82" s="2" customFormat="1" ht="24.96" customHeight="1">
      <c r="A82" s="41"/>
      <c r="B82" s="42"/>
      <c r="C82" s="24" t="s">
        <v>64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4"/>
      <c r="B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4"/>
      <c r="BE83" s="41"/>
    </row>
    <row r="84" s="4" customFormat="1" ht="12" customHeight="1">
      <c r="A84" s="4"/>
      <c r="B84" s="73"/>
      <c r="C84" s="33" t="s">
        <v>13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200805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16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Novostavba polytechnické učebny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4"/>
      <c r="BE86" s="41"/>
    </row>
    <row r="87" s="2" customFormat="1" ht="12" customHeight="1">
      <c r="A87" s="41"/>
      <c r="B87" s="42"/>
      <c r="C87" s="33" t="s">
        <v>21</v>
      </c>
      <c r="D87" s="43"/>
      <c r="E87" s="43"/>
      <c r="F87" s="43"/>
      <c r="G87" s="43"/>
      <c r="H87" s="43"/>
      <c r="I87" s="43"/>
      <c r="J87" s="43"/>
      <c r="K87" s="43"/>
      <c r="L87" s="81" t="str">
        <f>IF(K8="","",K8)</f>
        <v>obec Hrubý Jeseník, parc. č. 135/4</v>
      </c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33" t="s">
        <v>23</v>
      </c>
      <c r="AJ87" s="43"/>
      <c r="AK87" s="43"/>
      <c r="AL87" s="43"/>
      <c r="AM87" s="82" t="str">
        <f>IF(AN8= "","",AN8)</f>
        <v>31. 8. 2020</v>
      </c>
      <c r="AN87" s="82"/>
      <c r="AO87" s="43"/>
      <c r="AP87" s="43"/>
      <c r="AQ87" s="43"/>
      <c r="AR87" s="44"/>
      <c r="B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4"/>
      <c r="BE88" s="41"/>
    </row>
    <row r="89" s="2" customFormat="1" ht="25.65" customHeight="1">
      <c r="A89" s="41"/>
      <c r="B89" s="42"/>
      <c r="C89" s="33" t="s">
        <v>25</v>
      </c>
      <c r="D89" s="43"/>
      <c r="E89" s="43"/>
      <c r="F89" s="43"/>
      <c r="G89" s="43"/>
      <c r="H89" s="43"/>
      <c r="I89" s="43"/>
      <c r="J89" s="43"/>
      <c r="K89" s="43"/>
      <c r="L89" s="74" t="str">
        <f>IF(E11= "","",E11)</f>
        <v>Obec Hrubý Jeseník, č.p.30, 289 32 Oskořínek</v>
      </c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33" t="s">
        <v>33</v>
      </c>
      <c r="AJ89" s="43"/>
      <c r="AK89" s="43"/>
      <c r="AL89" s="43"/>
      <c r="AM89" s="83" t="str">
        <f>IF(E17="","",E17)</f>
        <v>Z.Švanda, Ronovská 127, Oskořínek 289 32</v>
      </c>
      <c r="AN89" s="74"/>
      <c r="AO89" s="74"/>
      <c r="AP89" s="74"/>
      <c r="AQ89" s="43"/>
      <c r="AR89" s="44"/>
      <c r="AS89" s="84" t="s">
        <v>65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41"/>
    </row>
    <row r="90" s="2" customFormat="1" ht="15.15" customHeight="1">
      <c r="A90" s="41"/>
      <c r="B90" s="42"/>
      <c r="C90" s="33" t="s">
        <v>31</v>
      </c>
      <c r="D90" s="43"/>
      <c r="E90" s="43"/>
      <c r="F90" s="43"/>
      <c r="G90" s="43"/>
      <c r="H90" s="43"/>
      <c r="I90" s="43"/>
      <c r="J90" s="43"/>
      <c r="K90" s="43"/>
      <c r="L90" s="74" t="str">
        <f>IF(E14= "Vyplň údaj","",E14)</f>
        <v/>
      </c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33" t="s">
        <v>38</v>
      </c>
      <c r="AJ90" s="43"/>
      <c r="AK90" s="43"/>
      <c r="AL90" s="43"/>
      <c r="AM90" s="83" t="str">
        <f>IF(E20="","",E20)</f>
        <v>Z.Švanda</v>
      </c>
      <c r="AN90" s="74"/>
      <c r="AO90" s="74"/>
      <c r="AP90" s="74"/>
      <c r="AQ90" s="43"/>
      <c r="AR90" s="44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41"/>
    </row>
    <row r="91" s="2" customFormat="1" ht="10.8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4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41"/>
    </row>
    <row r="92" s="2" customFormat="1" ht="29.28" customHeight="1">
      <c r="A92" s="41"/>
      <c r="B92" s="42"/>
      <c r="C92" s="96" t="s">
        <v>66</v>
      </c>
      <c r="D92" s="97"/>
      <c r="E92" s="97"/>
      <c r="F92" s="97"/>
      <c r="G92" s="97"/>
      <c r="H92" s="98"/>
      <c r="I92" s="99" t="s">
        <v>67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68</v>
      </c>
      <c r="AH92" s="97"/>
      <c r="AI92" s="97"/>
      <c r="AJ92" s="97"/>
      <c r="AK92" s="97"/>
      <c r="AL92" s="97"/>
      <c r="AM92" s="97"/>
      <c r="AN92" s="99" t="s">
        <v>69</v>
      </c>
      <c r="AO92" s="97"/>
      <c r="AP92" s="101"/>
      <c r="AQ92" s="102" t="s">
        <v>70</v>
      </c>
      <c r="AR92" s="44"/>
      <c r="AS92" s="103" t="s">
        <v>71</v>
      </c>
      <c r="AT92" s="104" t="s">
        <v>72</v>
      </c>
      <c r="AU92" s="104" t="s">
        <v>73</v>
      </c>
      <c r="AV92" s="104" t="s">
        <v>74</v>
      </c>
      <c r="AW92" s="104" t="s">
        <v>75</v>
      </c>
      <c r="AX92" s="104" t="s">
        <v>76</v>
      </c>
      <c r="AY92" s="104" t="s">
        <v>77</v>
      </c>
      <c r="AZ92" s="104" t="s">
        <v>78</v>
      </c>
      <c r="BA92" s="104" t="s">
        <v>79</v>
      </c>
      <c r="BB92" s="104" t="s">
        <v>80</v>
      </c>
      <c r="BC92" s="104" t="s">
        <v>81</v>
      </c>
      <c r="BD92" s="105" t="s">
        <v>82</v>
      </c>
      <c r="BE92" s="41"/>
    </row>
    <row r="93" s="2" customFormat="1" ht="10.8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4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41"/>
    </row>
    <row r="94" s="6" customFormat="1" ht="32.4" customHeight="1">
      <c r="A94" s="6"/>
      <c r="B94" s="109"/>
      <c r="C94" s="110" t="s">
        <v>83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ROUND(SUM(AG95:AG100),2)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ROUND(SUM(AS95:AS100),2)</f>
        <v>0</v>
      </c>
      <c r="AT94" s="117">
        <f>ROUND(SUM(AV94:AW94),2)</f>
        <v>0</v>
      </c>
      <c r="AU94" s="118">
        <f>ROUND(SUM(AU95:AU100),5)</f>
        <v>0</v>
      </c>
      <c r="AV94" s="117">
        <f>ROUND(AZ94*L32,2)</f>
        <v>0</v>
      </c>
      <c r="AW94" s="117">
        <f>ROUND(BA94*L33,2)</f>
        <v>0</v>
      </c>
      <c r="AX94" s="117">
        <f>ROUND(BB94*L32,2)</f>
        <v>0</v>
      </c>
      <c r="AY94" s="117">
        <f>ROUND(BC94*L33,2)</f>
        <v>0</v>
      </c>
      <c r="AZ94" s="117">
        <f>ROUND(SUM(AZ95:AZ100),2)</f>
        <v>0</v>
      </c>
      <c r="BA94" s="117">
        <f>ROUND(SUM(BA95:BA100),2)</f>
        <v>0</v>
      </c>
      <c r="BB94" s="117">
        <f>ROUND(SUM(BB95:BB100),2)</f>
        <v>0</v>
      </c>
      <c r="BC94" s="117">
        <f>ROUND(SUM(BC95:BC100),2)</f>
        <v>0</v>
      </c>
      <c r="BD94" s="119">
        <f>ROUND(SUM(BD95:BD100),2)</f>
        <v>0</v>
      </c>
      <c r="BE94" s="6"/>
      <c r="BS94" s="120" t="s">
        <v>84</v>
      </c>
      <c r="BT94" s="120" t="s">
        <v>85</v>
      </c>
      <c r="BU94" s="121" t="s">
        <v>86</v>
      </c>
      <c r="BV94" s="120" t="s">
        <v>87</v>
      </c>
      <c r="BW94" s="120" t="s">
        <v>5</v>
      </c>
      <c r="BX94" s="120" t="s">
        <v>88</v>
      </c>
      <c r="CL94" s="120" t="s">
        <v>19</v>
      </c>
    </row>
    <row r="95" s="7" customFormat="1" ht="16.5" customHeight="1">
      <c r="A95" s="122" t="s">
        <v>89</v>
      </c>
      <c r="B95" s="123"/>
      <c r="C95" s="124"/>
      <c r="D95" s="125" t="s">
        <v>90</v>
      </c>
      <c r="E95" s="125"/>
      <c r="F95" s="125"/>
      <c r="G95" s="125"/>
      <c r="H95" s="125"/>
      <c r="I95" s="126"/>
      <c r="J95" s="125" t="s">
        <v>17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'SO 01 - Novostavba polyte...'!J32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91</v>
      </c>
      <c r="AR95" s="129"/>
      <c r="AS95" s="130">
        <v>0</v>
      </c>
      <c r="AT95" s="131">
        <f>ROUND(SUM(AV95:AW95),2)</f>
        <v>0</v>
      </c>
      <c r="AU95" s="132">
        <f>'SO 01 - Novostavba polyte...'!P151</f>
        <v>0</v>
      </c>
      <c r="AV95" s="131">
        <f>'SO 01 - Novostavba polyte...'!J35</f>
        <v>0</v>
      </c>
      <c r="AW95" s="131">
        <f>'SO 01 - Novostavba polyte...'!J36</f>
        <v>0</v>
      </c>
      <c r="AX95" s="131">
        <f>'SO 01 - Novostavba polyte...'!J37</f>
        <v>0</v>
      </c>
      <c r="AY95" s="131">
        <f>'SO 01 - Novostavba polyte...'!J38</f>
        <v>0</v>
      </c>
      <c r="AZ95" s="131">
        <f>'SO 01 - Novostavba polyte...'!F35</f>
        <v>0</v>
      </c>
      <c r="BA95" s="131">
        <f>'SO 01 - Novostavba polyte...'!F36</f>
        <v>0</v>
      </c>
      <c r="BB95" s="131">
        <f>'SO 01 - Novostavba polyte...'!F37</f>
        <v>0</v>
      </c>
      <c r="BC95" s="131">
        <f>'SO 01 - Novostavba polyte...'!F38</f>
        <v>0</v>
      </c>
      <c r="BD95" s="133">
        <f>'SO 01 - Novostavba polyte...'!F39</f>
        <v>0</v>
      </c>
      <c r="BE95" s="7"/>
      <c r="BT95" s="134" t="s">
        <v>92</v>
      </c>
      <c r="BV95" s="134" t="s">
        <v>87</v>
      </c>
      <c r="BW95" s="134" t="s">
        <v>93</v>
      </c>
      <c r="BX95" s="134" t="s">
        <v>5</v>
      </c>
      <c r="CL95" s="134" t="s">
        <v>19</v>
      </c>
      <c r="CM95" s="134" t="s">
        <v>94</v>
      </c>
    </row>
    <row r="96" s="7" customFormat="1" ht="16.5" customHeight="1">
      <c r="A96" s="122" t="s">
        <v>89</v>
      </c>
      <c r="B96" s="123"/>
      <c r="C96" s="124"/>
      <c r="D96" s="125" t="s">
        <v>95</v>
      </c>
      <c r="E96" s="125"/>
      <c r="F96" s="125"/>
      <c r="G96" s="125"/>
      <c r="H96" s="125"/>
      <c r="I96" s="126"/>
      <c r="J96" s="125" t="s">
        <v>96</v>
      </c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7">
        <f>'SO 02 - Chodník'!J32</f>
        <v>0</v>
      </c>
      <c r="AH96" s="126"/>
      <c r="AI96" s="126"/>
      <c r="AJ96" s="126"/>
      <c r="AK96" s="126"/>
      <c r="AL96" s="126"/>
      <c r="AM96" s="126"/>
      <c r="AN96" s="127">
        <f>SUM(AG96,AT96)</f>
        <v>0</v>
      </c>
      <c r="AO96" s="126"/>
      <c r="AP96" s="126"/>
      <c r="AQ96" s="128" t="s">
        <v>91</v>
      </c>
      <c r="AR96" s="129"/>
      <c r="AS96" s="130">
        <v>0</v>
      </c>
      <c r="AT96" s="131">
        <f>ROUND(SUM(AV96:AW96),2)</f>
        <v>0</v>
      </c>
      <c r="AU96" s="132">
        <f>'SO 02 - Chodník'!P132</f>
        <v>0</v>
      </c>
      <c r="AV96" s="131">
        <f>'SO 02 - Chodník'!J35</f>
        <v>0</v>
      </c>
      <c r="AW96" s="131">
        <f>'SO 02 - Chodník'!J36</f>
        <v>0</v>
      </c>
      <c r="AX96" s="131">
        <f>'SO 02 - Chodník'!J37</f>
        <v>0</v>
      </c>
      <c r="AY96" s="131">
        <f>'SO 02 - Chodník'!J38</f>
        <v>0</v>
      </c>
      <c r="AZ96" s="131">
        <f>'SO 02 - Chodník'!F35</f>
        <v>0</v>
      </c>
      <c r="BA96" s="131">
        <f>'SO 02 - Chodník'!F36</f>
        <v>0</v>
      </c>
      <c r="BB96" s="131">
        <f>'SO 02 - Chodník'!F37</f>
        <v>0</v>
      </c>
      <c r="BC96" s="131">
        <f>'SO 02 - Chodník'!F38</f>
        <v>0</v>
      </c>
      <c r="BD96" s="133">
        <f>'SO 02 - Chodník'!F39</f>
        <v>0</v>
      </c>
      <c r="BE96" s="7"/>
      <c r="BT96" s="134" t="s">
        <v>92</v>
      </c>
      <c r="BV96" s="134" t="s">
        <v>87</v>
      </c>
      <c r="BW96" s="134" t="s">
        <v>97</v>
      </c>
      <c r="BX96" s="134" t="s">
        <v>5</v>
      </c>
      <c r="CL96" s="134" t="s">
        <v>19</v>
      </c>
      <c r="CM96" s="134" t="s">
        <v>94</v>
      </c>
    </row>
    <row r="97" s="7" customFormat="1" ht="16.5" customHeight="1">
      <c r="A97" s="122" t="s">
        <v>89</v>
      </c>
      <c r="B97" s="123"/>
      <c r="C97" s="124"/>
      <c r="D97" s="125" t="s">
        <v>98</v>
      </c>
      <c r="E97" s="125"/>
      <c r="F97" s="125"/>
      <c r="G97" s="125"/>
      <c r="H97" s="125"/>
      <c r="I97" s="126"/>
      <c r="J97" s="125" t="s">
        <v>99</v>
      </c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7">
        <f>'SO 03 - Mobilní WC'!J32</f>
        <v>0</v>
      </c>
      <c r="AH97" s="126"/>
      <c r="AI97" s="126"/>
      <c r="AJ97" s="126"/>
      <c r="AK97" s="126"/>
      <c r="AL97" s="126"/>
      <c r="AM97" s="126"/>
      <c r="AN97" s="127">
        <f>SUM(AG97,AT97)</f>
        <v>0</v>
      </c>
      <c r="AO97" s="126"/>
      <c r="AP97" s="126"/>
      <c r="AQ97" s="128" t="s">
        <v>91</v>
      </c>
      <c r="AR97" s="129"/>
      <c r="AS97" s="130">
        <v>0</v>
      </c>
      <c r="AT97" s="131">
        <f>ROUND(SUM(AV97:AW97),2)</f>
        <v>0</v>
      </c>
      <c r="AU97" s="132">
        <f>'SO 03 - Mobilní WC'!P128</f>
        <v>0</v>
      </c>
      <c r="AV97" s="131">
        <f>'SO 03 - Mobilní WC'!J35</f>
        <v>0</v>
      </c>
      <c r="AW97" s="131">
        <f>'SO 03 - Mobilní WC'!J36</f>
        <v>0</v>
      </c>
      <c r="AX97" s="131">
        <f>'SO 03 - Mobilní WC'!J37</f>
        <v>0</v>
      </c>
      <c r="AY97" s="131">
        <f>'SO 03 - Mobilní WC'!J38</f>
        <v>0</v>
      </c>
      <c r="AZ97" s="131">
        <f>'SO 03 - Mobilní WC'!F35</f>
        <v>0</v>
      </c>
      <c r="BA97" s="131">
        <f>'SO 03 - Mobilní WC'!F36</f>
        <v>0</v>
      </c>
      <c r="BB97" s="131">
        <f>'SO 03 - Mobilní WC'!F37</f>
        <v>0</v>
      </c>
      <c r="BC97" s="131">
        <f>'SO 03 - Mobilní WC'!F38</f>
        <v>0</v>
      </c>
      <c r="BD97" s="133">
        <f>'SO 03 - Mobilní WC'!F39</f>
        <v>0</v>
      </c>
      <c r="BE97" s="7"/>
      <c r="BT97" s="134" t="s">
        <v>92</v>
      </c>
      <c r="BV97" s="134" t="s">
        <v>87</v>
      </c>
      <c r="BW97" s="134" t="s">
        <v>100</v>
      </c>
      <c r="BX97" s="134" t="s">
        <v>5</v>
      </c>
      <c r="CL97" s="134" t="s">
        <v>19</v>
      </c>
      <c r="CM97" s="134" t="s">
        <v>94</v>
      </c>
    </row>
    <row r="98" s="7" customFormat="1" ht="16.5" customHeight="1">
      <c r="A98" s="122" t="s">
        <v>89</v>
      </c>
      <c r="B98" s="123"/>
      <c r="C98" s="124"/>
      <c r="D98" s="125" t="s">
        <v>101</v>
      </c>
      <c r="E98" s="125"/>
      <c r="F98" s="125"/>
      <c r="G98" s="125"/>
      <c r="H98" s="125"/>
      <c r="I98" s="126"/>
      <c r="J98" s="125" t="s">
        <v>102</v>
      </c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7">
        <f>'SO 04 - Silnoproud'!J32</f>
        <v>0</v>
      </c>
      <c r="AH98" s="126"/>
      <c r="AI98" s="126"/>
      <c r="AJ98" s="126"/>
      <c r="AK98" s="126"/>
      <c r="AL98" s="126"/>
      <c r="AM98" s="126"/>
      <c r="AN98" s="127">
        <f>SUM(AG98,AT98)</f>
        <v>0</v>
      </c>
      <c r="AO98" s="126"/>
      <c r="AP98" s="126"/>
      <c r="AQ98" s="128" t="s">
        <v>91</v>
      </c>
      <c r="AR98" s="129"/>
      <c r="AS98" s="130">
        <v>0</v>
      </c>
      <c r="AT98" s="131">
        <f>ROUND(SUM(AV98:AW98),2)</f>
        <v>0</v>
      </c>
      <c r="AU98" s="132">
        <f>'SO 04 - Silnoproud'!P133</f>
        <v>0</v>
      </c>
      <c r="AV98" s="131">
        <f>'SO 04 - Silnoproud'!J35</f>
        <v>0</v>
      </c>
      <c r="AW98" s="131">
        <f>'SO 04 - Silnoproud'!J36</f>
        <v>0</v>
      </c>
      <c r="AX98" s="131">
        <f>'SO 04 - Silnoproud'!J37</f>
        <v>0</v>
      </c>
      <c r="AY98" s="131">
        <f>'SO 04 - Silnoproud'!J38</f>
        <v>0</v>
      </c>
      <c r="AZ98" s="131">
        <f>'SO 04 - Silnoproud'!F35</f>
        <v>0</v>
      </c>
      <c r="BA98" s="131">
        <f>'SO 04 - Silnoproud'!F36</f>
        <v>0</v>
      </c>
      <c r="BB98" s="131">
        <f>'SO 04 - Silnoproud'!F37</f>
        <v>0</v>
      </c>
      <c r="BC98" s="131">
        <f>'SO 04 - Silnoproud'!F38</f>
        <v>0</v>
      </c>
      <c r="BD98" s="133">
        <f>'SO 04 - Silnoproud'!F39</f>
        <v>0</v>
      </c>
      <c r="BE98" s="7"/>
      <c r="BT98" s="134" t="s">
        <v>92</v>
      </c>
      <c r="BV98" s="134" t="s">
        <v>87</v>
      </c>
      <c r="BW98" s="134" t="s">
        <v>103</v>
      </c>
      <c r="BX98" s="134" t="s">
        <v>5</v>
      </c>
      <c r="CL98" s="134" t="s">
        <v>104</v>
      </c>
      <c r="CM98" s="134" t="s">
        <v>94</v>
      </c>
    </row>
    <row r="99" s="7" customFormat="1" ht="16.5" customHeight="1">
      <c r="A99" s="122" t="s">
        <v>89</v>
      </c>
      <c r="B99" s="123"/>
      <c r="C99" s="124"/>
      <c r="D99" s="125" t="s">
        <v>105</v>
      </c>
      <c r="E99" s="125"/>
      <c r="F99" s="125"/>
      <c r="G99" s="125"/>
      <c r="H99" s="125"/>
      <c r="I99" s="126"/>
      <c r="J99" s="125" t="s">
        <v>106</v>
      </c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7">
        <f>'SO 05 - Zahradní prvky'!J32</f>
        <v>0</v>
      </c>
      <c r="AH99" s="126"/>
      <c r="AI99" s="126"/>
      <c r="AJ99" s="126"/>
      <c r="AK99" s="126"/>
      <c r="AL99" s="126"/>
      <c r="AM99" s="126"/>
      <c r="AN99" s="127">
        <f>SUM(AG99,AT99)</f>
        <v>0</v>
      </c>
      <c r="AO99" s="126"/>
      <c r="AP99" s="126"/>
      <c r="AQ99" s="128" t="s">
        <v>91</v>
      </c>
      <c r="AR99" s="129"/>
      <c r="AS99" s="130">
        <v>0</v>
      </c>
      <c r="AT99" s="131">
        <f>ROUND(SUM(AV99:AW99),2)</f>
        <v>0</v>
      </c>
      <c r="AU99" s="132">
        <f>'SO 05 - Zahradní prvky'!P129</f>
        <v>0</v>
      </c>
      <c r="AV99" s="131">
        <f>'SO 05 - Zahradní prvky'!J35</f>
        <v>0</v>
      </c>
      <c r="AW99" s="131">
        <f>'SO 05 - Zahradní prvky'!J36</f>
        <v>0</v>
      </c>
      <c r="AX99" s="131">
        <f>'SO 05 - Zahradní prvky'!J37</f>
        <v>0</v>
      </c>
      <c r="AY99" s="131">
        <f>'SO 05 - Zahradní prvky'!J38</f>
        <v>0</v>
      </c>
      <c r="AZ99" s="131">
        <f>'SO 05 - Zahradní prvky'!F35</f>
        <v>0</v>
      </c>
      <c r="BA99" s="131">
        <f>'SO 05 - Zahradní prvky'!F36</f>
        <v>0</v>
      </c>
      <c r="BB99" s="131">
        <f>'SO 05 - Zahradní prvky'!F37</f>
        <v>0</v>
      </c>
      <c r="BC99" s="131">
        <f>'SO 05 - Zahradní prvky'!F38</f>
        <v>0</v>
      </c>
      <c r="BD99" s="133">
        <f>'SO 05 - Zahradní prvky'!F39</f>
        <v>0</v>
      </c>
      <c r="BE99" s="7"/>
      <c r="BT99" s="134" t="s">
        <v>92</v>
      </c>
      <c r="BV99" s="134" t="s">
        <v>87</v>
      </c>
      <c r="BW99" s="134" t="s">
        <v>107</v>
      </c>
      <c r="BX99" s="134" t="s">
        <v>5</v>
      </c>
      <c r="CL99" s="134" t="s">
        <v>19</v>
      </c>
      <c r="CM99" s="134" t="s">
        <v>94</v>
      </c>
    </row>
    <row r="100" s="7" customFormat="1" ht="16.5" customHeight="1">
      <c r="A100" s="122" t="s">
        <v>89</v>
      </c>
      <c r="B100" s="123"/>
      <c r="C100" s="124"/>
      <c r="D100" s="125" t="s">
        <v>108</v>
      </c>
      <c r="E100" s="125"/>
      <c r="F100" s="125"/>
      <c r="G100" s="125"/>
      <c r="H100" s="125"/>
      <c r="I100" s="126"/>
      <c r="J100" s="125" t="s">
        <v>109</v>
      </c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7">
        <f>'SO 06 - Zahradní zeleň'!J32</f>
        <v>0</v>
      </c>
      <c r="AH100" s="126"/>
      <c r="AI100" s="126"/>
      <c r="AJ100" s="126"/>
      <c r="AK100" s="126"/>
      <c r="AL100" s="126"/>
      <c r="AM100" s="126"/>
      <c r="AN100" s="127">
        <f>SUM(AG100,AT100)</f>
        <v>0</v>
      </c>
      <c r="AO100" s="126"/>
      <c r="AP100" s="126"/>
      <c r="AQ100" s="128" t="s">
        <v>91</v>
      </c>
      <c r="AR100" s="129"/>
      <c r="AS100" s="135">
        <v>0</v>
      </c>
      <c r="AT100" s="136">
        <f>ROUND(SUM(AV100:AW100),2)</f>
        <v>0</v>
      </c>
      <c r="AU100" s="137">
        <f>'SO 06 - Zahradní zeleň'!P128</f>
        <v>0</v>
      </c>
      <c r="AV100" s="136">
        <f>'SO 06 - Zahradní zeleň'!J35</f>
        <v>0</v>
      </c>
      <c r="AW100" s="136">
        <f>'SO 06 - Zahradní zeleň'!J36</f>
        <v>0</v>
      </c>
      <c r="AX100" s="136">
        <f>'SO 06 - Zahradní zeleň'!J37</f>
        <v>0</v>
      </c>
      <c r="AY100" s="136">
        <f>'SO 06 - Zahradní zeleň'!J38</f>
        <v>0</v>
      </c>
      <c r="AZ100" s="136">
        <f>'SO 06 - Zahradní zeleň'!F35</f>
        <v>0</v>
      </c>
      <c r="BA100" s="136">
        <f>'SO 06 - Zahradní zeleň'!F36</f>
        <v>0</v>
      </c>
      <c r="BB100" s="136">
        <f>'SO 06 - Zahradní zeleň'!F37</f>
        <v>0</v>
      </c>
      <c r="BC100" s="136">
        <f>'SO 06 - Zahradní zeleň'!F38</f>
        <v>0</v>
      </c>
      <c r="BD100" s="138">
        <f>'SO 06 - Zahradní zeleň'!F39</f>
        <v>0</v>
      </c>
      <c r="BE100" s="7"/>
      <c r="BT100" s="134" t="s">
        <v>92</v>
      </c>
      <c r="BV100" s="134" t="s">
        <v>87</v>
      </c>
      <c r="BW100" s="134" t="s">
        <v>110</v>
      </c>
      <c r="BX100" s="134" t="s">
        <v>5</v>
      </c>
      <c r="CL100" s="134" t="s">
        <v>19</v>
      </c>
      <c r="CM100" s="134" t="s">
        <v>94</v>
      </c>
    </row>
    <row r="101">
      <c r="B101" s="22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1"/>
    </row>
    <row r="102" s="2" customFormat="1" ht="30" customHeight="1">
      <c r="A102" s="41"/>
      <c r="B102" s="42"/>
      <c r="C102" s="110" t="s">
        <v>111</v>
      </c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113">
        <f>ROUND(SUM(AG103:AG106), 2)</f>
        <v>0</v>
      </c>
      <c r="AH102" s="113"/>
      <c r="AI102" s="113"/>
      <c r="AJ102" s="113"/>
      <c r="AK102" s="113"/>
      <c r="AL102" s="113"/>
      <c r="AM102" s="113"/>
      <c r="AN102" s="113">
        <f>ROUND(SUM(AN103:AN106), 2)</f>
        <v>0</v>
      </c>
      <c r="AO102" s="113"/>
      <c r="AP102" s="113"/>
      <c r="AQ102" s="139"/>
      <c r="AR102" s="44"/>
      <c r="AS102" s="103" t="s">
        <v>112</v>
      </c>
      <c r="AT102" s="104" t="s">
        <v>113</v>
      </c>
      <c r="AU102" s="104" t="s">
        <v>49</v>
      </c>
      <c r="AV102" s="105" t="s">
        <v>72</v>
      </c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="2" customFormat="1" ht="19.92" customHeight="1">
      <c r="A103" s="41"/>
      <c r="B103" s="42"/>
      <c r="C103" s="43"/>
      <c r="D103" s="140" t="s">
        <v>114</v>
      </c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43"/>
      <c r="AD103" s="43"/>
      <c r="AE103" s="43"/>
      <c r="AF103" s="43"/>
      <c r="AG103" s="141">
        <f>ROUND(AG94 * AS103, 2)</f>
        <v>0</v>
      </c>
      <c r="AH103" s="142"/>
      <c r="AI103" s="142"/>
      <c r="AJ103" s="142"/>
      <c r="AK103" s="142"/>
      <c r="AL103" s="142"/>
      <c r="AM103" s="142"/>
      <c r="AN103" s="142">
        <f>ROUND(AG103 + AV103, 2)</f>
        <v>0</v>
      </c>
      <c r="AO103" s="142"/>
      <c r="AP103" s="142"/>
      <c r="AQ103" s="43"/>
      <c r="AR103" s="44"/>
      <c r="AS103" s="143">
        <v>0</v>
      </c>
      <c r="AT103" s="144" t="s">
        <v>115</v>
      </c>
      <c r="AU103" s="144" t="s">
        <v>50</v>
      </c>
      <c r="AV103" s="145">
        <f>ROUND(IF(AU103="základní",AG103*L32,IF(AU103="snížená",AG103*L33,0)), 2)</f>
        <v>0</v>
      </c>
      <c r="AW103" s="41"/>
      <c r="AX103" s="41"/>
      <c r="AY103" s="41"/>
      <c r="AZ103" s="41"/>
      <c r="BA103" s="41"/>
      <c r="BB103" s="41"/>
      <c r="BC103" s="41"/>
      <c r="BD103" s="41"/>
      <c r="BE103" s="41"/>
      <c r="BV103" s="18" t="s">
        <v>116</v>
      </c>
      <c r="BY103" s="146">
        <f>IF(AU103="základní",AV103,0)</f>
        <v>0</v>
      </c>
      <c r="BZ103" s="146">
        <f>IF(AU103="snížená",AV103,0)</f>
        <v>0</v>
      </c>
      <c r="CA103" s="146">
        <v>0</v>
      </c>
      <c r="CB103" s="146">
        <v>0</v>
      </c>
      <c r="CC103" s="146">
        <v>0</v>
      </c>
      <c r="CD103" s="146">
        <f>IF(AU103="základní",AG103,0)</f>
        <v>0</v>
      </c>
      <c r="CE103" s="146">
        <f>IF(AU103="snížená",AG103,0)</f>
        <v>0</v>
      </c>
      <c r="CF103" s="146">
        <f>IF(AU103="zákl. přenesená",AG103,0)</f>
        <v>0</v>
      </c>
      <c r="CG103" s="146">
        <f>IF(AU103="sníž. přenesená",AG103,0)</f>
        <v>0</v>
      </c>
      <c r="CH103" s="146">
        <f>IF(AU103="nulová",AG103,0)</f>
        <v>0</v>
      </c>
      <c r="CI103" s="18">
        <f>IF(AU103="základní",1,IF(AU103="snížená",2,IF(AU103="zákl. přenesená",4,IF(AU103="sníž. přenesená",5,3))))</f>
        <v>1</v>
      </c>
      <c r="CJ103" s="18">
        <f>IF(AT103="stavební čast",1,IF(AT103="investiční čast",2,3))</f>
        <v>1</v>
      </c>
      <c r="CK103" s="18" t="str">
        <f>IF(D103="Vyplň vlastní","","x")</f>
        <v>x</v>
      </c>
    </row>
    <row r="104" s="2" customFormat="1" ht="19.92" customHeight="1">
      <c r="A104" s="41"/>
      <c r="B104" s="42"/>
      <c r="C104" s="43"/>
      <c r="D104" s="147" t="s">
        <v>117</v>
      </c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43"/>
      <c r="AD104" s="43"/>
      <c r="AE104" s="43"/>
      <c r="AF104" s="43"/>
      <c r="AG104" s="141">
        <f>ROUND(AG94 * AS104, 2)</f>
        <v>0</v>
      </c>
      <c r="AH104" s="142"/>
      <c r="AI104" s="142"/>
      <c r="AJ104" s="142"/>
      <c r="AK104" s="142"/>
      <c r="AL104" s="142"/>
      <c r="AM104" s="142"/>
      <c r="AN104" s="142">
        <f>ROUND(AG104 + AV104, 2)</f>
        <v>0</v>
      </c>
      <c r="AO104" s="142"/>
      <c r="AP104" s="142"/>
      <c r="AQ104" s="43"/>
      <c r="AR104" s="44"/>
      <c r="AS104" s="143">
        <v>0</v>
      </c>
      <c r="AT104" s="144" t="s">
        <v>115</v>
      </c>
      <c r="AU104" s="144" t="s">
        <v>50</v>
      </c>
      <c r="AV104" s="145">
        <f>ROUND(IF(AU104="základní",AG104*L32,IF(AU104="snížená",AG104*L33,0)), 2)</f>
        <v>0</v>
      </c>
      <c r="AW104" s="41"/>
      <c r="AX104" s="41"/>
      <c r="AY104" s="41"/>
      <c r="AZ104" s="41"/>
      <c r="BA104" s="41"/>
      <c r="BB104" s="41"/>
      <c r="BC104" s="41"/>
      <c r="BD104" s="41"/>
      <c r="BE104" s="41"/>
      <c r="BV104" s="18" t="s">
        <v>118</v>
      </c>
      <c r="BY104" s="146">
        <f>IF(AU104="základní",AV104,0)</f>
        <v>0</v>
      </c>
      <c r="BZ104" s="146">
        <f>IF(AU104="snížená",AV104,0)</f>
        <v>0</v>
      </c>
      <c r="CA104" s="146">
        <v>0</v>
      </c>
      <c r="CB104" s="146">
        <v>0</v>
      </c>
      <c r="CC104" s="146">
        <v>0</v>
      </c>
      <c r="CD104" s="146">
        <f>IF(AU104="základní",AG104,0)</f>
        <v>0</v>
      </c>
      <c r="CE104" s="146">
        <f>IF(AU104="snížená",AG104,0)</f>
        <v>0</v>
      </c>
      <c r="CF104" s="146">
        <f>IF(AU104="zákl. přenesená",AG104,0)</f>
        <v>0</v>
      </c>
      <c r="CG104" s="146">
        <f>IF(AU104="sníž. přenesená",AG104,0)</f>
        <v>0</v>
      </c>
      <c r="CH104" s="146">
        <f>IF(AU104="nulová",AG104,0)</f>
        <v>0</v>
      </c>
      <c r="CI104" s="18">
        <f>IF(AU104="základní",1,IF(AU104="snížená",2,IF(AU104="zákl. přenesená",4,IF(AU104="sníž. přenesená",5,3))))</f>
        <v>1</v>
      </c>
      <c r="CJ104" s="18">
        <f>IF(AT104="stavební čast",1,IF(AT104="investiční čast",2,3))</f>
        <v>1</v>
      </c>
      <c r="CK104" s="18" t="str">
        <f>IF(D104="Vyplň vlastní","","x")</f>
        <v/>
      </c>
    </row>
    <row r="105" s="2" customFormat="1" ht="19.92" customHeight="1">
      <c r="A105" s="41"/>
      <c r="B105" s="42"/>
      <c r="C105" s="43"/>
      <c r="D105" s="147" t="s">
        <v>117</v>
      </c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43"/>
      <c r="AD105" s="43"/>
      <c r="AE105" s="43"/>
      <c r="AF105" s="43"/>
      <c r="AG105" s="141">
        <f>ROUND(AG94 * AS105, 2)</f>
        <v>0</v>
      </c>
      <c r="AH105" s="142"/>
      <c r="AI105" s="142"/>
      <c r="AJ105" s="142"/>
      <c r="AK105" s="142"/>
      <c r="AL105" s="142"/>
      <c r="AM105" s="142"/>
      <c r="AN105" s="142">
        <f>ROUND(AG105 + AV105, 2)</f>
        <v>0</v>
      </c>
      <c r="AO105" s="142"/>
      <c r="AP105" s="142"/>
      <c r="AQ105" s="43"/>
      <c r="AR105" s="44"/>
      <c r="AS105" s="143">
        <v>0</v>
      </c>
      <c r="AT105" s="144" t="s">
        <v>115</v>
      </c>
      <c r="AU105" s="144" t="s">
        <v>50</v>
      </c>
      <c r="AV105" s="145">
        <f>ROUND(IF(AU105="základní",AG105*L32,IF(AU105="snížená",AG105*L33,0)), 2)</f>
        <v>0</v>
      </c>
      <c r="AW105" s="41"/>
      <c r="AX105" s="41"/>
      <c r="AY105" s="41"/>
      <c r="AZ105" s="41"/>
      <c r="BA105" s="41"/>
      <c r="BB105" s="41"/>
      <c r="BC105" s="41"/>
      <c r="BD105" s="41"/>
      <c r="BE105" s="41"/>
      <c r="BV105" s="18" t="s">
        <v>118</v>
      </c>
      <c r="BY105" s="146">
        <f>IF(AU105="základní",AV105,0)</f>
        <v>0</v>
      </c>
      <c r="BZ105" s="146">
        <f>IF(AU105="snížená",AV105,0)</f>
        <v>0</v>
      </c>
      <c r="CA105" s="146">
        <v>0</v>
      </c>
      <c r="CB105" s="146">
        <v>0</v>
      </c>
      <c r="CC105" s="146">
        <v>0</v>
      </c>
      <c r="CD105" s="146">
        <f>IF(AU105="základní",AG105,0)</f>
        <v>0</v>
      </c>
      <c r="CE105" s="146">
        <f>IF(AU105="snížená",AG105,0)</f>
        <v>0</v>
      </c>
      <c r="CF105" s="146">
        <f>IF(AU105="zákl. přenesená",AG105,0)</f>
        <v>0</v>
      </c>
      <c r="CG105" s="146">
        <f>IF(AU105="sníž. přenesená",AG105,0)</f>
        <v>0</v>
      </c>
      <c r="CH105" s="146">
        <f>IF(AU105="nulová",AG105,0)</f>
        <v>0</v>
      </c>
      <c r="CI105" s="18">
        <f>IF(AU105="základní",1,IF(AU105="snížená",2,IF(AU105="zákl. přenesená",4,IF(AU105="sníž. přenesená",5,3))))</f>
        <v>1</v>
      </c>
      <c r="CJ105" s="18">
        <f>IF(AT105="stavební čast",1,IF(AT105="investiční čast",2,3))</f>
        <v>1</v>
      </c>
      <c r="CK105" s="18" t="str">
        <f>IF(D105="Vyplň vlastní","","x")</f>
        <v/>
      </c>
    </row>
    <row r="106" s="2" customFormat="1" ht="19.92" customHeight="1">
      <c r="A106" s="41"/>
      <c r="B106" s="42"/>
      <c r="C106" s="43"/>
      <c r="D106" s="147" t="s">
        <v>117</v>
      </c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43"/>
      <c r="AD106" s="43"/>
      <c r="AE106" s="43"/>
      <c r="AF106" s="43"/>
      <c r="AG106" s="141">
        <f>ROUND(AG94 * AS106, 2)</f>
        <v>0</v>
      </c>
      <c r="AH106" s="142"/>
      <c r="AI106" s="142"/>
      <c r="AJ106" s="142"/>
      <c r="AK106" s="142"/>
      <c r="AL106" s="142"/>
      <c r="AM106" s="142"/>
      <c r="AN106" s="142">
        <f>ROUND(AG106 + AV106, 2)</f>
        <v>0</v>
      </c>
      <c r="AO106" s="142"/>
      <c r="AP106" s="142"/>
      <c r="AQ106" s="43"/>
      <c r="AR106" s="44"/>
      <c r="AS106" s="148">
        <v>0</v>
      </c>
      <c r="AT106" s="149" t="s">
        <v>115</v>
      </c>
      <c r="AU106" s="149" t="s">
        <v>50</v>
      </c>
      <c r="AV106" s="150">
        <f>ROUND(IF(AU106="základní",AG106*L32,IF(AU106="snížená",AG106*L33,0)), 2)</f>
        <v>0</v>
      </c>
      <c r="AW106" s="41"/>
      <c r="AX106" s="41"/>
      <c r="AY106" s="41"/>
      <c r="AZ106" s="41"/>
      <c r="BA106" s="41"/>
      <c r="BB106" s="41"/>
      <c r="BC106" s="41"/>
      <c r="BD106" s="41"/>
      <c r="BE106" s="41"/>
      <c r="BV106" s="18" t="s">
        <v>118</v>
      </c>
      <c r="BY106" s="146">
        <f>IF(AU106="základní",AV106,0)</f>
        <v>0</v>
      </c>
      <c r="BZ106" s="146">
        <f>IF(AU106="snížená",AV106,0)</f>
        <v>0</v>
      </c>
      <c r="CA106" s="146">
        <v>0</v>
      </c>
      <c r="CB106" s="146">
        <v>0</v>
      </c>
      <c r="CC106" s="146">
        <v>0</v>
      </c>
      <c r="CD106" s="146">
        <f>IF(AU106="základní",AG106,0)</f>
        <v>0</v>
      </c>
      <c r="CE106" s="146">
        <f>IF(AU106="snížená",AG106,0)</f>
        <v>0</v>
      </c>
      <c r="CF106" s="146">
        <f>IF(AU106="zákl. přenesená",AG106,0)</f>
        <v>0</v>
      </c>
      <c r="CG106" s="146">
        <f>IF(AU106="sníž. přenesená",AG106,0)</f>
        <v>0</v>
      </c>
      <c r="CH106" s="146">
        <f>IF(AU106="nulová",AG106,0)</f>
        <v>0</v>
      </c>
      <c r="CI106" s="18">
        <f>IF(AU106="základní",1,IF(AU106="snížená",2,IF(AU106="zákl. přenesená",4,IF(AU106="sníž. přenesená",5,3))))</f>
        <v>1</v>
      </c>
      <c r="CJ106" s="18">
        <f>IF(AT106="stavební čast",1,IF(AT106="investiční čast",2,3))</f>
        <v>1</v>
      </c>
      <c r="CK106" s="18" t="str">
        <f>IF(D106="Vyplň vlastní","","x")</f>
        <v/>
      </c>
    </row>
    <row r="107" s="2" customFormat="1" ht="10.8" customHeight="1">
      <c r="A107" s="41"/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4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="2" customFormat="1" ht="30" customHeight="1">
      <c r="A108" s="41"/>
      <c r="B108" s="42"/>
      <c r="C108" s="151" t="s">
        <v>119</v>
      </c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  <c r="AA108" s="152"/>
      <c r="AB108" s="152"/>
      <c r="AC108" s="152"/>
      <c r="AD108" s="152"/>
      <c r="AE108" s="152"/>
      <c r="AF108" s="152"/>
      <c r="AG108" s="153">
        <f>ROUND(AG94 + AG102, 2)</f>
        <v>0</v>
      </c>
      <c r="AH108" s="153"/>
      <c r="AI108" s="153"/>
      <c r="AJ108" s="153"/>
      <c r="AK108" s="153"/>
      <c r="AL108" s="153"/>
      <c r="AM108" s="153"/>
      <c r="AN108" s="153">
        <f>ROUND(AN94 + AN102, 2)</f>
        <v>0</v>
      </c>
      <c r="AO108" s="153"/>
      <c r="AP108" s="153"/>
      <c r="AQ108" s="152"/>
      <c r="AR108" s="44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="2" customFormat="1" ht="6.96" customHeight="1">
      <c r="A109" s="41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44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</sheetData>
  <sheetProtection sheet="1" formatColumns="0" formatRows="0" objects="1" scenarios="1" spinCount="100000" saltValue="PTqGWm/AL/ZeX7cBhAsk31yeiSvJMQWm9dy7X2f6kt+p4giC+2jtzpsu7EgM+gKZaS83lulJzlI9YaHsVNJ/2w==" hashValue="UL1czJFs6dtMpVLcfkO/auW3HvYEvcrev5pzyH8bIVEdwgVIFUw3gEsr+SGIlSjxtff8xNiovZpqA8uEWDVT3A==" algorithmName="SHA-512" password="CC35"/>
  <mergeCells count="80">
    <mergeCell ref="C92:G92"/>
    <mergeCell ref="D106:AB106"/>
    <mergeCell ref="D105:AB105"/>
    <mergeCell ref="D104:AB104"/>
    <mergeCell ref="D103:AB103"/>
    <mergeCell ref="D100:H100"/>
    <mergeCell ref="D96:H96"/>
    <mergeCell ref="D99:H99"/>
    <mergeCell ref="D97:H97"/>
    <mergeCell ref="D98:H98"/>
    <mergeCell ref="D95:H95"/>
    <mergeCell ref="I92:AF92"/>
    <mergeCell ref="J95:AF95"/>
    <mergeCell ref="J98:AF98"/>
    <mergeCell ref="J97:AF97"/>
    <mergeCell ref="J100:AF100"/>
    <mergeCell ref="J99:AF99"/>
    <mergeCell ref="J96:AF96"/>
    <mergeCell ref="L85:AO85"/>
    <mergeCell ref="AG97:AM97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  <mergeCell ref="AG106:AM106"/>
    <mergeCell ref="AG105:AM105"/>
    <mergeCell ref="AG104:AM104"/>
    <mergeCell ref="AG103:AM103"/>
    <mergeCell ref="AG102:AM102"/>
    <mergeCell ref="AG96:AM96"/>
    <mergeCell ref="AG92:AM92"/>
    <mergeCell ref="AG100:AM100"/>
    <mergeCell ref="AG94:AM94"/>
    <mergeCell ref="AG108:AM108"/>
    <mergeCell ref="AG99:AM99"/>
    <mergeCell ref="AG98:AM98"/>
    <mergeCell ref="AG95:AM95"/>
    <mergeCell ref="AM87:AN87"/>
    <mergeCell ref="AM90:AP90"/>
    <mergeCell ref="AM89:AP89"/>
    <mergeCell ref="AN108:AP108"/>
    <mergeCell ref="AN98:AP98"/>
    <mergeCell ref="AN103:AP103"/>
    <mergeCell ref="AN92:AP92"/>
    <mergeCell ref="AN94:AP94"/>
    <mergeCell ref="AN95:AP95"/>
    <mergeCell ref="AN104:AP104"/>
    <mergeCell ref="AN105:AP105"/>
    <mergeCell ref="AN96:AP96"/>
    <mergeCell ref="AN99:AP99"/>
    <mergeCell ref="AN106:AP106"/>
    <mergeCell ref="AN97:AP97"/>
    <mergeCell ref="AN102:AP102"/>
    <mergeCell ref="AN100:AP100"/>
    <mergeCell ref="AS89:AT91"/>
  </mergeCells>
  <dataValidations count="2">
    <dataValidation type="list" allowBlank="1" showInputMessage="1" showErrorMessage="1" error="Povoleny jsou hodnoty základní, snížená, zákl. přenesená, sníž. přenesená, nulová." sqref="AU102:AU106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102:AT106">
      <formula1>"stavební čast, technologická čast, investiční čast"</formula1>
    </dataValidation>
  </dataValidations>
  <hyperlinks>
    <hyperlink ref="A95" location="'SO 01 - Novostavba polyte...'!C2" display="/"/>
    <hyperlink ref="A96" location="'SO 02 - Chodník'!C2" display="/"/>
    <hyperlink ref="A97" location="'SO 03 - Mobilní WC'!C2" display="/"/>
    <hyperlink ref="A98" location="'SO 04 - Silnoproud'!C2" display="/"/>
    <hyperlink ref="A99" location="'SO 05 - Zahradní prvky'!C2" display="/"/>
    <hyperlink ref="A100" location="'SO 06 - Zahradní zeleň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94</v>
      </c>
    </row>
    <row r="4" s="1" customFormat="1" ht="24.96" customHeight="1">
      <c r="B4" s="21"/>
      <c r="D4" s="156" t="s">
        <v>120</v>
      </c>
      <c r="L4" s="21"/>
      <c r="M4" s="157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16</v>
      </c>
      <c r="L6" s="21"/>
    </row>
    <row r="7" s="1" customFormat="1" ht="16.5" customHeight="1">
      <c r="B7" s="21"/>
      <c r="E7" s="159" t="str">
        <f>'Rekapitulace stavby'!K6</f>
        <v>Novostavba polytechnické učebny</v>
      </c>
      <c r="F7" s="158"/>
      <c r="G7" s="158"/>
      <c r="H7" s="158"/>
      <c r="L7" s="21"/>
    </row>
    <row r="8" s="2" customFormat="1" ht="12" customHeight="1">
      <c r="A8" s="41"/>
      <c r="B8" s="44"/>
      <c r="C8" s="41"/>
      <c r="D8" s="158" t="s">
        <v>121</v>
      </c>
      <c r="E8" s="41"/>
      <c r="F8" s="41"/>
      <c r="G8" s="41"/>
      <c r="H8" s="41"/>
      <c r="I8" s="41"/>
      <c r="J8" s="41"/>
      <c r="K8" s="41"/>
      <c r="L8" s="66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4"/>
      <c r="C9" s="41"/>
      <c r="D9" s="41"/>
      <c r="E9" s="160" t="s">
        <v>122</v>
      </c>
      <c r="F9" s="41"/>
      <c r="G9" s="41"/>
      <c r="H9" s="41"/>
      <c r="I9" s="41"/>
      <c r="J9" s="41"/>
      <c r="K9" s="41"/>
      <c r="L9" s="66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4"/>
      <c r="C10" s="41"/>
      <c r="D10" s="41"/>
      <c r="E10" s="41"/>
      <c r="F10" s="41"/>
      <c r="G10" s="41"/>
      <c r="H10" s="41"/>
      <c r="I10" s="41"/>
      <c r="J10" s="41"/>
      <c r="K10" s="41"/>
      <c r="L10" s="66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4"/>
      <c r="C11" s="41"/>
      <c r="D11" s="158" t="s">
        <v>18</v>
      </c>
      <c r="E11" s="41"/>
      <c r="F11" s="161" t="s">
        <v>19</v>
      </c>
      <c r="G11" s="41"/>
      <c r="H11" s="41"/>
      <c r="I11" s="158" t="s">
        <v>20</v>
      </c>
      <c r="J11" s="161" t="s">
        <v>1</v>
      </c>
      <c r="K11" s="41"/>
      <c r="L11" s="66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4"/>
      <c r="C12" s="41"/>
      <c r="D12" s="158" t="s">
        <v>21</v>
      </c>
      <c r="E12" s="41"/>
      <c r="F12" s="161" t="s">
        <v>22</v>
      </c>
      <c r="G12" s="41"/>
      <c r="H12" s="41"/>
      <c r="I12" s="158" t="s">
        <v>23</v>
      </c>
      <c r="J12" s="162" t="str">
        <f>'Rekapitulace stavby'!AN8</f>
        <v>31. 8. 2020</v>
      </c>
      <c r="K12" s="41"/>
      <c r="L12" s="66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4"/>
      <c r="C13" s="41"/>
      <c r="D13" s="41"/>
      <c r="E13" s="41"/>
      <c r="F13" s="41"/>
      <c r="G13" s="41"/>
      <c r="H13" s="41"/>
      <c r="I13" s="41"/>
      <c r="J13" s="41"/>
      <c r="K13" s="41"/>
      <c r="L13" s="66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4"/>
      <c r="C14" s="41"/>
      <c r="D14" s="158" t="s">
        <v>25</v>
      </c>
      <c r="E14" s="41"/>
      <c r="F14" s="41"/>
      <c r="G14" s="41"/>
      <c r="H14" s="41"/>
      <c r="I14" s="158" t="s">
        <v>26</v>
      </c>
      <c r="J14" s="161" t="s">
        <v>27</v>
      </c>
      <c r="K14" s="41"/>
      <c r="L14" s="66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4"/>
      <c r="C15" s="41"/>
      <c r="D15" s="41"/>
      <c r="E15" s="161" t="s">
        <v>28</v>
      </c>
      <c r="F15" s="41"/>
      <c r="G15" s="41"/>
      <c r="H15" s="41"/>
      <c r="I15" s="158" t="s">
        <v>29</v>
      </c>
      <c r="J15" s="161" t="s">
        <v>30</v>
      </c>
      <c r="K15" s="41"/>
      <c r="L15" s="66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4"/>
      <c r="C16" s="41"/>
      <c r="D16" s="41"/>
      <c r="E16" s="41"/>
      <c r="F16" s="41"/>
      <c r="G16" s="41"/>
      <c r="H16" s="41"/>
      <c r="I16" s="41"/>
      <c r="J16" s="41"/>
      <c r="K16" s="41"/>
      <c r="L16" s="66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4"/>
      <c r="C17" s="41"/>
      <c r="D17" s="158" t="s">
        <v>31</v>
      </c>
      <c r="E17" s="41"/>
      <c r="F17" s="41"/>
      <c r="G17" s="41"/>
      <c r="H17" s="41"/>
      <c r="I17" s="158" t="s">
        <v>26</v>
      </c>
      <c r="J17" s="34" t="str">
        <f>'Rekapitulace stavby'!AN13</f>
        <v>Vyplň údaj</v>
      </c>
      <c r="K17" s="41"/>
      <c r="L17" s="66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4"/>
      <c r="C18" s="41"/>
      <c r="D18" s="41"/>
      <c r="E18" s="34" t="str">
        <f>'Rekapitulace stavby'!E14</f>
        <v>Vyplň údaj</v>
      </c>
      <c r="F18" s="161"/>
      <c r="G18" s="161"/>
      <c r="H18" s="161"/>
      <c r="I18" s="158" t="s">
        <v>29</v>
      </c>
      <c r="J18" s="34" t="str">
        <f>'Rekapitulace stavby'!AN14</f>
        <v>Vyplň údaj</v>
      </c>
      <c r="K18" s="41"/>
      <c r="L18" s="66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4"/>
      <c r="C19" s="41"/>
      <c r="D19" s="41"/>
      <c r="E19" s="41"/>
      <c r="F19" s="41"/>
      <c r="G19" s="41"/>
      <c r="H19" s="41"/>
      <c r="I19" s="41"/>
      <c r="J19" s="41"/>
      <c r="K19" s="41"/>
      <c r="L19" s="66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4"/>
      <c r="C20" s="41"/>
      <c r="D20" s="158" t="s">
        <v>33</v>
      </c>
      <c r="E20" s="41"/>
      <c r="F20" s="41"/>
      <c r="G20" s="41"/>
      <c r="H20" s="41"/>
      <c r="I20" s="158" t="s">
        <v>26</v>
      </c>
      <c r="J20" s="161" t="s">
        <v>34</v>
      </c>
      <c r="K20" s="41"/>
      <c r="L20" s="66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4"/>
      <c r="C21" s="41"/>
      <c r="D21" s="41"/>
      <c r="E21" s="161" t="s">
        <v>35</v>
      </c>
      <c r="F21" s="41"/>
      <c r="G21" s="41"/>
      <c r="H21" s="41"/>
      <c r="I21" s="158" t="s">
        <v>29</v>
      </c>
      <c r="J21" s="161" t="s">
        <v>36</v>
      </c>
      <c r="K21" s="41"/>
      <c r="L21" s="66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66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4"/>
      <c r="C23" s="41"/>
      <c r="D23" s="158" t="s">
        <v>38</v>
      </c>
      <c r="E23" s="41"/>
      <c r="F23" s="41"/>
      <c r="G23" s="41"/>
      <c r="H23" s="41"/>
      <c r="I23" s="158" t="s">
        <v>26</v>
      </c>
      <c r="J23" s="161" t="s">
        <v>39</v>
      </c>
      <c r="K23" s="41"/>
      <c r="L23" s="66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4"/>
      <c r="C24" s="41"/>
      <c r="D24" s="41"/>
      <c r="E24" s="161" t="s">
        <v>40</v>
      </c>
      <c r="F24" s="41"/>
      <c r="G24" s="41"/>
      <c r="H24" s="41"/>
      <c r="I24" s="158" t="s">
        <v>29</v>
      </c>
      <c r="J24" s="161" t="s">
        <v>41</v>
      </c>
      <c r="K24" s="41"/>
      <c r="L24" s="66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4"/>
      <c r="C25" s="41"/>
      <c r="D25" s="41"/>
      <c r="E25" s="41"/>
      <c r="F25" s="41"/>
      <c r="G25" s="41"/>
      <c r="H25" s="41"/>
      <c r="I25" s="41"/>
      <c r="J25" s="41"/>
      <c r="K25" s="41"/>
      <c r="L25" s="66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4"/>
      <c r="C26" s="41"/>
      <c r="D26" s="158" t="s">
        <v>42</v>
      </c>
      <c r="E26" s="41"/>
      <c r="F26" s="41"/>
      <c r="G26" s="41"/>
      <c r="H26" s="41"/>
      <c r="I26" s="41"/>
      <c r="J26" s="41"/>
      <c r="K26" s="41"/>
      <c r="L26" s="66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63"/>
      <c r="B27" s="164"/>
      <c r="C27" s="163"/>
      <c r="D27" s="163"/>
      <c r="E27" s="165" t="s">
        <v>1</v>
      </c>
      <c r="F27" s="165"/>
      <c r="G27" s="165"/>
      <c r="H27" s="165"/>
      <c r="I27" s="163"/>
      <c r="J27" s="163"/>
      <c r="K27" s="163"/>
      <c r="L27" s="166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</row>
    <row r="28" s="2" customFormat="1" ht="6.96" customHeight="1">
      <c r="A28" s="41"/>
      <c r="B28" s="44"/>
      <c r="C28" s="41"/>
      <c r="D28" s="41"/>
      <c r="E28" s="41"/>
      <c r="F28" s="41"/>
      <c r="G28" s="41"/>
      <c r="H28" s="41"/>
      <c r="I28" s="41"/>
      <c r="J28" s="41"/>
      <c r="K28" s="41"/>
      <c r="L28" s="66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4"/>
      <c r="C29" s="41"/>
      <c r="D29" s="167"/>
      <c r="E29" s="167"/>
      <c r="F29" s="167"/>
      <c r="G29" s="167"/>
      <c r="H29" s="167"/>
      <c r="I29" s="167"/>
      <c r="J29" s="167"/>
      <c r="K29" s="167"/>
      <c r="L29" s="66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4.4" customHeight="1">
      <c r="A30" s="41"/>
      <c r="B30" s="44"/>
      <c r="C30" s="41"/>
      <c r="D30" s="161" t="s">
        <v>123</v>
      </c>
      <c r="E30" s="41"/>
      <c r="F30" s="41"/>
      <c r="G30" s="41"/>
      <c r="H30" s="41"/>
      <c r="I30" s="41"/>
      <c r="J30" s="168">
        <f>J96</f>
        <v>0</v>
      </c>
      <c r="K30" s="41"/>
      <c r="L30" s="66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14.4" customHeight="1">
      <c r="A31" s="41"/>
      <c r="B31" s="44"/>
      <c r="C31" s="41"/>
      <c r="D31" s="169" t="s">
        <v>114</v>
      </c>
      <c r="E31" s="41"/>
      <c r="F31" s="41"/>
      <c r="G31" s="41"/>
      <c r="H31" s="41"/>
      <c r="I31" s="41"/>
      <c r="J31" s="168">
        <f>J124</f>
        <v>0</v>
      </c>
      <c r="K31" s="41"/>
      <c r="L31" s="6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4"/>
      <c r="C32" s="41"/>
      <c r="D32" s="170" t="s">
        <v>45</v>
      </c>
      <c r="E32" s="41"/>
      <c r="F32" s="41"/>
      <c r="G32" s="41"/>
      <c r="H32" s="41"/>
      <c r="I32" s="41"/>
      <c r="J32" s="171">
        <f>ROUND(J30 + J31, 2)</f>
        <v>0</v>
      </c>
      <c r="K32" s="41"/>
      <c r="L32" s="6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4"/>
      <c r="C33" s="41"/>
      <c r="D33" s="167"/>
      <c r="E33" s="167"/>
      <c r="F33" s="167"/>
      <c r="G33" s="167"/>
      <c r="H33" s="167"/>
      <c r="I33" s="167"/>
      <c r="J33" s="167"/>
      <c r="K33" s="167"/>
      <c r="L33" s="6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4"/>
      <c r="C34" s="41"/>
      <c r="D34" s="41"/>
      <c r="E34" s="41"/>
      <c r="F34" s="172" t="s">
        <v>47</v>
      </c>
      <c r="G34" s="41"/>
      <c r="H34" s="41"/>
      <c r="I34" s="172" t="s">
        <v>46</v>
      </c>
      <c r="J34" s="172" t="s">
        <v>48</v>
      </c>
      <c r="K34" s="41"/>
      <c r="L34" s="6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4"/>
      <c r="C35" s="41"/>
      <c r="D35" s="173" t="s">
        <v>49</v>
      </c>
      <c r="E35" s="158" t="s">
        <v>50</v>
      </c>
      <c r="F35" s="174">
        <f>ROUND((SUM(BE124:BE131) + SUM(BE151:BE636)),  2)</f>
        <v>0</v>
      </c>
      <c r="G35" s="41"/>
      <c r="H35" s="41"/>
      <c r="I35" s="175">
        <v>0.20999999999999999</v>
      </c>
      <c r="J35" s="174">
        <f>ROUND(((SUM(BE124:BE131) + SUM(BE151:BE636))*I35),  2)</f>
        <v>0</v>
      </c>
      <c r="K35" s="41"/>
      <c r="L35" s="6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4"/>
      <c r="C36" s="41"/>
      <c r="D36" s="41"/>
      <c r="E36" s="158" t="s">
        <v>51</v>
      </c>
      <c r="F36" s="174">
        <f>ROUND((SUM(BF124:BF131) + SUM(BF151:BF636)),  2)</f>
        <v>0</v>
      </c>
      <c r="G36" s="41"/>
      <c r="H36" s="41"/>
      <c r="I36" s="175">
        <v>0.14999999999999999</v>
      </c>
      <c r="J36" s="174">
        <f>ROUND(((SUM(BF124:BF131) + SUM(BF151:BF636))*I36),  2)</f>
        <v>0</v>
      </c>
      <c r="K36" s="41"/>
      <c r="L36" s="6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4"/>
      <c r="C37" s="41"/>
      <c r="D37" s="41"/>
      <c r="E37" s="158" t="s">
        <v>52</v>
      </c>
      <c r="F37" s="174">
        <f>ROUND((SUM(BG124:BG131) + SUM(BG151:BG636)),  2)</f>
        <v>0</v>
      </c>
      <c r="G37" s="41"/>
      <c r="H37" s="41"/>
      <c r="I37" s="175">
        <v>0.20999999999999999</v>
      </c>
      <c r="J37" s="174">
        <f>0</f>
        <v>0</v>
      </c>
      <c r="K37" s="41"/>
      <c r="L37" s="6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4"/>
      <c r="C38" s="41"/>
      <c r="D38" s="41"/>
      <c r="E38" s="158" t="s">
        <v>53</v>
      </c>
      <c r="F38" s="174">
        <f>ROUND((SUM(BH124:BH131) + SUM(BH151:BH636)),  2)</f>
        <v>0</v>
      </c>
      <c r="G38" s="41"/>
      <c r="H38" s="41"/>
      <c r="I38" s="175">
        <v>0.14999999999999999</v>
      </c>
      <c r="J38" s="174">
        <f>0</f>
        <v>0</v>
      </c>
      <c r="K38" s="41"/>
      <c r="L38" s="6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4"/>
      <c r="C39" s="41"/>
      <c r="D39" s="41"/>
      <c r="E39" s="158" t="s">
        <v>54</v>
      </c>
      <c r="F39" s="174">
        <f>ROUND((SUM(BI124:BI131) + SUM(BI151:BI636)),  2)</f>
        <v>0</v>
      </c>
      <c r="G39" s="41"/>
      <c r="H39" s="41"/>
      <c r="I39" s="175">
        <v>0</v>
      </c>
      <c r="J39" s="174">
        <f>0</f>
        <v>0</v>
      </c>
      <c r="K39" s="41"/>
      <c r="L39" s="6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4"/>
      <c r="C40" s="41"/>
      <c r="D40" s="41"/>
      <c r="E40" s="41"/>
      <c r="F40" s="41"/>
      <c r="G40" s="41"/>
      <c r="H40" s="41"/>
      <c r="I40" s="41"/>
      <c r="J40" s="41"/>
      <c r="K40" s="41"/>
      <c r="L40" s="6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4"/>
      <c r="C41" s="176"/>
      <c r="D41" s="177" t="s">
        <v>55</v>
      </c>
      <c r="E41" s="178"/>
      <c r="F41" s="178"/>
      <c r="G41" s="179" t="s">
        <v>56</v>
      </c>
      <c r="H41" s="180" t="s">
        <v>57</v>
      </c>
      <c r="I41" s="178"/>
      <c r="J41" s="181">
        <f>SUM(J32:J39)</f>
        <v>0</v>
      </c>
      <c r="K41" s="182"/>
      <c r="L41" s="6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44"/>
      <c r="C42" s="41"/>
      <c r="D42" s="41"/>
      <c r="E42" s="41"/>
      <c r="F42" s="41"/>
      <c r="G42" s="41"/>
      <c r="H42" s="41"/>
      <c r="I42" s="41"/>
      <c r="J42" s="41"/>
      <c r="K42" s="41"/>
      <c r="L42" s="6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6"/>
      <c r="D50" s="183" t="s">
        <v>58</v>
      </c>
      <c r="E50" s="184"/>
      <c r="F50" s="184"/>
      <c r="G50" s="183" t="s">
        <v>59</v>
      </c>
      <c r="H50" s="184"/>
      <c r="I50" s="184"/>
      <c r="J50" s="184"/>
      <c r="K50" s="184"/>
      <c r="L50" s="66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1"/>
      <c r="B61" s="44"/>
      <c r="C61" s="41"/>
      <c r="D61" s="185" t="s">
        <v>60</v>
      </c>
      <c r="E61" s="186"/>
      <c r="F61" s="187" t="s">
        <v>61</v>
      </c>
      <c r="G61" s="185" t="s">
        <v>60</v>
      </c>
      <c r="H61" s="186"/>
      <c r="I61" s="186"/>
      <c r="J61" s="188" t="s">
        <v>61</v>
      </c>
      <c r="K61" s="186"/>
      <c r="L61" s="6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1"/>
      <c r="B65" s="44"/>
      <c r="C65" s="41"/>
      <c r="D65" s="183" t="s">
        <v>62</v>
      </c>
      <c r="E65" s="189"/>
      <c r="F65" s="189"/>
      <c r="G65" s="183" t="s">
        <v>63</v>
      </c>
      <c r="H65" s="189"/>
      <c r="I65" s="189"/>
      <c r="J65" s="189"/>
      <c r="K65" s="189"/>
      <c r="L65" s="6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1"/>
      <c r="B76" s="44"/>
      <c r="C76" s="41"/>
      <c r="D76" s="185" t="s">
        <v>60</v>
      </c>
      <c r="E76" s="186"/>
      <c r="F76" s="187" t="s">
        <v>61</v>
      </c>
      <c r="G76" s="185" t="s">
        <v>60</v>
      </c>
      <c r="H76" s="186"/>
      <c r="I76" s="186"/>
      <c r="J76" s="188" t="s">
        <v>61</v>
      </c>
      <c r="K76" s="186"/>
      <c r="L76" s="6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4.4" customHeight="1">
      <c r="A77" s="41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6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66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4" t="s">
        <v>124</v>
      </c>
      <c r="D82" s="43"/>
      <c r="E82" s="43"/>
      <c r="F82" s="43"/>
      <c r="G82" s="43"/>
      <c r="H82" s="43"/>
      <c r="I82" s="43"/>
      <c r="J82" s="43"/>
      <c r="K82" s="43"/>
      <c r="L82" s="66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66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3" t="s">
        <v>16</v>
      </c>
      <c r="D84" s="43"/>
      <c r="E84" s="43"/>
      <c r="F84" s="43"/>
      <c r="G84" s="43"/>
      <c r="H84" s="43"/>
      <c r="I84" s="43"/>
      <c r="J84" s="43"/>
      <c r="K84" s="43"/>
      <c r="L84" s="66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94" t="str">
        <f>E7</f>
        <v>Novostavba polytechnické učebny</v>
      </c>
      <c r="F85" s="33"/>
      <c r="G85" s="33"/>
      <c r="H85" s="33"/>
      <c r="I85" s="43"/>
      <c r="J85" s="43"/>
      <c r="K85" s="43"/>
      <c r="L85" s="66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3" t="s">
        <v>121</v>
      </c>
      <c r="D86" s="43"/>
      <c r="E86" s="43"/>
      <c r="F86" s="43"/>
      <c r="G86" s="43"/>
      <c r="H86" s="43"/>
      <c r="I86" s="43"/>
      <c r="J86" s="43"/>
      <c r="K86" s="43"/>
      <c r="L86" s="66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9" t="str">
        <f>E9</f>
        <v>SO 01 - Novostavba polytechnické učebny</v>
      </c>
      <c r="F87" s="43"/>
      <c r="G87" s="43"/>
      <c r="H87" s="43"/>
      <c r="I87" s="43"/>
      <c r="J87" s="43"/>
      <c r="K87" s="43"/>
      <c r="L87" s="66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66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3" t="s">
        <v>21</v>
      </c>
      <c r="D89" s="43"/>
      <c r="E89" s="43"/>
      <c r="F89" s="28" t="str">
        <f>F12</f>
        <v>obec Hrubý Jeseník, parc. č. 135/4</v>
      </c>
      <c r="G89" s="43"/>
      <c r="H89" s="43"/>
      <c r="I89" s="33" t="s">
        <v>23</v>
      </c>
      <c r="J89" s="82" t="str">
        <f>IF(J12="","",J12)</f>
        <v>31. 8. 2020</v>
      </c>
      <c r="K89" s="43"/>
      <c r="L89" s="66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66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40.05" customHeight="1">
      <c r="A91" s="41"/>
      <c r="B91" s="42"/>
      <c r="C91" s="33" t="s">
        <v>25</v>
      </c>
      <c r="D91" s="43"/>
      <c r="E91" s="43"/>
      <c r="F91" s="28" t="str">
        <f>E15</f>
        <v>Obec Hrubý Jeseník, č.p.30, 289 32 Oskořínek</v>
      </c>
      <c r="G91" s="43"/>
      <c r="H91" s="43"/>
      <c r="I91" s="33" t="s">
        <v>33</v>
      </c>
      <c r="J91" s="37" t="str">
        <f>E21</f>
        <v>Z.Švanda, Ronovská 127, Oskořínek 289 32</v>
      </c>
      <c r="K91" s="43"/>
      <c r="L91" s="66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3" t="s">
        <v>31</v>
      </c>
      <c r="D92" s="43"/>
      <c r="E92" s="43"/>
      <c r="F92" s="28" t="str">
        <f>IF(E18="","",E18)</f>
        <v>Vyplň údaj</v>
      </c>
      <c r="G92" s="43"/>
      <c r="H92" s="43"/>
      <c r="I92" s="33" t="s">
        <v>38</v>
      </c>
      <c r="J92" s="37" t="str">
        <f>E24</f>
        <v>Z.Švanda</v>
      </c>
      <c r="K92" s="43"/>
      <c r="L92" s="66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66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9.28" customHeight="1">
      <c r="A94" s="41"/>
      <c r="B94" s="42"/>
      <c r="C94" s="195" t="s">
        <v>125</v>
      </c>
      <c r="D94" s="152"/>
      <c r="E94" s="152"/>
      <c r="F94" s="152"/>
      <c r="G94" s="152"/>
      <c r="H94" s="152"/>
      <c r="I94" s="152"/>
      <c r="J94" s="196" t="s">
        <v>126</v>
      </c>
      <c r="K94" s="152"/>
      <c r="L94" s="66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66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22.8" customHeight="1">
      <c r="A96" s="41"/>
      <c r="B96" s="42"/>
      <c r="C96" s="197" t="s">
        <v>127</v>
      </c>
      <c r="D96" s="43"/>
      <c r="E96" s="43"/>
      <c r="F96" s="43"/>
      <c r="G96" s="43"/>
      <c r="H96" s="43"/>
      <c r="I96" s="43"/>
      <c r="J96" s="113">
        <f>J151</f>
        <v>0</v>
      </c>
      <c r="K96" s="43"/>
      <c r="L96" s="66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U96" s="18" t="s">
        <v>128</v>
      </c>
    </row>
    <row r="97" s="9" customFormat="1" ht="24.96" customHeight="1">
      <c r="A97" s="9"/>
      <c r="B97" s="198"/>
      <c r="C97" s="199"/>
      <c r="D97" s="200" t="s">
        <v>129</v>
      </c>
      <c r="E97" s="201"/>
      <c r="F97" s="201"/>
      <c r="G97" s="201"/>
      <c r="H97" s="201"/>
      <c r="I97" s="201"/>
      <c r="J97" s="202">
        <f>J152</f>
        <v>0</v>
      </c>
      <c r="K97" s="199"/>
      <c r="L97" s="20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4"/>
      <c r="C98" s="205"/>
      <c r="D98" s="206" t="s">
        <v>130</v>
      </c>
      <c r="E98" s="207"/>
      <c r="F98" s="207"/>
      <c r="G98" s="207"/>
      <c r="H98" s="207"/>
      <c r="I98" s="207"/>
      <c r="J98" s="208">
        <f>J153</f>
        <v>0</v>
      </c>
      <c r="K98" s="205"/>
      <c r="L98" s="20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4"/>
      <c r="C99" s="205"/>
      <c r="D99" s="206" t="s">
        <v>131</v>
      </c>
      <c r="E99" s="207"/>
      <c r="F99" s="207"/>
      <c r="G99" s="207"/>
      <c r="H99" s="207"/>
      <c r="I99" s="207"/>
      <c r="J99" s="208">
        <f>J257</f>
        <v>0</v>
      </c>
      <c r="K99" s="205"/>
      <c r="L99" s="20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4"/>
      <c r="C100" s="205"/>
      <c r="D100" s="206" t="s">
        <v>132</v>
      </c>
      <c r="E100" s="207"/>
      <c r="F100" s="207"/>
      <c r="G100" s="207"/>
      <c r="H100" s="207"/>
      <c r="I100" s="207"/>
      <c r="J100" s="208">
        <f>J283</f>
        <v>0</v>
      </c>
      <c r="K100" s="205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4"/>
      <c r="C101" s="205"/>
      <c r="D101" s="206" t="s">
        <v>133</v>
      </c>
      <c r="E101" s="207"/>
      <c r="F101" s="207"/>
      <c r="G101" s="207"/>
      <c r="H101" s="207"/>
      <c r="I101" s="207"/>
      <c r="J101" s="208">
        <f>J298</f>
        <v>0</v>
      </c>
      <c r="K101" s="205"/>
      <c r="L101" s="20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4"/>
      <c r="C102" s="205"/>
      <c r="D102" s="206" t="s">
        <v>134</v>
      </c>
      <c r="E102" s="207"/>
      <c r="F102" s="207"/>
      <c r="G102" s="207"/>
      <c r="H102" s="207"/>
      <c r="I102" s="207"/>
      <c r="J102" s="208">
        <f>J330</f>
        <v>0</v>
      </c>
      <c r="K102" s="205"/>
      <c r="L102" s="20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4"/>
      <c r="C103" s="205"/>
      <c r="D103" s="206" t="s">
        <v>135</v>
      </c>
      <c r="E103" s="207"/>
      <c r="F103" s="207"/>
      <c r="G103" s="207"/>
      <c r="H103" s="207"/>
      <c r="I103" s="207"/>
      <c r="J103" s="208">
        <f>J369</f>
        <v>0</v>
      </c>
      <c r="K103" s="205"/>
      <c r="L103" s="20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4"/>
      <c r="C104" s="205"/>
      <c r="D104" s="206" t="s">
        <v>136</v>
      </c>
      <c r="E104" s="207"/>
      <c r="F104" s="207"/>
      <c r="G104" s="207"/>
      <c r="H104" s="207"/>
      <c r="I104" s="207"/>
      <c r="J104" s="208">
        <f>J389</f>
        <v>0</v>
      </c>
      <c r="K104" s="205"/>
      <c r="L104" s="20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4"/>
      <c r="C105" s="205"/>
      <c r="D105" s="206" t="s">
        <v>137</v>
      </c>
      <c r="E105" s="207"/>
      <c r="F105" s="207"/>
      <c r="G105" s="207"/>
      <c r="H105" s="207"/>
      <c r="I105" s="207"/>
      <c r="J105" s="208">
        <f>J400</f>
        <v>0</v>
      </c>
      <c r="K105" s="205"/>
      <c r="L105" s="20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4"/>
      <c r="C106" s="205"/>
      <c r="D106" s="206" t="s">
        <v>138</v>
      </c>
      <c r="E106" s="207"/>
      <c r="F106" s="207"/>
      <c r="G106" s="207"/>
      <c r="H106" s="207"/>
      <c r="I106" s="207"/>
      <c r="J106" s="208">
        <f>J404</f>
        <v>0</v>
      </c>
      <c r="K106" s="205"/>
      <c r="L106" s="20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8"/>
      <c r="C107" s="199"/>
      <c r="D107" s="200" t="s">
        <v>139</v>
      </c>
      <c r="E107" s="201"/>
      <c r="F107" s="201"/>
      <c r="G107" s="201"/>
      <c r="H107" s="201"/>
      <c r="I107" s="201"/>
      <c r="J107" s="202">
        <f>J406</f>
        <v>0</v>
      </c>
      <c r="K107" s="199"/>
      <c r="L107" s="20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204"/>
      <c r="C108" s="205"/>
      <c r="D108" s="206" t="s">
        <v>140</v>
      </c>
      <c r="E108" s="207"/>
      <c r="F108" s="207"/>
      <c r="G108" s="207"/>
      <c r="H108" s="207"/>
      <c r="I108" s="207"/>
      <c r="J108" s="208">
        <f>J407</f>
        <v>0</v>
      </c>
      <c r="K108" s="205"/>
      <c r="L108" s="20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04"/>
      <c r="C109" s="205"/>
      <c r="D109" s="206" t="s">
        <v>141</v>
      </c>
      <c r="E109" s="207"/>
      <c r="F109" s="207"/>
      <c r="G109" s="207"/>
      <c r="H109" s="207"/>
      <c r="I109" s="207"/>
      <c r="J109" s="208">
        <f>J421</f>
        <v>0</v>
      </c>
      <c r="K109" s="205"/>
      <c r="L109" s="20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204"/>
      <c r="C110" s="205"/>
      <c r="D110" s="206" t="s">
        <v>142</v>
      </c>
      <c r="E110" s="207"/>
      <c r="F110" s="207"/>
      <c r="G110" s="207"/>
      <c r="H110" s="207"/>
      <c r="I110" s="207"/>
      <c r="J110" s="208">
        <f>J434</f>
        <v>0</v>
      </c>
      <c r="K110" s="205"/>
      <c r="L110" s="20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204"/>
      <c r="C111" s="205"/>
      <c r="D111" s="206" t="s">
        <v>143</v>
      </c>
      <c r="E111" s="207"/>
      <c r="F111" s="207"/>
      <c r="G111" s="207"/>
      <c r="H111" s="207"/>
      <c r="I111" s="207"/>
      <c r="J111" s="208">
        <f>J442</f>
        <v>0</v>
      </c>
      <c r="K111" s="205"/>
      <c r="L111" s="20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204"/>
      <c r="C112" s="205"/>
      <c r="D112" s="206" t="s">
        <v>144</v>
      </c>
      <c r="E112" s="207"/>
      <c r="F112" s="207"/>
      <c r="G112" s="207"/>
      <c r="H112" s="207"/>
      <c r="I112" s="207"/>
      <c r="J112" s="208">
        <f>J451</f>
        <v>0</v>
      </c>
      <c r="K112" s="205"/>
      <c r="L112" s="20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204"/>
      <c r="C113" s="205"/>
      <c r="D113" s="206" t="s">
        <v>145</v>
      </c>
      <c r="E113" s="207"/>
      <c r="F113" s="207"/>
      <c r="G113" s="207"/>
      <c r="H113" s="207"/>
      <c r="I113" s="207"/>
      <c r="J113" s="208">
        <f>J458</f>
        <v>0</v>
      </c>
      <c r="K113" s="205"/>
      <c r="L113" s="20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204"/>
      <c r="C114" s="205"/>
      <c r="D114" s="206" t="s">
        <v>146</v>
      </c>
      <c r="E114" s="207"/>
      <c r="F114" s="207"/>
      <c r="G114" s="207"/>
      <c r="H114" s="207"/>
      <c r="I114" s="207"/>
      <c r="J114" s="208">
        <f>J465</f>
        <v>0</v>
      </c>
      <c r="K114" s="205"/>
      <c r="L114" s="209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204"/>
      <c r="C115" s="205"/>
      <c r="D115" s="206" t="s">
        <v>147</v>
      </c>
      <c r="E115" s="207"/>
      <c r="F115" s="207"/>
      <c r="G115" s="207"/>
      <c r="H115" s="207"/>
      <c r="I115" s="207"/>
      <c r="J115" s="208">
        <f>J471</f>
        <v>0</v>
      </c>
      <c r="K115" s="205"/>
      <c r="L115" s="209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204"/>
      <c r="C116" s="205"/>
      <c r="D116" s="206" t="s">
        <v>148</v>
      </c>
      <c r="E116" s="207"/>
      <c r="F116" s="207"/>
      <c r="G116" s="207"/>
      <c r="H116" s="207"/>
      <c r="I116" s="207"/>
      <c r="J116" s="208">
        <f>J517</f>
        <v>0</v>
      </c>
      <c r="K116" s="205"/>
      <c r="L116" s="209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204"/>
      <c r="C117" s="205"/>
      <c r="D117" s="206" t="s">
        <v>149</v>
      </c>
      <c r="E117" s="207"/>
      <c r="F117" s="207"/>
      <c r="G117" s="207"/>
      <c r="H117" s="207"/>
      <c r="I117" s="207"/>
      <c r="J117" s="208">
        <f>J534</f>
        <v>0</v>
      </c>
      <c r="K117" s="205"/>
      <c r="L117" s="209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204"/>
      <c r="C118" s="205"/>
      <c r="D118" s="206" t="s">
        <v>150</v>
      </c>
      <c r="E118" s="207"/>
      <c r="F118" s="207"/>
      <c r="G118" s="207"/>
      <c r="H118" s="207"/>
      <c r="I118" s="207"/>
      <c r="J118" s="208">
        <f>J571</f>
        <v>0</v>
      </c>
      <c r="K118" s="205"/>
      <c r="L118" s="209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204"/>
      <c r="C119" s="205"/>
      <c r="D119" s="206" t="s">
        <v>151</v>
      </c>
      <c r="E119" s="207"/>
      <c r="F119" s="207"/>
      <c r="G119" s="207"/>
      <c r="H119" s="207"/>
      <c r="I119" s="207"/>
      <c r="J119" s="208">
        <f>J591</f>
        <v>0</v>
      </c>
      <c r="K119" s="205"/>
      <c r="L119" s="209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204"/>
      <c r="C120" s="205"/>
      <c r="D120" s="206" t="s">
        <v>152</v>
      </c>
      <c r="E120" s="207"/>
      <c r="F120" s="207"/>
      <c r="G120" s="207"/>
      <c r="H120" s="207"/>
      <c r="I120" s="207"/>
      <c r="J120" s="208">
        <f>J605</f>
        <v>0</v>
      </c>
      <c r="K120" s="205"/>
      <c r="L120" s="209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204"/>
      <c r="C121" s="205"/>
      <c r="D121" s="206" t="s">
        <v>153</v>
      </c>
      <c r="E121" s="207"/>
      <c r="F121" s="207"/>
      <c r="G121" s="207"/>
      <c r="H121" s="207"/>
      <c r="I121" s="207"/>
      <c r="J121" s="208">
        <f>J619</f>
        <v>0</v>
      </c>
      <c r="K121" s="205"/>
      <c r="L121" s="209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2" customFormat="1" ht="21.84" customHeight="1">
      <c r="A122" s="41"/>
      <c r="B122" s="42"/>
      <c r="C122" s="43"/>
      <c r="D122" s="43"/>
      <c r="E122" s="43"/>
      <c r="F122" s="43"/>
      <c r="G122" s="43"/>
      <c r="H122" s="43"/>
      <c r="I122" s="43"/>
      <c r="J122" s="43"/>
      <c r="K122" s="43"/>
      <c r="L122" s="66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="2" customFormat="1" ht="6.96" customHeight="1">
      <c r="A123" s="41"/>
      <c r="B123" s="42"/>
      <c r="C123" s="43"/>
      <c r="D123" s="43"/>
      <c r="E123" s="43"/>
      <c r="F123" s="43"/>
      <c r="G123" s="43"/>
      <c r="H123" s="43"/>
      <c r="I123" s="43"/>
      <c r="J123" s="43"/>
      <c r="K123" s="43"/>
      <c r="L123" s="66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="2" customFormat="1" ht="29.28" customHeight="1">
      <c r="A124" s="41"/>
      <c r="B124" s="42"/>
      <c r="C124" s="197" t="s">
        <v>154</v>
      </c>
      <c r="D124" s="43"/>
      <c r="E124" s="43"/>
      <c r="F124" s="43"/>
      <c r="G124" s="43"/>
      <c r="H124" s="43"/>
      <c r="I124" s="43"/>
      <c r="J124" s="210">
        <f>ROUND(J125 + J126 + J127 + J128 + J129 + J130,2)</f>
        <v>0</v>
      </c>
      <c r="K124" s="43"/>
      <c r="L124" s="66"/>
      <c r="N124" s="211" t="s">
        <v>49</v>
      </c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="2" customFormat="1" ht="18" customHeight="1">
      <c r="A125" s="41"/>
      <c r="B125" s="42"/>
      <c r="C125" s="43"/>
      <c r="D125" s="147" t="s">
        <v>155</v>
      </c>
      <c r="E125" s="140"/>
      <c r="F125" s="140"/>
      <c r="G125" s="43"/>
      <c r="H125" s="43"/>
      <c r="I125" s="43"/>
      <c r="J125" s="141">
        <v>0</v>
      </c>
      <c r="K125" s="43"/>
      <c r="L125" s="212"/>
      <c r="M125" s="213"/>
      <c r="N125" s="214" t="s">
        <v>50</v>
      </c>
      <c r="O125" s="213"/>
      <c r="P125" s="213"/>
      <c r="Q125" s="213"/>
      <c r="R125" s="213"/>
      <c r="S125" s="215"/>
      <c r="T125" s="215"/>
      <c r="U125" s="215"/>
      <c r="V125" s="215"/>
      <c r="W125" s="215"/>
      <c r="X125" s="215"/>
      <c r="Y125" s="215"/>
      <c r="Z125" s="215"/>
      <c r="AA125" s="215"/>
      <c r="AB125" s="215"/>
      <c r="AC125" s="215"/>
      <c r="AD125" s="215"/>
      <c r="AE125" s="215"/>
      <c r="AF125" s="213"/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6" t="s">
        <v>156</v>
      </c>
      <c r="AZ125" s="213"/>
      <c r="BA125" s="213"/>
      <c r="BB125" s="213"/>
      <c r="BC125" s="213"/>
      <c r="BD125" s="213"/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216" t="s">
        <v>92</v>
      </c>
      <c r="BK125" s="213"/>
      <c r="BL125" s="213"/>
      <c r="BM125" s="213"/>
    </row>
    <row r="126" s="2" customFormat="1" ht="18" customHeight="1">
      <c r="A126" s="41"/>
      <c r="B126" s="42"/>
      <c r="C126" s="43"/>
      <c r="D126" s="147" t="s">
        <v>157</v>
      </c>
      <c r="E126" s="140"/>
      <c r="F126" s="140"/>
      <c r="G126" s="43"/>
      <c r="H126" s="43"/>
      <c r="I126" s="43"/>
      <c r="J126" s="141">
        <v>0</v>
      </c>
      <c r="K126" s="43"/>
      <c r="L126" s="212"/>
      <c r="M126" s="213"/>
      <c r="N126" s="214" t="s">
        <v>50</v>
      </c>
      <c r="O126" s="213"/>
      <c r="P126" s="213"/>
      <c r="Q126" s="213"/>
      <c r="R126" s="213"/>
      <c r="S126" s="215"/>
      <c r="T126" s="215"/>
      <c r="U126" s="215"/>
      <c r="V126" s="215"/>
      <c r="W126" s="215"/>
      <c r="X126" s="215"/>
      <c r="Y126" s="215"/>
      <c r="Z126" s="215"/>
      <c r="AA126" s="215"/>
      <c r="AB126" s="215"/>
      <c r="AC126" s="215"/>
      <c r="AD126" s="215"/>
      <c r="AE126" s="215"/>
      <c r="AF126" s="213"/>
      <c r="AG126" s="213"/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6" t="s">
        <v>156</v>
      </c>
      <c r="AZ126" s="213"/>
      <c r="BA126" s="213"/>
      <c r="BB126" s="213"/>
      <c r="BC126" s="213"/>
      <c r="BD126" s="213"/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216" t="s">
        <v>92</v>
      </c>
      <c r="BK126" s="213"/>
      <c r="BL126" s="213"/>
      <c r="BM126" s="213"/>
    </row>
    <row r="127" s="2" customFormat="1" ht="18" customHeight="1">
      <c r="A127" s="41"/>
      <c r="B127" s="42"/>
      <c r="C127" s="43"/>
      <c r="D127" s="147" t="s">
        <v>158</v>
      </c>
      <c r="E127" s="140"/>
      <c r="F127" s="140"/>
      <c r="G127" s="43"/>
      <c r="H127" s="43"/>
      <c r="I127" s="43"/>
      <c r="J127" s="141">
        <v>0</v>
      </c>
      <c r="K127" s="43"/>
      <c r="L127" s="212"/>
      <c r="M127" s="213"/>
      <c r="N127" s="214" t="s">
        <v>50</v>
      </c>
      <c r="O127" s="213"/>
      <c r="P127" s="213"/>
      <c r="Q127" s="213"/>
      <c r="R127" s="213"/>
      <c r="S127" s="215"/>
      <c r="T127" s="215"/>
      <c r="U127" s="215"/>
      <c r="V127" s="215"/>
      <c r="W127" s="215"/>
      <c r="X127" s="215"/>
      <c r="Y127" s="215"/>
      <c r="Z127" s="215"/>
      <c r="AA127" s="215"/>
      <c r="AB127" s="215"/>
      <c r="AC127" s="215"/>
      <c r="AD127" s="215"/>
      <c r="AE127" s="215"/>
      <c r="AF127" s="213"/>
      <c r="AG127" s="213"/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6" t="s">
        <v>156</v>
      </c>
      <c r="AZ127" s="213"/>
      <c r="BA127" s="213"/>
      <c r="BB127" s="213"/>
      <c r="BC127" s="213"/>
      <c r="BD127" s="213"/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216" t="s">
        <v>92</v>
      </c>
      <c r="BK127" s="213"/>
      <c r="BL127" s="213"/>
      <c r="BM127" s="213"/>
    </row>
    <row r="128" s="2" customFormat="1" ht="18" customHeight="1">
      <c r="A128" s="41"/>
      <c r="B128" s="42"/>
      <c r="C128" s="43"/>
      <c r="D128" s="147" t="s">
        <v>159</v>
      </c>
      <c r="E128" s="140"/>
      <c r="F128" s="140"/>
      <c r="G128" s="43"/>
      <c r="H128" s="43"/>
      <c r="I128" s="43"/>
      <c r="J128" s="141">
        <v>0</v>
      </c>
      <c r="K128" s="43"/>
      <c r="L128" s="212"/>
      <c r="M128" s="213"/>
      <c r="N128" s="214" t="s">
        <v>50</v>
      </c>
      <c r="O128" s="213"/>
      <c r="P128" s="213"/>
      <c r="Q128" s="213"/>
      <c r="R128" s="213"/>
      <c r="S128" s="215"/>
      <c r="T128" s="215"/>
      <c r="U128" s="215"/>
      <c r="V128" s="215"/>
      <c r="W128" s="215"/>
      <c r="X128" s="215"/>
      <c r="Y128" s="215"/>
      <c r="Z128" s="215"/>
      <c r="AA128" s="215"/>
      <c r="AB128" s="215"/>
      <c r="AC128" s="215"/>
      <c r="AD128" s="215"/>
      <c r="AE128" s="215"/>
      <c r="AF128" s="213"/>
      <c r="AG128" s="213"/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6" t="s">
        <v>156</v>
      </c>
      <c r="AZ128" s="213"/>
      <c r="BA128" s="213"/>
      <c r="BB128" s="213"/>
      <c r="BC128" s="213"/>
      <c r="BD128" s="213"/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216" t="s">
        <v>92</v>
      </c>
      <c r="BK128" s="213"/>
      <c r="BL128" s="213"/>
      <c r="BM128" s="213"/>
    </row>
    <row r="129" s="2" customFormat="1" ht="18" customHeight="1">
      <c r="A129" s="41"/>
      <c r="B129" s="42"/>
      <c r="C129" s="43"/>
      <c r="D129" s="147" t="s">
        <v>160</v>
      </c>
      <c r="E129" s="140"/>
      <c r="F129" s="140"/>
      <c r="G129" s="43"/>
      <c r="H129" s="43"/>
      <c r="I129" s="43"/>
      <c r="J129" s="141">
        <v>0</v>
      </c>
      <c r="K129" s="43"/>
      <c r="L129" s="212"/>
      <c r="M129" s="213"/>
      <c r="N129" s="214" t="s">
        <v>50</v>
      </c>
      <c r="O129" s="213"/>
      <c r="P129" s="213"/>
      <c r="Q129" s="213"/>
      <c r="R129" s="213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215"/>
      <c r="AE129" s="215"/>
      <c r="AF129" s="213"/>
      <c r="AG129" s="213"/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6" t="s">
        <v>156</v>
      </c>
      <c r="AZ129" s="213"/>
      <c r="BA129" s="213"/>
      <c r="BB129" s="213"/>
      <c r="BC129" s="213"/>
      <c r="BD129" s="213"/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216" t="s">
        <v>92</v>
      </c>
      <c r="BK129" s="213"/>
      <c r="BL129" s="213"/>
      <c r="BM129" s="213"/>
    </row>
    <row r="130" s="2" customFormat="1" ht="18" customHeight="1">
      <c r="A130" s="41"/>
      <c r="B130" s="42"/>
      <c r="C130" s="43"/>
      <c r="D130" s="140" t="s">
        <v>161</v>
      </c>
      <c r="E130" s="43"/>
      <c r="F130" s="43"/>
      <c r="G130" s="43"/>
      <c r="H130" s="43"/>
      <c r="I130" s="43"/>
      <c r="J130" s="141">
        <f>ROUND(J30*T130,2)</f>
        <v>0</v>
      </c>
      <c r="K130" s="43"/>
      <c r="L130" s="212"/>
      <c r="M130" s="213"/>
      <c r="N130" s="214" t="s">
        <v>50</v>
      </c>
      <c r="O130" s="213"/>
      <c r="P130" s="213"/>
      <c r="Q130" s="213"/>
      <c r="R130" s="213"/>
      <c r="S130" s="215"/>
      <c r="T130" s="215"/>
      <c r="U130" s="215"/>
      <c r="V130" s="215"/>
      <c r="W130" s="215"/>
      <c r="X130" s="215"/>
      <c r="Y130" s="215"/>
      <c r="Z130" s="215"/>
      <c r="AA130" s="215"/>
      <c r="AB130" s="215"/>
      <c r="AC130" s="215"/>
      <c r="AD130" s="215"/>
      <c r="AE130" s="215"/>
      <c r="AF130" s="213"/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6" t="s">
        <v>162</v>
      </c>
      <c r="AZ130" s="213"/>
      <c r="BA130" s="213"/>
      <c r="BB130" s="213"/>
      <c r="BC130" s="213"/>
      <c r="BD130" s="213"/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216" t="s">
        <v>92</v>
      </c>
      <c r="BK130" s="213"/>
      <c r="BL130" s="213"/>
      <c r="BM130" s="213"/>
    </row>
    <row r="131" s="2" customFormat="1">
      <c r="A131" s="41"/>
      <c r="B131" s="42"/>
      <c r="C131" s="43"/>
      <c r="D131" s="43"/>
      <c r="E131" s="43"/>
      <c r="F131" s="43"/>
      <c r="G131" s="43"/>
      <c r="H131" s="43"/>
      <c r="I131" s="43"/>
      <c r="J131" s="43"/>
      <c r="K131" s="43"/>
      <c r="L131" s="66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</row>
    <row r="132" s="2" customFormat="1" ht="29.28" customHeight="1">
      <c r="A132" s="41"/>
      <c r="B132" s="42"/>
      <c r="C132" s="151" t="s">
        <v>119</v>
      </c>
      <c r="D132" s="152"/>
      <c r="E132" s="152"/>
      <c r="F132" s="152"/>
      <c r="G132" s="152"/>
      <c r="H132" s="152"/>
      <c r="I132" s="152"/>
      <c r="J132" s="153">
        <f>ROUND(J96+J124,2)</f>
        <v>0</v>
      </c>
      <c r="K132" s="152"/>
      <c r="L132" s="66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</row>
    <row r="133" s="2" customFormat="1" ht="6.96" customHeight="1">
      <c r="A133" s="41"/>
      <c r="B133" s="69"/>
      <c r="C133" s="70"/>
      <c r="D133" s="70"/>
      <c r="E133" s="70"/>
      <c r="F133" s="70"/>
      <c r="G133" s="70"/>
      <c r="H133" s="70"/>
      <c r="I133" s="70"/>
      <c r="J133" s="70"/>
      <c r="K133" s="70"/>
      <c r="L133" s="66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</row>
    <row r="137" s="2" customFormat="1" ht="6.96" customHeight="1">
      <c r="A137" s="41"/>
      <c r="B137" s="71"/>
      <c r="C137" s="72"/>
      <c r="D137" s="72"/>
      <c r="E137" s="72"/>
      <c r="F137" s="72"/>
      <c r="G137" s="72"/>
      <c r="H137" s="72"/>
      <c r="I137" s="72"/>
      <c r="J137" s="72"/>
      <c r="K137" s="72"/>
      <c r="L137" s="66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</row>
    <row r="138" s="2" customFormat="1" ht="24.96" customHeight="1">
      <c r="A138" s="41"/>
      <c r="B138" s="42"/>
      <c r="C138" s="24" t="s">
        <v>163</v>
      </c>
      <c r="D138" s="43"/>
      <c r="E138" s="43"/>
      <c r="F138" s="43"/>
      <c r="G138" s="43"/>
      <c r="H138" s="43"/>
      <c r="I138" s="43"/>
      <c r="J138" s="43"/>
      <c r="K138" s="43"/>
      <c r="L138" s="66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</row>
    <row r="139" s="2" customFormat="1" ht="6.96" customHeight="1">
      <c r="A139" s="41"/>
      <c r="B139" s="42"/>
      <c r="C139" s="43"/>
      <c r="D139" s="43"/>
      <c r="E139" s="43"/>
      <c r="F139" s="43"/>
      <c r="G139" s="43"/>
      <c r="H139" s="43"/>
      <c r="I139" s="43"/>
      <c r="J139" s="43"/>
      <c r="K139" s="43"/>
      <c r="L139" s="66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</row>
    <row r="140" s="2" customFormat="1" ht="12" customHeight="1">
      <c r="A140" s="41"/>
      <c r="B140" s="42"/>
      <c r="C140" s="33" t="s">
        <v>16</v>
      </c>
      <c r="D140" s="43"/>
      <c r="E140" s="43"/>
      <c r="F140" s="43"/>
      <c r="G140" s="43"/>
      <c r="H140" s="43"/>
      <c r="I140" s="43"/>
      <c r="J140" s="43"/>
      <c r="K140" s="43"/>
      <c r="L140" s="66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</row>
    <row r="141" s="2" customFormat="1" ht="16.5" customHeight="1">
      <c r="A141" s="41"/>
      <c r="B141" s="42"/>
      <c r="C141" s="43"/>
      <c r="D141" s="43"/>
      <c r="E141" s="194" t="str">
        <f>E7</f>
        <v>Novostavba polytechnické učebny</v>
      </c>
      <c r="F141" s="33"/>
      <c r="G141" s="33"/>
      <c r="H141" s="33"/>
      <c r="I141" s="43"/>
      <c r="J141" s="43"/>
      <c r="K141" s="43"/>
      <c r="L141" s="66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</row>
    <row r="142" s="2" customFormat="1" ht="12" customHeight="1">
      <c r="A142" s="41"/>
      <c r="B142" s="42"/>
      <c r="C142" s="33" t="s">
        <v>121</v>
      </c>
      <c r="D142" s="43"/>
      <c r="E142" s="43"/>
      <c r="F142" s="43"/>
      <c r="G142" s="43"/>
      <c r="H142" s="43"/>
      <c r="I142" s="43"/>
      <c r="J142" s="43"/>
      <c r="K142" s="43"/>
      <c r="L142" s="66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</row>
    <row r="143" s="2" customFormat="1" ht="16.5" customHeight="1">
      <c r="A143" s="41"/>
      <c r="B143" s="42"/>
      <c r="C143" s="43"/>
      <c r="D143" s="43"/>
      <c r="E143" s="79" t="str">
        <f>E9</f>
        <v>SO 01 - Novostavba polytechnické učebny</v>
      </c>
      <c r="F143" s="43"/>
      <c r="G143" s="43"/>
      <c r="H143" s="43"/>
      <c r="I143" s="43"/>
      <c r="J143" s="43"/>
      <c r="K143" s="43"/>
      <c r="L143" s="66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</row>
    <row r="144" s="2" customFormat="1" ht="6.96" customHeight="1">
      <c r="A144" s="41"/>
      <c r="B144" s="42"/>
      <c r="C144" s="43"/>
      <c r="D144" s="43"/>
      <c r="E144" s="43"/>
      <c r="F144" s="43"/>
      <c r="G144" s="43"/>
      <c r="H144" s="43"/>
      <c r="I144" s="43"/>
      <c r="J144" s="43"/>
      <c r="K144" s="43"/>
      <c r="L144" s="66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</row>
    <row r="145" s="2" customFormat="1" ht="12" customHeight="1">
      <c r="A145" s="41"/>
      <c r="B145" s="42"/>
      <c r="C145" s="33" t="s">
        <v>21</v>
      </c>
      <c r="D145" s="43"/>
      <c r="E145" s="43"/>
      <c r="F145" s="28" t="str">
        <f>F12</f>
        <v>obec Hrubý Jeseník, parc. č. 135/4</v>
      </c>
      <c r="G145" s="43"/>
      <c r="H145" s="43"/>
      <c r="I145" s="33" t="s">
        <v>23</v>
      </c>
      <c r="J145" s="82" t="str">
        <f>IF(J12="","",J12)</f>
        <v>31. 8. 2020</v>
      </c>
      <c r="K145" s="43"/>
      <c r="L145" s="66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</row>
    <row r="146" s="2" customFormat="1" ht="6.96" customHeight="1">
      <c r="A146" s="41"/>
      <c r="B146" s="42"/>
      <c r="C146" s="43"/>
      <c r="D146" s="43"/>
      <c r="E146" s="43"/>
      <c r="F146" s="43"/>
      <c r="G146" s="43"/>
      <c r="H146" s="43"/>
      <c r="I146" s="43"/>
      <c r="J146" s="43"/>
      <c r="K146" s="43"/>
      <c r="L146" s="66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</row>
    <row r="147" s="2" customFormat="1" ht="40.05" customHeight="1">
      <c r="A147" s="41"/>
      <c r="B147" s="42"/>
      <c r="C147" s="33" t="s">
        <v>25</v>
      </c>
      <c r="D147" s="43"/>
      <c r="E147" s="43"/>
      <c r="F147" s="28" t="str">
        <f>E15</f>
        <v>Obec Hrubý Jeseník, č.p.30, 289 32 Oskořínek</v>
      </c>
      <c r="G147" s="43"/>
      <c r="H147" s="43"/>
      <c r="I147" s="33" t="s">
        <v>33</v>
      </c>
      <c r="J147" s="37" t="str">
        <f>E21</f>
        <v>Z.Švanda, Ronovská 127, Oskořínek 289 32</v>
      </c>
      <c r="K147" s="43"/>
      <c r="L147" s="66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</row>
    <row r="148" s="2" customFormat="1" ht="15.15" customHeight="1">
      <c r="A148" s="41"/>
      <c r="B148" s="42"/>
      <c r="C148" s="33" t="s">
        <v>31</v>
      </c>
      <c r="D148" s="43"/>
      <c r="E148" s="43"/>
      <c r="F148" s="28" t="str">
        <f>IF(E18="","",E18)</f>
        <v>Vyplň údaj</v>
      </c>
      <c r="G148" s="43"/>
      <c r="H148" s="43"/>
      <c r="I148" s="33" t="s">
        <v>38</v>
      </c>
      <c r="J148" s="37" t="str">
        <f>E24</f>
        <v>Z.Švanda</v>
      </c>
      <c r="K148" s="43"/>
      <c r="L148" s="66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</row>
    <row r="149" s="2" customFormat="1" ht="10.32" customHeight="1">
      <c r="A149" s="41"/>
      <c r="B149" s="42"/>
      <c r="C149" s="43"/>
      <c r="D149" s="43"/>
      <c r="E149" s="43"/>
      <c r="F149" s="43"/>
      <c r="G149" s="43"/>
      <c r="H149" s="43"/>
      <c r="I149" s="43"/>
      <c r="J149" s="43"/>
      <c r="K149" s="43"/>
      <c r="L149" s="66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</row>
    <row r="150" s="11" customFormat="1" ht="29.28" customHeight="1">
      <c r="A150" s="218"/>
      <c r="B150" s="219"/>
      <c r="C150" s="220" t="s">
        <v>164</v>
      </c>
      <c r="D150" s="221" t="s">
        <v>70</v>
      </c>
      <c r="E150" s="221" t="s">
        <v>66</v>
      </c>
      <c r="F150" s="221" t="s">
        <v>67</v>
      </c>
      <c r="G150" s="221" t="s">
        <v>165</v>
      </c>
      <c r="H150" s="221" t="s">
        <v>166</v>
      </c>
      <c r="I150" s="221" t="s">
        <v>167</v>
      </c>
      <c r="J150" s="222" t="s">
        <v>126</v>
      </c>
      <c r="K150" s="223" t="s">
        <v>168</v>
      </c>
      <c r="L150" s="224"/>
      <c r="M150" s="103" t="s">
        <v>1</v>
      </c>
      <c r="N150" s="104" t="s">
        <v>49</v>
      </c>
      <c r="O150" s="104" t="s">
        <v>169</v>
      </c>
      <c r="P150" s="104" t="s">
        <v>170</v>
      </c>
      <c r="Q150" s="104" t="s">
        <v>171</v>
      </c>
      <c r="R150" s="104" t="s">
        <v>172</v>
      </c>
      <c r="S150" s="104" t="s">
        <v>173</v>
      </c>
      <c r="T150" s="105" t="s">
        <v>174</v>
      </c>
      <c r="U150" s="218"/>
      <c r="V150" s="218"/>
      <c r="W150" s="218"/>
      <c r="X150" s="218"/>
      <c r="Y150" s="218"/>
      <c r="Z150" s="218"/>
      <c r="AA150" s="218"/>
      <c r="AB150" s="218"/>
      <c r="AC150" s="218"/>
      <c r="AD150" s="218"/>
      <c r="AE150" s="218"/>
    </row>
    <row r="151" s="2" customFormat="1" ht="22.8" customHeight="1">
      <c r="A151" s="41"/>
      <c r="B151" s="42"/>
      <c r="C151" s="110" t="s">
        <v>175</v>
      </c>
      <c r="D151" s="43"/>
      <c r="E151" s="43"/>
      <c r="F151" s="43"/>
      <c r="G151" s="43"/>
      <c r="H151" s="43"/>
      <c r="I151" s="43"/>
      <c r="J151" s="225">
        <f>BK151</f>
        <v>0</v>
      </c>
      <c r="K151" s="43"/>
      <c r="L151" s="44"/>
      <c r="M151" s="106"/>
      <c r="N151" s="226"/>
      <c r="O151" s="107"/>
      <c r="P151" s="227">
        <f>P152+P406</f>
        <v>0</v>
      </c>
      <c r="Q151" s="107"/>
      <c r="R151" s="227">
        <f>R152+R406</f>
        <v>162.12837637999999</v>
      </c>
      <c r="S151" s="107"/>
      <c r="T151" s="228">
        <f>T152+T406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18" t="s">
        <v>84</v>
      </c>
      <c r="AU151" s="18" t="s">
        <v>128</v>
      </c>
      <c r="BK151" s="229">
        <f>BK152+BK406</f>
        <v>0</v>
      </c>
    </row>
    <row r="152" s="12" customFormat="1" ht="25.92" customHeight="1">
      <c r="A152" s="12"/>
      <c r="B152" s="230"/>
      <c r="C152" s="231"/>
      <c r="D152" s="232" t="s">
        <v>84</v>
      </c>
      <c r="E152" s="233" t="s">
        <v>176</v>
      </c>
      <c r="F152" s="233" t="s">
        <v>177</v>
      </c>
      <c r="G152" s="231"/>
      <c r="H152" s="231"/>
      <c r="I152" s="234"/>
      <c r="J152" s="235">
        <f>BK152</f>
        <v>0</v>
      </c>
      <c r="K152" s="231"/>
      <c r="L152" s="236"/>
      <c r="M152" s="237"/>
      <c r="N152" s="238"/>
      <c r="O152" s="238"/>
      <c r="P152" s="239">
        <f>P153+P257+P283+P298+P330+P369+P389+P400+P404</f>
        <v>0</v>
      </c>
      <c r="Q152" s="238"/>
      <c r="R152" s="239">
        <f>R153+R257+R283+R298+R330+R369+R389+R400+R404</f>
        <v>150.37829289999999</v>
      </c>
      <c r="S152" s="238"/>
      <c r="T152" s="240">
        <f>T153+T257+T283+T298+T330+T369+T389+T400+T404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41" t="s">
        <v>92</v>
      </c>
      <c r="AT152" s="242" t="s">
        <v>84</v>
      </c>
      <c r="AU152" s="242" t="s">
        <v>85</v>
      </c>
      <c r="AY152" s="241" t="s">
        <v>178</v>
      </c>
      <c r="BK152" s="243">
        <f>BK153+BK257+BK283+BK298+BK330+BK369+BK389+BK400+BK404</f>
        <v>0</v>
      </c>
    </row>
    <row r="153" s="12" customFormat="1" ht="22.8" customHeight="1">
      <c r="A153" s="12"/>
      <c r="B153" s="230"/>
      <c r="C153" s="231"/>
      <c r="D153" s="232" t="s">
        <v>84</v>
      </c>
      <c r="E153" s="244" t="s">
        <v>92</v>
      </c>
      <c r="F153" s="244" t="s">
        <v>179</v>
      </c>
      <c r="G153" s="231"/>
      <c r="H153" s="231"/>
      <c r="I153" s="234"/>
      <c r="J153" s="245">
        <f>BK153</f>
        <v>0</v>
      </c>
      <c r="K153" s="231"/>
      <c r="L153" s="236"/>
      <c r="M153" s="237"/>
      <c r="N153" s="238"/>
      <c r="O153" s="238"/>
      <c r="P153" s="239">
        <f>SUM(P154:P256)</f>
        <v>0</v>
      </c>
      <c r="Q153" s="238"/>
      <c r="R153" s="239">
        <f>SUM(R154:R256)</f>
        <v>12.895499999999998</v>
      </c>
      <c r="S153" s="238"/>
      <c r="T153" s="240">
        <f>SUM(T154:T256)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41" t="s">
        <v>92</v>
      </c>
      <c r="AT153" s="242" t="s">
        <v>84</v>
      </c>
      <c r="AU153" s="242" t="s">
        <v>92</v>
      </c>
      <c r="AY153" s="241" t="s">
        <v>178</v>
      </c>
      <c r="BK153" s="243">
        <f>SUM(BK154:BK256)</f>
        <v>0</v>
      </c>
    </row>
    <row r="154" s="2" customFormat="1" ht="24.15" customHeight="1">
      <c r="A154" s="41"/>
      <c r="B154" s="42"/>
      <c r="C154" s="246" t="s">
        <v>92</v>
      </c>
      <c r="D154" s="246" t="s">
        <v>180</v>
      </c>
      <c r="E154" s="247" t="s">
        <v>181</v>
      </c>
      <c r="F154" s="248" t="s">
        <v>182</v>
      </c>
      <c r="G154" s="249" t="s">
        <v>183</v>
      </c>
      <c r="H154" s="250">
        <v>27</v>
      </c>
      <c r="I154" s="251"/>
      <c r="J154" s="252">
        <f>ROUND(I154*H154,2)</f>
        <v>0</v>
      </c>
      <c r="K154" s="253"/>
      <c r="L154" s="44"/>
      <c r="M154" s="254" t="s">
        <v>1</v>
      </c>
      <c r="N154" s="255" t="s">
        <v>50</v>
      </c>
      <c r="O154" s="94"/>
      <c r="P154" s="256">
        <f>O154*H154</f>
        <v>0</v>
      </c>
      <c r="Q154" s="256">
        <v>0</v>
      </c>
      <c r="R154" s="256">
        <f>Q154*H154</f>
        <v>0</v>
      </c>
      <c r="S154" s="256">
        <v>0</v>
      </c>
      <c r="T154" s="25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58" t="s">
        <v>184</v>
      </c>
      <c r="AT154" s="258" t="s">
        <v>180</v>
      </c>
      <c r="AU154" s="258" t="s">
        <v>94</v>
      </c>
      <c r="AY154" s="18" t="s">
        <v>178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8" t="s">
        <v>92</v>
      </c>
      <c r="BK154" s="146">
        <f>ROUND(I154*H154,2)</f>
        <v>0</v>
      </c>
      <c r="BL154" s="18" t="s">
        <v>184</v>
      </c>
      <c r="BM154" s="258" t="s">
        <v>185</v>
      </c>
    </row>
    <row r="155" s="13" customFormat="1">
      <c r="A155" s="13"/>
      <c r="B155" s="259"/>
      <c r="C155" s="260"/>
      <c r="D155" s="261" t="s">
        <v>186</v>
      </c>
      <c r="E155" s="262" t="s">
        <v>1</v>
      </c>
      <c r="F155" s="263" t="s">
        <v>187</v>
      </c>
      <c r="G155" s="260"/>
      <c r="H155" s="262" t="s">
        <v>1</v>
      </c>
      <c r="I155" s="264"/>
      <c r="J155" s="260"/>
      <c r="K155" s="260"/>
      <c r="L155" s="265"/>
      <c r="M155" s="266"/>
      <c r="N155" s="267"/>
      <c r="O155" s="267"/>
      <c r="P155" s="267"/>
      <c r="Q155" s="267"/>
      <c r="R155" s="267"/>
      <c r="S155" s="267"/>
      <c r="T155" s="26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9" t="s">
        <v>186</v>
      </c>
      <c r="AU155" s="269" t="s">
        <v>94</v>
      </c>
      <c r="AV155" s="13" t="s">
        <v>92</v>
      </c>
      <c r="AW155" s="13" t="s">
        <v>37</v>
      </c>
      <c r="AX155" s="13" t="s">
        <v>85</v>
      </c>
      <c r="AY155" s="269" t="s">
        <v>178</v>
      </c>
    </row>
    <row r="156" s="14" customFormat="1">
      <c r="A156" s="14"/>
      <c r="B156" s="270"/>
      <c r="C156" s="271"/>
      <c r="D156" s="261" t="s">
        <v>186</v>
      </c>
      <c r="E156" s="272" t="s">
        <v>1</v>
      </c>
      <c r="F156" s="273" t="s">
        <v>188</v>
      </c>
      <c r="G156" s="271"/>
      <c r="H156" s="274">
        <v>27</v>
      </c>
      <c r="I156" s="275"/>
      <c r="J156" s="271"/>
      <c r="K156" s="271"/>
      <c r="L156" s="276"/>
      <c r="M156" s="277"/>
      <c r="N156" s="278"/>
      <c r="O156" s="278"/>
      <c r="P156" s="278"/>
      <c r="Q156" s="278"/>
      <c r="R156" s="278"/>
      <c r="S156" s="278"/>
      <c r="T156" s="27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80" t="s">
        <v>186</v>
      </c>
      <c r="AU156" s="280" t="s">
        <v>94</v>
      </c>
      <c r="AV156" s="14" t="s">
        <v>94</v>
      </c>
      <c r="AW156" s="14" t="s">
        <v>37</v>
      </c>
      <c r="AX156" s="14" t="s">
        <v>92</v>
      </c>
      <c r="AY156" s="280" t="s">
        <v>178</v>
      </c>
    </row>
    <row r="157" s="2" customFormat="1" ht="24.15" customHeight="1">
      <c r="A157" s="41"/>
      <c r="B157" s="42"/>
      <c r="C157" s="246" t="s">
        <v>94</v>
      </c>
      <c r="D157" s="246" t="s">
        <v>180</v>
      </c>
      <c r="E157" s="247" t="s">
        <v>189</v>
      </c>
      <c r="F157" s="248" t="s">
        <v>190</v>
      </c>
      <c r="G157" s="249" t="s">
        <v>183</v>
      </c>
      <c r="H157" s="250">
        <v>11.5</v>
      </c>
      <c r="I157" s="251"/>
      <c r="J157" s="252">
        <f>ROUND(I157*H157,2)</f>
        <v>0</v>
      </c>
      <c r="K157" s="253"/>
      <c r="L157" s="44"/>
      <c r="M157" s="254" t="s">
        <v>1</v>
      </c>
      <c r="N157" s="255" t="s">
        <v>50</v>
      </c>
      <c r="O157" s="94"/>
      <c r="P157" s="256">
        <f>O157*H157</f>
        <v>0</v>
      </c>
      <c r="Q157" s="256">
        <v>0</v>
      </c>
      <c r="R157" s="256">
        <f>Q157*H157</f>
        <v>0</v>
      </c>
      <c r="S157" s="256">
        <v>0</v>
      </c>
      <c r="T157" s="25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58" t="s">
        <v>184</v>
      </c>
      <c r="AT157" s="258" t="s">
        <v>180</v>
      </c>
      <c r="AU157" s="258" t="s">
        <v>94</v>
      </c>
      <c r="AY157" s="18" t="s">
        <v>178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8" t="s">
        <v>92</v>
      </c>
      <c r="BK157" s="146">
        <f>ROUND(I157*H157,2)</f>
        <v>0</v>
      </c>
      <c r="BL157" s="18" t="s">
        <v>184</v>
      </c>
      <c r="BM157" s="258" t="s">
        <v>191</v>
      </c>
    </row>
    <row r="158" s="13" customFormat="1">
      <c r="A158" s="13"/>
      <c r="B158" s="259"/>
      <c r="C158" s="260"/>
      <c r="D158" s="261" t="s">
        <v>186</v>
      </c>
      <c r="E158" s="262" t="s">
        <v>1</v>
      </c>
      <c r="F158" s="263" t="s">
        <v>192</v>
      </c>
      <c r="G158" s="260"/>
      <c r="H158" s="262" t="s">
        <v>1</v>
      </c>
      <c r="I158" s="264"/>
      <c r="J158" s="260"/>
      <c r="K158" s="260"/>
      <c r="L158" s="265"/>
      <c r="M158" s="266"/>
      <c r="N158" s="267"/>
      <c r="O158" s="267"/>
      <c r="P158" s="267"/>
      <c r="Q158" s="267"/>
      <c r="R158" s="267"/>
      <c r="S158" s="267"/>
      <c r="T158" s="26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9" t="s">
        <v>186</v>
      </c>
      <c r="AU158" s="269" t="s">
        <v>94</v>
      </c>
      <c r="AV158" s="13" t="s">
        <v>92</v>
      </c>
      <c r="AW158" s="13" t="s">
        <v>37</v>
      </c>
      <c r="AX158" s="13" t="s">
        <v>85</v>
      </c>
      <c r="AY158" s="269" t="s">
        <v>178</v>
      </c>
    </row>
    <row r="159" s="14" customFormat="1">
      <c r="A159" s="14"/>
      <c r="B159" s="270"/>
      <c r="C159" s="271"/>
      <c r="D159" s="261" t="s">
        <v>186</v>
      </c>
      <c r="E159" s="272" t="s">
        <v>1</v>
      </c>
      <c r="F159" s="273" t="s">
        <v>193</v>
      </c>
      <c r="G159" s="271"/>
      <c r="H159" s="274">
        <v>11.5</v>
      </c>
      <c r="I159" s="275"/>
      <c r="J159" s="271"/>
      <c r="K159" s="271"/>
      <c r="L159" s="276"/>
      <c r="M159" s="277"/>
      <c r="N159" s="278"/>
      <c r="O159" s="278"/>
      <c r="P159" s="278"/>
      <c r="Q159" s="278"/>
      <c r="R159" s="278"/>
      <c r="S159" s="278"/>
      <c r="T159" s="27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80" t="s">
        <v>186</v>
      </c>
      <c r="AU159" s="280" t="s">
        <v>94</v>
      </c>
      <c r="AV159" s="14" t="s">
        <v>94</v>
      </c>
      <c r="AW159" s="14" t="s">
        <v>37</v>
      </c>
      <c r="AX159" s="14" t="s">
        <v>92</v>
      </c>
      <c r="AY159" s="280" t="s">
        <v>178</v>
      </c>
    </row>
    <row r="160" s="2" customFormat="1" ht="24.15" customHeight="1">
      <c r="A160" s="41"/>
      <c r="B160" s="42"/>
      <c r="C160" s="246" t="s">
        <v>194</v>
      </c>
      <c r="D160" s="246" t="s">
        <v>180</v>
      </c>
      <c r="E160" s="247" t="s">
        <v>195</v>
      </c>
      <c r="F160" s="248" t="s">
        <v>196</v>
      </c>
      <c r="G160" s="249" t="s">
        <v>183</v>
      </c>
      <c r="H160" s="250">
        <v>38.198</v>
      </c>
      <c r="I160" s="251"/>
      <c r="J160" s="252">
        <f>ROUND(I160*H160,2)</f>
        <v>0</v>
      </c>
      <c r="K160" s="253"/>
      <c r="L160" s="44"/>
      <c r="M160" s="254" t="s">
        <v>1</v>
      </c>
      <c r="N160" s="255" t="s">
        <v>50</v>
      </c>
      <c r="O160" s="94"/>
      <c r="P160" s="256">
        <f>O160*H160</f>
        <v>0</v>
      </c>
      <c r="Q160" s="256">
        <v>0</v>
      </c>
      <c r="R160" s="256">
        <f>Q160*H160</f>
        <v>0</v>
      </c>
      <c r="S160" s="256">
        <v>0</v>
      </c>
      <c r="T160" s="25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58" t="s">
        <v>184</v>
      </c>
      <c r="AT160" s="258" t="s">
        <v>180</v>
      </c>
      <c r="AU160" s="258" t="s">
        <v>94</v>
      </c>
      <c r="AY160" s="18" t="s">
        <v>178</v>
      </c>
      <c r="BE160" s="146">
        <f>IF(N160="základní",J160,0)</f>
        <v>0</v>
      </c>
      <c r="BF160" s="146">
        <f>IF(N160="snížená",J160,0)</f>
        <v>0</v>
      </c>
      <c r="BG160" s="146">
        <f>IF(N160="zákl. přenesená",J160,0)</f>
        <v>0</v>
      </c>
      <c r="BH160" s="146">
        <f>IF(N160="sníž. přenesená",J160,0)</f>
        <v>0</v>
      </c>
      <c r="BI160" s="146">
        <f>IF(N160="nulová",J160,0)</f>
        <v>0</v>
      </c>
      <c r="BJ160" s="18" t="s">
        <v>92</v>
      </c>
      <c r="BK160" s="146">
        <f>ROUND(I160*H160,2)</f>
        <v>0</v>
      </c>
      <c r="BL160" s="18" t="s">
        <v>184</v>
      </c>
      <c r="BM160" s="258" t="s">
        <v>197</v>
      </c>
    </row>
    <row r="161" s="14" customFormat="1">
      <c r="A161" s="14"/>
      <c r="B161" s="270"/>
      <c r="C161" s="271"/>
      <c r="D161" s="261" t="s">
        <v>186</v>
      </c>
      <c r="E161" s="272" t="s">
        <v>1</v>
      </c>
      <c r="F161" s="273" t="s">
        <v>198</v>
      </c>
      <c r="G161" s="271"/>
      <c r="H161" s="274">
        <v>13</v>
      </c>
      <c r="I161" s="275"/>
      <c r="J161" s="271"/>
      <c r="K161" s="271"/>
      <c r="L161" s="276"/>
      <c r="M161" s="277"/>
      <c r="N161" s="278"/>
      <c r="O161" s="278"/>
      <c r="P161" s="278"/>
      <c r="Q161" s="278"/>
      <c r="R161" s="278"/>
      <c r="S161" s="278"/>
      <c r="T161" s="27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80" t="s">
        <v>186</v>
      </c>
      <c r="AU161" s="280" t="s">
        <v>94</v>
      </c>
      <c r="AV161" s="14" t="s">
        <v>94</v>
      </c>
      <c r="AW161" s="14" t="s">
        <v>37</v>
      </c>
      <c r="AX161" s="14" t="s">
        <v>85</v>
      </c>
      <c r="AY161" s="280" t="s">
        <v>178</v>
      </c>
    </row>
    <row r="162" s="14" customFormat="1">
      <c r="A162" s="14"/>
      <c r="B162" s="270"/>
      <c r="C162" s="271"/>
      <c r="D162" s="261" t="s">
        <v>186</v>
      </c>
      <c r="E162" s="272" t="s">
        <v>1</v>
      </c>
      <c r="F162" s="273" t="s">
        <v>199</v>
      </c>
      <c r="G162" s="271"/>
      <c r="H162" s="274">
        <v>21.780000000000001</v>
      </c>
      <c r="I162" s="275"/>
      <c r="J162" s="271"/>
      <c r="K162" s="271"/>
      <c r="L162" s="276"/>
      <c r="M162" s="277"/>
      <c r="N162" s="278"/>
      <c r="O162" s="278"/>
      <c r="P162" s="278"/>
      <c r="Q162" s="278"/>
      <c r="R162" s="278"/>
      <c r="S162" s="278"/>
      <c r="T162" s="27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80" t="s">
        <v>186</v>
      </c>
      <c r="AU162" s="280" t="s">
        <v>94</v>
      </c>
      <c r="AV162" s="14" t="s">
        <v>94</v>
      </c>
      <c r="AW162" s="14" t="s">
        <v>37</v>
      </c>
      <c r="AX162" s="14" t="s">
        <v>85</v>
      </c>
      <c r="AY162" s="280" t="s">
        <v>178</v>
      </c>
    </row>
    <row r="163" s="14" customFormat="1">
      <c r="A163" s="14"/>
      <c r="B163" s="270"/>
      <c r="C163" s="271"/>
      <c r="D163" s="261" t="s">
        <v>186</v>
      </c>
      <c r="E163" s="272" t="s">
        <v>1</v>
      </c>
      <c r="F163" s="273" t="s">
        <v>200</v>
      </c>
      <c r="G163" s="271"/>
      <c r="H163" s="274">
        <v>4.2530000000000001</v>
      </c>
      <c r="I163" s="275"/>
      <c r="J163" s="271"/>
      <c r="K163" s="271"/>
      <c r="L163" s="276"/>
      <c r="M163" s="277"/>
      <c r="N163" s="278"/>
      <c r="O163" s="278"/>
      <c r="P163" s="278"/>
      <c r="Q163" s="278"/>
      <c r="R163" s="278"/>
      <c r="S163" s="278"/>
      <c r="T163" s="27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80" t="s">
        <v>186</v>
      </c>
      <c r="AU163" s="280" t="s">
        <v>94</v>
      </c>
      <c r="AV163" s="14" t="s">
        <v>94</v>
      </c>
      <c r="AW163" s="14" t="s">
        <v>37</v>
      </c>
      <c r="AX163" s="14" t="s">
        <v>85</v>
      </c>
      <c r="AY163" s="280" t="s">
        <v>178</v>
      </c>
    </row>
    <row r="164" s="14" customFormat="1">
      <c r="A164" s="14"/>
      <c r="B164" s="270"/>
      <c r="C164" s="271"/>
      <c r="D164" s="261" t="s">
        <v>186</v>
      </c>
      <c r="E164" s="272" t="s">
        <v>1</v>
      </c>
      <c r="F164" s="273" t="s">
        <v>201</v>
      </c>
      <c r="G164" s="271"/>
      <c r="H164" s="274">
        <v>4.7519999999999998</v>
      </c>
      <c r="I164" s="275"/>
      <c r="J164" s="271"/>
      <c r="K164" s="271"/>
      <c r="L164" s="276"/>
      <c r="M164" s="277"/>
      <c r="N164" s="278"/>
      <c r="O164" s="278"/>
      <c r="P164" s="278"/>
      <c r="Q164" s="278"/>
      <c r="R164" s="278"/>
      <c r="S164" s="278"/>
      <c r="T164" s="27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80" t="s">
        <v>186</v>
      </c>
      <c r="AU164" s="280" t="s">
        <v>94</v>
      </c>
      <c r="AV164" s="14" t="s">
        <v>94</v>
      </c>
      <c r="AW164" s="14" t="s">
        <v>37</v>
      </c>
      <c r="AX164" s="14" t="s">
        <v>85</v>
      </c>
      <c r="AY164" s="280" t="s">
        <v>178</v>
      </c>
    </row>
    <row r="165" s="14" customFormat="1">
      <c r="A165" s="14"/>
      <c r="B165" s="270"/>
      <c r="C165" s="271"/>
      <c r="D165" s="261" t="s">
        <v>186</v>
      </c>
      <c r="E165" s="272" t="s">
        <v>1</v>
      </c>
      <c r="F165" s="273" t="s">
        <v>202</v>
      </c>
      <c r="G165" s="271"/>
      <c r="H165" s="274">
        <v>4.7249999999999996</v>
      </c>
      <c r="I165" s="275"/>
      <c r="J165" s="271"/>
      <c r="K165" s="271"/>
      <c r="L165" s="276"/>
      <c r="M165" s="277"/>
      <c r="N165" s="278"/>
      <c r="O165" s="278"/>
      <c r="P165" s="278"/>
      <c r="Q165" s="278"/>
      <c r="R165" s="278"/>
      <c r="S165" s="278"/>
      <c r="T165" s="27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80" t="s">
        <v>186</v>
      </c>
      <c r="AU165" s="280" t="s">
        <v>94</v>
      </c>
      <c r="AV165" s="14" t="s">
        <v>94</v>
      </c>
      <c r="AW165" s="14" t="s">
        <v>37</v>
      </c>
      <c r="AX165" s="14" t="s">
        <v>85</v>
      </c>
      <c r="AY165" s="280" t="s">
        <v>178</v>
      </c>
    </row>
    <row r="166" s="14" customFormat="1">
      <c r="A166" s="14"/>
      <c r="B166" s="270"/>
      <c r="C166" s="271"/>
      <c r="D166" s="261" t="s">
        <v>186</v>
      </c>
      <c r="E166" s="272" t="s">
        <v>1</v>
      </c>
      <c r="F166" s="273" t="s">
        <v>203</v>
      </c>
      <c r="G166" s="271"/>
      <c r="H166" s="274">
        <v>1.6879999999999999</v>
      </c>
      <c r="I166" s="275"/>
      <c r="J166" s="271"/>
      <c r="K166" s="271"/>
      <c r="L166" s="276"/>
      <c r="M166" s="277"/>
      <c r="N166" s="278"/>
      <c r="O166" s="278"/>
      <c r="P166" s="278"/>
      <c r="Q166" s="278"/>
      <c r="R166" s="278"/>
      <c r="S166" s="278"/>
      <c r="T166" s="27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80" t="s">
        <v>186</v>
      </c>
      <c r="AU166" s="280" t="s">
        <v>94</v>
      </c>
      <c r="AV166" s="14" t="s">
        <v>94</v>
      </c>
      <c r="AW166" s="14" t="s">
        <v>37</v>
      </c>
      <c r="AX166" s="14" t="s">
        <v>85</v>
      </c>
      <c r="AY166" s="280" t="s">
        <v>178</v>
      </c>
    </row>
    <row r="167" s="13" customFormat="1">
      <c r="A167" s="13"/>
      <c r="B167" s="259"/>
      <c r="C167" s="260"/>
      <c r="D167" s="261" t="s">
        <v>186</v>
      </c>
      <c r="E167" s="262" t="s">
        <v>1</v>
      </c>
      <c r="F167" s="263" t="s">
        <v>204</v>
      </c>
      <c r="G167" s="260"/>
      <c r="H167" s="262" t="s">
        <v>1</v>
      </c>
      <c r="I167" s="264"/>
      <c r="J167" s="260"/>
      <c r="K167" s="260"/>
      <c r="L167" s="265"/>
      <c r="M167" s="266"/>
      <c r="N167" s="267"/>
      <c r="O167" s="267"/>
      <c r="P167" s="267"/>
      <c r="Q167" s="267"/>
      <c r="R167" s="267"/>
      <c r="S167" s="267"/>
      <c r="T167" s="26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9" t="s">
        <v>186</v>
      </c>
      <c r="AU167" s="269" t="s">
        <v>94</v>
      </c>
      <c r="AV167" s="13" t="s">
        <v>92</v>
      </c>
      <c r="AW167" s="13" t="s">
        <v>37</v>
      </c>
      <c r="AX167" s="13" t="s">
        <v>85</v>
      </c>
      <c r="AY167" s="269" t="s">
        <v>178</v>
      </c>
    </row>
    <row r="168" s="14" customFormat="1">
      <c r="A168" s="14"/>
      <c r="B168" s="270"/>
      <c r="C168" s="271"/>
      <c r="D168" s="261" t="s">
        <v>186</v>
      </c>
      <c r="E168" s="272" t="s">
        <v>1</v>
      </c>
      <c r="F168" s="273" t="s">
        <v>205</v>
      </c>
      <c r="G168" s="271"/>
      <c r="H168" s="274">
        <v>-12</v>
      </c>
      <c r="I168" s="275"/>
      <c r="J168" s="271"/>
      <c r="K168" s="271"/>
      <c r="L168" s="276"/>
      <c r="M168" s="277"/>
      <c r="N168" s="278"/>
      <c r="O168" s="278"/>
      <c r="P168" s="278"/>
      <c r="Q168" s="278"/>
      <c r="R168" s="278"/>
      <c r="S168" s="278"/>
      <c r="T168" s="27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80" t="s">
        <v>186</v>
      </c>
      <c r="AU168" s="280" t="s">
        <v>94</v>
      </c>
      <c r="AV168" s="14" t="s">
        <v>94</v>
      </c>
      <c r="AW168" s="14" t="s">
        <v>37</v>
      </c>
      <c r="AX168" s="14" t="s">
        <v>85</v>
      </c>
      <c r="AY168" s="280" t="s">
        <v>178</v>
      </c>
    </row>
    <row r="169" s="15" customFormat="1">
      <c r="A169" s="15"/>
      <c r="B169" s="281"/>
      <c r="C169" s="282"/>
      <c r="D169" s="261" t="s">
        <v>186</v>
      </c>
      <c r="E169" s="283" t="s">
        <v>1</v>
      </c>
      <c r="F169" s="284" t="s">
        <v>206</v>
      </c>
      <c r="G169" s="282"/>
      <c r="H169" s="285">
        <v>38.198</v>
      </c>
      <c r="I169" s="286"/>
      <c r="J169" s="282"/>
      <c r="K169" s="282"/>
      <c r="L169" s="287"/>
      <c r="M169" s="288"/>
      <c r="N169" s="289"/>
      <c r="O169" s="289"/>
      <c r="P169" s="289"/>
      <c r="Q169" s="289"/>
      <c r="R169" s="289"/>
      <c r="S169" s="289"/>
      <c r="T169" s="290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91" t="s">
        <v>186</v>
      </c>
      <c r="AU169" s="291" t="s">
        <v>94</v>
      </c>
      <c r="AV169" s="15" t="s">
        <v>184</v>
      </c>
      <c r="AW169" s="15" t="s">
        <v>37</v>
      </c>
      <c r="AX169" s="15" t="s">
        <v>92</v>
      </c>
      <c r="AY169" s="291" t="s">
        <v>178</v>
      </c>
    </row>
    <row r="170" s="2" customFormat="1" ht="24.15" customHeight="1">
      <c r="A170" s="41"/>
      <c r="B170" s="42"/>
      <c r="C170" s="246" t="s">
        <v>184</v>
      </c>
      <c r="D170" s="246" t="s">
        <v>180</v>
      </c>
      <c r="E170" s="247" t="s">
        <v>207</v>
      </c>
      <c r="F170" s="248" t="s">
        <v>208</v>
      </c>
      <c r="G170" s="249" t="s">
        <v>183</v>
      </c>
      <c r="H170" s="250">
        <v>14.279999999999999</v>
      </c>
      <c r="I170" s="251"/>
      <c r="J170" s="252">
        <f>ROUND(I170*H170,2)</f>
        <v>0</v>
      </c>
      <c r="K170" s="253"/>
      <c r="L170" s="44"/>
      <c r="M170" s="254" t="s">
        <v>1</v>
      </c>
      <c r="N170" s="255" t="s">
        <v>50</v>
      </c>
      <c r="O170" s="94"/>
      <c r="P170" s="256">
        <f>O170*H170</f>
        <v>0</v>
      </c>
      <c r="Q170" s="256">
        <v>0</v>
      </c>
      <c r="R170" s="256">
        <f>Q170*H170</f>
        <v>0</v>
      </c>
      <c r="S170" s="256">
        <v>0</v>
      </c>
      <c r="T170" s="25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58" t="s">
        <v>184</v>
      </c>
      <c r="AT170" s="258" t="s">
        <v>180</v>
      </c>
      <c r="AU170" s="258" t="s">
        <v>94</v>
      </c>
      <c r="AY170" s="18" t="s">
        <v>178</v>
      </c>
      <c r="BE170" s="146">
        <f>IF(N170="základní",J170,0)</f>
        <v>0</v>
      </c>
      <c r="BF170" s="146">
        <f>IF(N170="snížená",J170,0)</f>
        <v>0</v>
      </c>
      <c r="BG170" s="146">
        <f>IF(N170="zákl. přenesená",J170,0)</f>
        <v>0</v>
      </c>
      <c r="BH170" s="146">
        <f>IF(N170="sníž. přenesená",J170,0)</f>
        <v>0</v>
      </c>
      <c r="BI170" s="146">
        <f>IF(N170="nulová",J170,0)</f>
        <v>0</v>
      </c>
      <c r="BJ170" s="18" t="s">
        <v>92</v>
      </c>
      <c r="BK170" s="146">
        <f>ROUND(I170*H170,2)</f>
        <v>0</v>
      </c>
      <c r="BL170" s="18" t="s">
        <v>184</v>
      </c>
      <c r="BM170" s="258" t="s">
        <v>209</v>
      </c>
    </row>
    <row r="171" s="14" customFormat="1">
      <c r="A171" s="14"/>
      <c r="B171" s="270"/>
      <c r="C171" s="271"/>
      <c r="D171" s="261" t="s">
        <v>186</v>
      </c>
      <c r="E171" s="272" t="s">
        <v>1</v>
      </c>
      <c r="F171" s="273" t="s">
        <v>210</v>
      </c>
      <c r="G171" s="271"/>
      <c r="H171" s="274">
        <v>5.2000000000000002</v>
      </c>
      <c r="I171" s="275"/>
      <c r="J171" s="271"/>
      <c r="K171" s="271"/>
      <c r="L171" s="276"/>
      <c r="M171" s="277"/>
      <c r="N171" s="278"/>
      <c r="O171" s="278"/>
      <c r="P171" s="278"/>
      <c r="Q171" s="278"/>
      <c r="R171" s="278"/>
      <c r="S171" s="278"/>
      <c r="T171" s="27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80" t="s">
        <v>186</v>
      </c>
      <c r="AU171" s="280" t="s">
        <v>94</v>
      </c>
      <c r="AV171" s="14" t="s">
        <v>94</v>
      </c>
      <c r="AW171" s="14" t="s">
        <v>37</v>
      </c>
      <c r="AX171" s="14" t="s">
        <v>85</v>
      </c>
      <c r="AY171" s="280" t="s">
        <v>178</v>
      </c>
    </row>
    <row r="172" s="14" customFormat="1">
      <c r="A172" s="14"/>
      <c r="B172" s="270"/>
      <c r="C172" s="271"/>
      <c r="D172" s="261" t="s">
        <v>186</v>
      </c>
      <c r="E172" s="272" t="s">
        <v>1</v>
      </c>
      <c r="F172" s="273" t="s">
        <v>211</v>
      </c>
      <c r="G172" s="271"/>
      <c r="H172" s="274">
        <v>1.44</v>
      </c>
      <c r="I172" s="275"/>
      <c r="J172" s="271"/>
      <c r="K172" s="271"/>
      <c r="L172" s="276"/>
      <c r="M172" s="277"/>
      <c r="N172" s="278"/>
      <c r="O172" s="278"/>
      <c r="P172" s="278"/>
      <c r="Q172" s="278"/>
      <c r="R172" s="278"/>
      <c r="S172" s="278"/>
      <c r="T172" s="27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80" t="s">
        <v>186</v>
      </c>
      <c r="AU172" s="280" t="s">
        <v>94</v>
      </c>
      <c r="AV172" s="14" t="s">
        <v>94</v>
      </c>
      <c r="AW172" s="14" t="s">
        <v>37</v>
      </c>
      <c r="AX172" s="14" t="s">
        <v>85</v>
      </c>
      <c r="AY172" s="280" t="s">
        <v>178</v>
      </c>
    </row>
    <row r="173" s="14" customFormat="1">
      <c r="A173" s="14"/>
      <c r="B173" s="270"/>
      <c r="C173" s="271"/>
      <c r="D173" s="261" t="s">
        <v>186</v>
      </c>
      <c r="E173" s="272" t="s">
        <v>1</v>
      </c>
      <c r="F173" s="273" t="s">
        <v>212</v>
      </c>
      <c r="G173" s="271"/>
      <c r="H173" s="274">
        <v>2.5600000000000001</v>
      </c>
      <c r="I173" s="275"/>
      <c r="J173" s="271"/>
      <c r="K173" s="271"/>
      <c r="L173" s="276"/>
      <c r="M173" s="277"/>
      <c r="N173" s="278"/>
      <c r="O173" s="278"/>
      <c r="P173" s="278"/>
      <c r="Q173" s="278"/>
      <c r="R173" s="278"/>
      <c r="S173" s="278"/>
      <c r="T173" s="27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80" t="s">
        <v>186</v>
      </c>
      <c r="AU173" s="280" t="s">
        <v>94</v>
      </c>
      <c r="AV173" s="14" t="s">
        <v>94</v>
      </c>
      <c r="AW173" s="14" t="s">
        <v>37</v>
      </c>
      <c r="AX173" s="14" t="s">
        <v>85</v>
      </c>
      <c r="AY173" s="280" t="s">
        <v>178</v>
      </c>
    </row>
    <row r="174" s="14" customFormat="1">
      <c r="A174" s="14"/>
      <c r="B174" s="270"/>
      <c r="C174" s="271"/>
      <c r="D174" s="261" t="s">
        <v>186</v>
      </c>
      <c r="E174" s="272" t="s">
        <v>1</v>
      </c>
      <c r="F174" s="273" t="s">
        <v>213</v>
      </c>
      <c r="G174" s="271"/>
      <c r="H174" s="274">
        <v>3.7999999999999998</v>
      </c>
      <c r="I174" s="275"/>
      <c r="J174" s="271"/>
      <c r="K174" s="271"/>
      <c r="L174" s="276"/>
      <c r="M174" s="277"/>
      <c r="N174" s="278"/>
      <c r="O174" s="278"/>
      <c r="P174" s="278"/>
      <c r="Q174" s="278"/>
      <c r="R174" s="278"/>
      <c r="S174" s="278"/>
      <c r="T174" s="27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80" t="s">
        <v>186</v>
      </c>
      <c r="AU174" s="280" t="s">
        <v>94</v>
      </c>
      <c r="AV174" s="14" t="s">
        <v>94</v>
      </c>
      <c r="AW174" s="14" t="s">
        <v>37</v>
      </c>
      <c r="AX174" s="14" t="s">
        <v>85</v>
      </c>
      <c r="AY174" s="280" t="s">
        <v>178</v>
      </c>
    </row>
    <row r="175" s="14" customFormat="1">
      <c r="A175" s="14"/>
      <c r="B175" s="270"/>
      <c r="C175" s="271"/>
      <c r="D175" s="261" t="s">
        <v>186</v>
      </c>
      <c r="E175" s="272" t="s">
        <v>1</v>
      </c>
      <c r="F175" s="273" t="s">
        <v>214</v>
      </c>
      <c r="G175" s="271"/>
      <c r="H175" s="274">
        <v>1.28</v>
      </c>
      <c r="I175" s="275"/>
      <c r="J175" s="271"/>
      <c r="K175" s="271"/>
      <c r="L175" s="276"/>
      <c r="M175" s="277"/>
      <c r="N175" s="278"/>
      <c r="O175" s="278"/>
      <c r="P175" s="278"/>
      <c r="Q175" s="278"/>
      <c r="R175" s="278"/>
      <c r="S175" s="278"/>
      <c r="T175" s="27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80" t="s">
        <v>186</v>
      </c>
      <c r="AU175" s="280" t="s">
        <v>94</v>
      </c>
      <c r="AV175" s="14" t="s">
        <v>94</v>
      </c>
      <c r="AW175" s="14" t="s">
        <v>37</v>
      </c>
      <c r="AX175" s="14" t="s">
        <v>85</v>
      </c>
      <c r="AY175" s="280" t="s">
        <v>178</v>
      </c>
    </row>
    <row r="176" s="15" customFormat="1">
      <c r="A176" s="15"/>
      <c r="B176" s="281"/>
      <c r="C176" s="282"/>
      <c r="D176" s="261" t="s">
        <v>186</v>
      </c>
      <c r="E176" s="283" t="s">
        <v>1</v>
      </c>
      <c r="F176" s="284" t="s">
        <v>206</v>
      </c>
      <c r="G176" s="282"/>
      <c r="H176" s="285">
        <v>14.279999999999999</v>
      </c>
      <c r="I176" s="286"/>
      <c r="J176" s="282"/>
      <c r="K176" s="282"/>
      <c r="L176" s="287"/>
      <c r="M176" s="288"/>
      <c r="N176" s="289"/>
      <c r="O176" s="289"/>
      <c r="P176" s="289"/>
      <c r="Q176" s="289"/>
      <c r="R176" s="289"/>
      <c r="S176" s="289"/>
      <c r="T176" s="290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91" t="s">
        <v>186</v>
      </c>
      <c r="AU176" s="291" t="s">
        <v>94</v>
      </c>
      <c r="AV176" s="15" t="s">
        <v>184</v>
      </c>
      <c r="AW176" s="15" t="s">
        <v>37</v>
      </c>
      <c r="AX176" s="15" t="s">
        <v>92</v>
      </c>
      <c r="AY176" s="291" t="s">
        <v>178</v>
      </c>
    </row>
    <row r="177" s="2" customFormat="1" ht="24.15" customHeight="1">
      <c r="A177" s="41"/>
      <c r="B177" s="42"/>
      <c r="C177" s="246" t="s">
        <v>215</v>
      </c>
      <c r="D177" s="246" t="s">
        <v>180</v>
      </c>
      <c r="E177" s="247" t="s">
        <v>216</v>
      </c>
      <c r="F177" s="248" t="s">
        <v>217</v>
      </c>
      <c r="G177" s="249" t="s">
        <v>183</v>
      </c>
      <c r="H177" s="250">
        <v>8.7799999999999994</v>
      </c>
      <c r="I177" s="251"/>
      <c r="J177" s="252">
        <f>ROUND(I177*H177,2)</f>
        <v>0</v>
      </c>
      <c r="K177" s="253"/>
      <c r="L177" s="44"/>
      <c r="M177" s="254" t="s">
        <v>1</v>
      </c>
      <c r="N177" s="255" t="s">
        <v>50</v>
      </c>
      <c r="O177" s="94"/>
      <c r="P177" s="256">
        <f>O177*H177</f>
        <v>0</v>
      </c>
      <c r="Q177" s="256">
        <v>0</v>
      </c>
      <c r="R177" s="256">
        <f>Q177*H177</f>
        <v>0</v>
      </c>
      <c r="S177" s="256">
        <v>0</v>
      </c>
      <c r="T177" s="25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58" t="s">
        <v>184</v>
      </c>
      <c r="AT177" s="258" t="s">
        <v>180</v>
      </c>
      <c r="AU177" s="258" t="s">
        <v>94</v>
      </c>
      <c r="AY177" s="18" t="s">
        <v>178</v>
      </c>
      <c r="BE177" s="146">
        <f>IF(N177="základní",J177,0)</f>
        <v>0</v>
      </c>
      <c r="BF177" s="146">
        <f>IF(N177="snížená",J177,0)</f>
        <v>0</v>
      </c>
      <c r="BG177" s="146">
        <f>IF(N177="zákl. přenesená",J177,0)</f>
        <v>0</v>
      </c>
      <c r="BH177" s="146">
        <f>IF(N177="sníž. přenesená",J177,0)</f>
        <v>0</v>
      </c>
      <c r="BI177" s="146">
        <f>IF(N177="nulová",J177,0)</f>
        <v>0</v>
      </c>
      <c r="BJ177" s="18" t="s">
        <v>92</v>
      </c>
      <c r="BK177" s="146">
        <f>ROUND(I177*H177,2)</f>
        <v>0</v>
      </c>
      <c r="BL177" s="18" t="s">
        <v>184</v>
      </c>
      <c r="BM177" s="258" t="s">
        <v>218</v>
      </c>
    </row>
    <row r="178" s="13" customFormat="1">
      <c r="A178" s="13"/>
      <c r="B178" s="259"/>
      <c r="C178" s="260"/>
      <c r="D178" s="261" t="s">
        <v>186</v>
      </c>
      <c r="E178" s="262" t="s">
        <v>1</v>
      </c>
      <c r="F178" s="263" t="s">
        <v>219</v>
      </c>
      <c r="G178" s="260"/>
      <c r="H178" s="262" t="s">
        <v>1</v>
      </c>
      <c r="I178" s="264"/>
      <c r="J178" s="260"/>
      <c r="K178" s="260"/>
      <c r="L178" s="265"/>
      <c r="M178" s="266"/>
      <c r="N178" s="267"/>
      <c r="O178" s="267"/>
      <c r="P178" s="267"/>
      <c r="Q178" s="267"/>
      <c r="R178" s="267"/>
      <c r="S178" s="267"/>
      <c r="T178" s="26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69" t="s">
        <v>186</v>
      </c>
      <c r="AU178" s="269" t="s">
        <v>94</v>
      </c>
      <c r="AV178" s="13" t="s">
        <v>92</v>
      </c>
      <c r="AW178" s="13" t="s">
        <v>37</v>
      </c>
      <c r="AX178" s="13" t="s">
        <v>85</v>
      </c>
      <c r="AY178" s="269" t="s">
        <v>178</v>
      </c>
    </row>
    <row r="179" s="14" customFormat="1">
      <c r="A179" s="14"/>
      <c r="B179" s="270"/>
      <c r="C179" s="271"/>
      <c r="D179" s="261" t="s">
        <v>186</v>
      </c>
      <c r="E179" s="272" t="s">
        <v>1</v>
      </c>
      <c r="F179" s="273" t="s">
        <v>220</v>
      </c>
      <c r="G179" s="271"/>
      <c r="H179" s="274">
        <v>7.5</v>
      </c>
      <c r="I179" s="275"/>
      <c r="J179" s="271"/>
      <c r="K179" s="271"/>
      <c r="L179" s="276"/>
      <c r="M179" s="277"/>
      <c r="N179" s="278"/>
      <c r="O179" s="278"/>
      <c r="P179" s="278"/>
      <c r="Q179" s="278"/>
      <c r="R179" s="278"/>
      <c r="S179" s="278"/>
      <c r="T179" s="27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80" t="s">
        <v>186</v>
      </c>
      <c r="AU179" s="280" t="s">
        <v>94</v>
      </c>
      <c r="AV179" s="14" t="s">
        <v>94</v>
      </c>
      <c r="AW179" s="14" t="s">
        <v>37</v>
      </c>
      <c r="AX179" s="14" t="s">
        <v>85</v>
      </c>
      <c r="AY179" s="280" t="s">
        <v>178</v>
      </c>
    </row>
    <row r="180" s="13" customFormat="1">
      <c r="A180" s="13"/>
      <c r="B180" s="259"/>
      <c r="C180" s="260"/>
      <c r="D180" s="261" t="s">
        <v>186</v>
      </c>
      <c r="E180" s="262" t="s">
        <v>1</v>
      </c>
      <c r="F180" s="263" t="s">
        <v>221</v>
      </c>
      <c r="G180" s="260"/>
      <c r="H180" s="262" t="s">
        <v>1</v>
      </c>
      <c r="I180" s="264"/>
      <c r="J180" s="260"/>
      <c r="K180" s="260"/>
      <c r="L180" s="265"/>
      <c r="M180" s="266"/>
      <c r="N180" s="267"/>
      <c r="O180" s="267"/>
      <c r="P180" s="267"/>
      <c r="Q180" s="267"/>
      <c r="R180" s="267"/>
      <c r="S180" s="267"/>
      <c r="T180" s="26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69" t="s">
        <v>186</v>
      </c>
      <c r="AU180" s="269" t="s">
        <v>94</v>
      </c>
      <c r="AV180" s="13" t="s">
        <v>92</v>
      </c>
      <c r="AW180" s="13" t="s">
        <v>37</v>
      </c>
      <c r="AX180" s="13" t="s">
        <v>85</v>
      </c>
      <c r="AY180" s="269" t="s">
        <v>178</v>
      </c>
    </row>
    <row r="181" s="14" customFormat="1">
      <c r="A181" s="14"/>
      <c r="B181" s="270"/>
      <c r="C181" s="271"/>
      <c r="D181" s="261" t="s">
        <v>186</v>
      </c>
      <c r="E181" s="272" t="s">
        <v>1</v>
      </c>
      <c r="F181" s="273" t="s">
        <v>222</v>
      </c>
      <c r="G181" s="271"/>
      <c r="H181" s="274">
        <v>1.28</v>
      </c>
      <c r="I181" s="275"/>
      <c r="J181" s="271"/>
      <c r="K181" s="271"/>
      <c r="L181" s="276"/>
      <c r="M181" s="277"/>
      <c r="N181" s="278"/>
      <c r="O181" s="278"/>
      <c r="P181" s="278"/>
      <c r="Q181" s="278"/>
      <c r="R181" s="278"/>
      <c r="S181" s="278"/>
      <c r="T181" s="27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80" t="s">
        <v>186</v>
      </c>
      <c r="AU181" s="280" t="s">
        <v>94</v>
      </c>
      <c r="AV181" s="14" t="s">
        <v>94</v>
      </c>
      <c r="AW181" s="14" t="s">
        <v>37</v>
      </c>
      <c r="AX181" s="14" t="s">
        <v>85</v>
      </c>
      <c r="AY181" s="280" t="s">
        <v>178</v>
      </c>
    </row>
    <row r="182" s="15" customFormat="1">
      <c r="A182" s="15"/>
      <c r="B182" s="281"/>
      <c r="C182" s="282"/>
      <c r="D182" s="261" t="s">
        <v>186</v>
      </c>
      <c r="E182" s="283" t="s">
        <v>1</v>
      </c>
      <c r="F182" s="284" t="s">
        <v>206</v>
      </c>
      <c r="G182" s="282"/>
      <c r="H182" s="285">
        <v>8.7799999999999994</v>
      </c>
      <c r="I182" s="286"/>
      <c r="J182" s="282"/>
      <c r="K182" s="282"/>
      <c r="L182" s="287"/>
      <c r="M182" s="288"/>
      <c r="N182" s="289"/>
      <c r="O182" s="289"/>
      <c r="P182" s="289"/>
      <c r="Q182" s="289"/>
      <c r="R182" s="289"/>
      <c r="S182" s="289"/>
      <c r="T182" s="290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91" t="s">
        <v>186</v>
      </c>
      <c r="AU182" s="291" t="s">
        <v>94</v>
      </c>
      <c r="AV182" s="15" t="s">
        <v>184</v>
      </c>
      <c r="AW182" s="15" t="s">
        <v>37</v>
      </c>
      <c r="AX182" s="15" t="s">
        <v>92</v>
      </c>
      <c r="AY182" s="291" t="s">
        <v>178</v>
      </c>
    </row>
    <row r="183" s="2" customFormat="1" ht="24.15" customHeight="1">
      <c r="A183" s="41"/>
      <c r="B183" s="42"/>
      <c r="C183" s="246" t="s">
        <v>223</v>
      </c>
      <c r="D183" s="246" t="s">
        <v>180</v>
      </c>
      <c r="E183" s="247" t="s">
        <v>224</v>
      </c>
      <c r="F183" s="248" t="s">
        <v>225</v>
      </c>
      <c r="G183" s="249" t="s">
        <v>183</v>
      </c>
      <c r="H183" s="250">
        <v>88.257999999999996</v>
      </c>
      <c r="I183" s="251"/>
      <c r="J183" s="252">
        <f>ROUND(I183*H183,2)</f>
        <v>0</v>
      </c>
      <c r="K183" s="253"/>
      <c r="L183" s="44"/>
      <c r="M183" s="254" t="s">
        <v>1</v>
      </c>
      <c r="N183" s="255" t="s">
        <v>50</v>
      </c>
      <c r="O183" s="94"/>
      <c r="P183" s="256">
        <f>O183*H183</f>
        <v>0</v>
      </c>
      <c r="Q183" s="256">
        <v>0</v>
      </c>
      <c r="R183" s="256">
        <f>Q183*H183</f>
        <v>0</v>
      </c>
      <c r="S183" s="256">
        <v>0</v>
      </c>
      <c r="T183" s="25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58" t="s">
        <v>184</v>
      </c>
      <c r="AT183" s="258" t="s">
        <v>180</v>
      </c>
      <c r="AU183" s="258" t="s">
        <v>94</v>
      </c>
      <c r="AY183" s="18" t="s">
        <v>178</v>
      </c>
      <c r="BE183" s="146">
        <f>IF(N183="základní",J183,0)</f>
        <v>0</v>
      </c>
      <c r="BF183" s="146">
        <f>IF(N183="snížená",J183,0)</f>
        <v>0</v>
      </c>
      <c r="BG183" s="146">
        <f>IF(N183="zákl. přenesená",J183,0)</f>
        <v>0</v>
      </c>
      <c r="BH183" s="146">
        <f>IF(N183="sníž. přenesená",J183,0)</f>
        <v>0</v>
      </c>
      <c r="BI183" s="146">
        <f>IF(N183="nulová",J183,0)</f>
        <v>0</v>
      </c>
      <c r="BJ183" s="18" t="s">
        <v>92</v>
      </c>
      <c r="BK183" s="146">
        <f>ROUND(I183*H183,2)</f>
        <v>0</v>
      </c>
      <c r="BL183" s="18" t="s">
        <v>184</v>
      </c>
      <c r="BM183" s="258" t="s">
        <v>226</v>
      </c>
    </row>
    <row r="184" s="13" customFormat="1">
      <c r="A184" s="13"/>
      <c r="B184" s="259"/>
      <c r="C184" s="260"/>
      <c r="D184" s="261" t="s">
        <v>186</v>
      </c>
      <c r="E184" s="262" t="s">
        <v>1</v>
      </c>
      <c r="F184" s="263" t="s">
        <v>227</v>
      </c>
      <c r="G184" s="260"/>
      <c r="H184" s="262" t="s">
        <v>1</v>
      </c>
      <c r="I184" s="264"/>
      <c r="J184" s="260"/>
      <c r="K184" s="260"/>
      <c r="L184" s="265"/>
      <c r="M184" s="266"/>
      <c r="N184" s="267"/>
      <c r="O184" s="267"/>
      <c r="P184" s="267"/>
      <c r="Q184" s="267"/>
      <c r="R184" s="267"/>
      <c r="S184" s="267"/>
      <c r="T184" s="26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9" t="s">
        <v>186</v>
      </c>
      <c r="AU184" s="269" t="s">
        <v>94</v>
      </c>
      <c r="AV184" s="13" t="s">
        <v>92</v>
      </c>
      <c r="AW184" s="13" t="s">
        <v>37</v>
      </c>
      <c r="AX184" s="13" t="s">
        <v>85</v>
      </c>
      <c r="AY184" s="269" t="s">
        <v>178</v>
      </c>
    </row>
    <row r="185" s="14" customFormat="1">
      <c r="A185" s="14"/>
      <c r="B185" s="270"/>
      <c r="C185" s="271"/>
      <c r="D185" s="261" t="s">
        <v>186</v>
      </c>
      <c r="E185" s="272" t="s">
        <v>1</v>
      </c>
      <c r="F185" s="273" t="s">
        <v>188</v>
      </c>
      <c r="G185" s="271"/>
      <c r="H185" s="274">
        <v>27</v>
      </c>
      <c r="I185" s="275"/>
      <c r="J185" s="271"/>
      <c r="K185" s="271"/>
      <c r="L185" s="276"/>
      <c r="M185" s="277"/>
      <c r="N185" s="278"/>
      <c r="O185" s="278"/>
      <c r="P185" s="278"/>
      <c r="Q185" s="278"/>
      <c r="R185" s="278"/>
      <c r="S185" s="278"/>
      <c r="T185" s="27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80" t="s">
        <v>186</v>
      </c>
      <c r="AU185" s="280" t="s">
        <v>94</v>
      </c>
      <c r="AV185" s="14" t="s">
        <v>94</v>
      </c>
      <c r="AW185" s="14" t="s">
        <v>37</v>
      </c>
      <c r="AX185" s="14" t="s">
        <v>85</v>
      </c>
      <c r="AY185" s="280" t="s">
        <v>178</v>
      </c>
    </row>
    <row r="186" s="13" customFormat="1">
      <c r="A186" s="13"/>
      <c r="B186" s="259"/>
      <c r="C186" s="260"/>
      <c r="D186" s="261" t="s">
        <v>186</v>
      </c>
      <c r="E186" s="262" t="s">
        <v>1</v>
      </c>
      <c r="F186" s="263" t="s">
        <v>228</v>
      </c>
      <c r="G186" s="260"/>
      <c r="H186" s="262" t="s">
        <v>1</v>
      </c>
      <c r="I186" s="264"/>
      <c r="J186" s="260"/>
      <c r="K186" s="260"/>
      <c r="L186" s="265"/>
      <c r="M186" s="266"/>
      <c r="N186" s="267"/>
      <c r="O186" s="267"/>
      <c r="P186" s="267"/>
      <c r="Q186" s="267"/>
      <c r="R186" s="267"/>
      <c r="S186" s="267"/>
      <c r="T186" s="26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69" t="s">
        <v>186</v>
      </c>
      <c r="AU186" s="269" t="s">
        <v>94</v>
      </c>
      <c r="AV186" s="13" t="s">
        <v>92</v>
      </c>
      <c r="AW186" s="13" t="s">
        <v>37</v>
      </c>
      <c r="AX186" s="13" t="s">
        <v>85</v>
      </c>
      <c r="AY186" s="269" t="s">
        <v>178</v>
      </c>
    </row>
    <row r="187" s="14" customFormat="1">
      <c r="A187" s="14"/>
      <c r="B187" s="270"/>
      <c r="C187" s="271"/>
      <c r="D187" s="261" t="s">
        <v>186</v>
      </c>
      <c r="E187" s="272" t="s">
        <v>1</v>
      </c>
      <c r="F187" s="273" t="s">
        <v>229</v>
      </c>
      <c r="G187" s="271"/>
      <c r="H187" s="274">
        <v>38.198</v>
      </c>
      <c r="I187" s="275"/>
      <c r="J187" s="271"/>
      <c r="K187" s="271"/>
      <c r="L187" s="276"/>
      <c r="M187" s="277"/>
      <c r="N187" s="278"/>
      <c r="O187" s="278"/>
      <c r="P187" s="278"/>
      <c r="Q187" s="278"/>
      <c r="R187" s="278"/>
      <c r="S187" s="278"/>
      <c r="T187" s="27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80" t="s">
        <v>186</v>
      </c>
      <c r="AU187" s="280" t="s">
        <v>94</v>
      </c>
      <c r="AV187" s="14" t="s">
        <v>94</v>
      </c>
      <c r="AW187" s="14" t="s">
        <v>37</v>
      </c>
      <c r="AX187" s="14" t="s">
        <v>85</v>
      </c>
      <c r="AY187" s="280" t="s">
        <v>178</v>
      </c>
    </row>
    <row r="188" s="13" customFormat="1">
      <c r="A188" s="13"/>
      <c r="B188" s="259"/>
      <c r="C188" s="260"/>
      <c r="D188" s="261" t="s">
        <v>186</v>
      </c>
      <c r="E188" s="262" t="s">
        <v>1</v>
      </c>
      <c r="F188" s="263" t="s">
        <v>230</v>
      </c>
      <c r="G188" s="260"/>
      <c r="H188" s="262" t="s">
        <v>1</v>
      </c>
      <c r="I188" s="264"/>
      <c r="J188" s="260"/>
      <c r="K188" s="260"/>
      <c r="L188" s="265"/>
      <c r="M188" s="266"/>
      <c r="N188" s="267"/>
      <c r="O188" s="267"/>
      <c r="P188" s="267"/>
      <c r="Q188" s="267"/>
      <c r="R188" s="267"/>
      <c r="S188" s="267"/>
      <c r="T188" s="26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69" t="s">
        <v>186</v>
      </c>
      <c r="AU188" s="269" t="s">
        <v>94</v>
      </c>
      <c r="AV188" s="13" t="s">
        <v>92</v>
      </c>
      <c r="AW188" s="13" t="s">
        <v>37</v>
      </c>
      <c r="AX188" s="13" t="s">
        <v>85</v>
      </c>
      <c r="AY188" s="269" t="s">
        <v>178</v>
      </c>
    </row>
    <row r="189" s="14" customFormat="1">
      <c r="A189" s="14"/>
      <c r="B189" s="270"/>
      <c r="C189" s="271"/>
      <c r="D189" s="261" t="s">
        <v>186</v>
      </c>
      <c r="E189" s="272" t="s">
        <v>1</v>
      </c>
      <c r="F189" s="273" t="s">
        <v>231</v>
      </c>
      <c r="G189" s="271"/>
      <c r="H189" s="274">
        <v>14.279999999999999</v>
      </c>
      <c r="I189" s="275"/>
      <c r="J189" s="271"/>
      <c r="K189" s="271"/>
      <c r="L189" s="276"/>
      <c r="M189" s="277"/>
      <c r="N189" s="278"/>
      <c r="O189" s="278"/>
      <c r="P189" s="278"/>
      <c r="Q189" s="278"/>
      <c r="R189" s="278"/>
      <c r="S189" s="278"/>
      <c r="T189" s="27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80" t="s">
        <v>186</v>
      </c>
      <c r="AU189" s="280" t="s">
        <v>94</v>
      </c>
      <c r="AV189" s="14" t="s">
        <v>94</v>
      </c>
      <c r="AW189" s="14" t="s">
        <v>37</v>
      </c>
      <c r="AX189" s="14" t="s">
        <v>85</v>
      </c>
      <c r="AY189" s="280" t="s">
        <v>178</v>
      </c>
    </row>
    <row r="190" s="13" customFormat="1">
      <c r="A190" s="13"/>
      <c r="B190" s="259"/>
      <c r="C190" s="260"/>
      <c r="D190" s="261" t="s">
        <v>186</v>
      </c>
      <c r="E190" s="262" t="s">
        <v>1</v>
      </c>
      <c r="F190" s="263" t="s">
        <v>219</v>
      </c>
      <c r="G190" s="260"/>
      <c r="H190" s="262" t="s">
        <v>1</v>
      </c>
      <c r="I190" s="264"/>
      <c r="J190" s="260"/>
      <c r="K190" s="260"/>
      <c r="L190" s="265"/>
      <c r="M190" s="266"/>
      <c r="N190" s="267"/>
      <c r="O190" s="267"/>
      <c r="P190" s="267"/>
      <c r="Q190" s="267"/>
      <c r="R190" s="267"/>
      <c r="S190" s="267"/>
      <c r="T190" s="26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69" t="s">
        <v>186</v>
      </c>
      <c r="AU190" s="269" t="s">
        <v>94</v>
      </c>
      <c r="AV190" s="13" t="s">
        <v>92</v>
      </c>
      <c r="AW190" s="13" t="s">
        <v>37</v>
      </c>
      <c r="AX190" s="13" t="s">
        <v>85</v>
      </c>
      <c r="AY190" s="269" t="s">
        <v>178</v>
      </c>
    </row>
    <row r="191" s="14" customFormat="1">
      <c r="A191" s="14"/>
      <c r="B191" s="270"/>
      <c r="C191" s="271"/>
      <c r="D191" s="261" t="s">
        <v>186</v>
      </c>
      <c r="E191" s="272" t="s">
        <v>1</v>
      </c>
      <c r="F191" s="273" t="s">
        <v>220</v>
      </c>
      <c r="G191" s="271"/>
      <c r="H191" s="274">
        <v>7.5</v>
      </c>
      <c r="I191" s="275"/>
      <c r="J191" s="271"/>
      <c r="K191" s="271"/>
      <c r="L191" s="276"/>
      <c r="M191" s="277"/>
      <c r="N191" s="278"/>
      <c r="O191" s="278"/>
      <c r="P191" s="278"/>
      <c r="Q191" s="278"/>
      <c r="R191" s="278"/>
      <c r="S191" s="278"/>
      <c r="T191" s="27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80" t="s">
        <v>186</v>
      </c>
      <c r="AU191" s="280" t="s">
        <v>94</v>
      </c>
      <c r="AV191" s="14" t="s">
        <v>94</v>
      </c>
      <c r="AW191" s="14" t="s">
        <v>37</v>
      </c>
      <c r="AX191" s="14" t="s">
        <v>85</v>
      </c>
      <c r="AY191" s="280" t="s">
        <v>178</v>
      </c>
    </row>
    <row r="192" s="13" customFormat="1">
      <c r="A192" s="13"/>
      <c r="B192" s="259"/>
      <c r="C192" s="260"/>
      <c r="D192" s="261" t="s">
        <v>186</v>
      </c>
      <c r="E192" s="262" t="s">
        <v>1</v>
      </c>
      <c r="F192" s="263" t="s">
        <v>221</v>
      </c>
      <c r="G192" s="260"/>
      <c r="H192" s="262" t="s">
        <v>1</v>
      </c>
      <c r="I192" s="264"/>
      <c r="J192" s="260"/>
      <c r="K192" s="260"/>
      <c r="L192" s="265"/>
      <c r="M192" s="266"/>
      <c r="N192" s="267"/>
      <c r="O192" s="267"/>
      <c r="P192" s="267"/>
      <c r="Q192" s="267"/>
      <c r="R192" s="267"/>
      <c r="S192" s="267"/>
      <c r="T192" s="26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9" t="s">
        <v>186</v>
      </c>
      <c r="AU192" s="269" t="s">
        <v>94</v>
      </c>
      <c r="AV192" s="13" t="s">
        <v>92</v>
      </c>
      <c r="AW192" s="13" t="s">
        <v>37</v>
      </c>
      <c r="AX192" s="13" t="s">
        <v>85</v>
      </c>
      <c r="AY192" s="269" t="s">
        <v>178</v>
      </c>
    </row>
    <row r="193" s="14" customFormat="1">
      <c r="A193" s="14"/>
      <c r="B193" s="270"/>
      <c r="C193" s="271"/>
      <c r="D193" s="261" t="s">
        <v>186</v>
      </c>
      <c r="E193" s="272" t="s">
        <v>1</v>
      </c>
      <c r="F193" s="273" t="s">
        <v>222</v>
      </c>
      <c r="G193" s="271"/>
      <c r="H193" s="274">
        <v>1.28</v>
      </c>
      <c r="I193" s="275"/>
      <c r="J193" s="271"/>
      <c r="K193" s="271"/>
      <c r="L193" s="276"/>
      <c r="M193" s="277"/>
      <c r="N193" s="278"/>
      <c r="O193" s="278"/>
      <c r="P193" s="278"/>
      <c r="Q193" s="278"/>
      <c r="R193" s="278"/>
      <c r="S193" s="278"/>
      <c r="T193" s="27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80" t="s">
        <v>186</v>
      </c>
      <c r="AU193" s="280" t="s">
        <v>94</v>
      </c>
      <c r="AV193" s="14" t="s">
        <v>94</v>
      </c>
      <c r="AW193" s="14" t="s">
        <v>37</v>
      </c>
      <c r="AX193" s="14" t="s">
        <v>85</v>
      </c>
      <c r="AY193" s="280" t="s">
        <v>178</v>
      </c>
    </row>
    <row r="194" s="15" customFormat="1">
      <c r="A194" s="15"/>
      <c r="B194" s="281"/>
      <c r="C194" s="282"/>
      <c r="D194" s="261" t="s">
        <v>186</v>
      </c>
      <c r="E194" s="283" t="s">
        <v>1</v>
      </c>
      <c r="F194" s="284" t="s">
        <v>206</v>
      </c>
      <c r="G194" s="282"/>
      <c r="H194" s="285">
        <v>88.257999999999996</v>
      </c>
      <c r="I194" s="286"/>
      <c r="J194" s="282"/>
      <c r="K194" s="282"/>
      <c r="L194" s="287"/>
      <c r="M194" s="288"/>
      <c r="N194" s="289"/>
      <c r="O194" s="289"/>
      <c r="P194" s="289"/>
      <c r="Q194" s="289"/>
      <c r="R194" s="289"/>
      <c r="S194" s="289"/>
      <c r="T194" s="290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91" t="s">
        <v>186</v>
      </c>
      <c r="AU194" s="291" t="s">
        <v>94</v>
      </c>
      <c r="AV194" s="15" t="s">
        <v>184</v>
      </c>
      <c r="AW194" s="15" t="s">
        <v>37</v>
      </c>
      <c r="AX194" s="15" t="s">
        <v>92</v>
      </c>
      <c r="AY194" s="291" t="s">
        <v>178</v>
      </c>
    </row>
    <row r="195" s="2" customFormat="1" ht="24.15" customHeight="1">
      <c r="A195" s="41"/>
      <c r="B195" s="42"/>
      <c r="C195" s="246" t="s">
        <v>232</v>
      </c>
      <c r="D195" s="246" t="s">
        <v>180</v>
      </c>
      <c r="E195" s="247" t="s">
        <v>233</v>
      </c>
      <c r="F195" s="248" t="s">
        <v>234</v>
      </c>
      <c r="G195" s="249" t="s">
        <v>183</v>
      </c>
      <c r="H195" s="250">
        <v>11.5</v>
      </c>
      <c r="I195" s="251"/>
      <c r="J195" s="252">
        <f>ROUND(I195*H195,2)</f>
        <v>0</v>
      </c>
      <c r="K195" s="253"/>
      <c r="L195" s="44"/>
      <c r="M195" s="254" t="s">
        <v>1</v>
      </c>
      <c r="N195" s="255" t="s">
        <v>50</v>
      </c>
      <c r="O195" s="94"/>
      <c r="P195" s="256">
        <f>O195*H195</f>
        <v>0</v>
      </c>
      <c r="Q195" s="256">
        <v>0</v>
      </c>
      <c r="R195" s="256">
        <f>Q195*H195</f>
        <v>0</v>
      </c>
      <c r="S195" s="256">
        <v>0</v>
      </c>
      <c r="T195" s="25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58" t="s">
        <v>184</v>
      </c>
      <c r="AT195" s="258" t="s">
        <v>180</v>
      </c>
      <c r="AU195" s="258" t="s">
        <v>94</v>
      </c>
      <c r="AY195" s="18" t="s">
        <v>178</v>
      </c>
      <c r="BE195" s="146">
        <f>IF(N195="základní",J195,0)</f>
        <v>0</v>
      </c>
      <c r="BF195" s="146">
        <f>IF(N195="snížená",J195,0)</f>
        <v>0</v>
      </c>
      <c r="BG195" s="146">
        <f>IF(N195="zákl. přenesená",J195,0)</f>
        <v>0</v>
      </c>
      <c r="BH195" s="146">
        <f>IF(N195="sníž. přenesená",J195,0)</f>
        <v>0</v>
      </c>
      <c r="BI195" s="146">
        <f>IF(N195="nulová",J195,0)</f>
        <v>0</v>
      </c>
      <c r="BJ195" s="18" t="s">
        <v>92</v>
      </c>
      <c r="BK195" s="146">
        <f>ROUND(I195*H195,2)</f>
        <v>0</v>
      </c>
      <c r="BL195" s="18" t="s">
        <v>184</v>
      </c>
      <c r="BM195" s="258" t="s">
        <v>235</v>
      </c>
    </row>
    <row r="196" s="13" customFormat="1">
      <c r="A196" s="13"/>
      <c r="B196" s="259"/>
      <c r="C196" s="260"/>
      <c r="D196" s="261" t="s">
        <v>186</v>
      </c>
      <c r="E196" s="262" t="s">
        <v>1</v>
      </c>
      <c r="F196" s="263" t="s">
        <v>236</v>
      </c>
      <c r="G196" s="260"/>
      <c r="H196" s="262" t="s">
        <v>1</v>
      </c>
      <c r="I196" s="264"/>
      <c r="J196" s="260"/>
      <c r="K196" s="260"/>
      <c r="L196" s="265"/>
      <c r="M196" s="266"/>
      <c r="N196" s="267"/>
      <c r="O196" s="267"/>
      <c r="P196" s="267"/>
      <c r="Q196" s="267"/>
      <c r="R196" s="267"/>
      <c r="S196" s="267"/>
      <c r="T196" s="26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69" t="s">
        <v>186</v>
      </c>
      <c r="AU196" s="269" t="s">
        <v>94</v>
      </c>
      <c r="AV196" s="13" t="s">
        <v>92</v>
      </c>
      <c r="AW196" s="13" t="s">
        <v>37</v>
      </c>
      <c r="AX196" s="13" t="s">
        <v>85</v>
      </c>
      <c r="AY196" s="269" t="s">
        <v>178</v>
      </c>
    </row>
    <row r="197" s="14" customFormat="1">
      <c r="A197" s="14"/>
      <c r="B197" s="270"/>
      <c r="C197" s="271"/>
      <c r="D197" s="261" t="s">
        <v>186</v>
      </c>
      <c r="E197" s="272" t="s">
        <v>1</v>
      </c>
      <c r="F197" s="273" t="s">
        <v>193</v>
      </c>
      <c r="G197" s="271"/>
      <c r="H197" s="274">
        <v>11.5</v>
      </c>
      <c r="I197" s="275"/>
      <c r="J197" s="271"/>
      <c r="K197" s="271"/>
      <c r="L197" s="276"/>
      <c r="M197" s="277"/>
      <c r="N197" s="278"/>
      <c r="O197" s="278"/>
      <c r="P197" s="278"/>
      <c r="Q197" s="278"/>
      <c r="R197" s="278"/>
      <c r="S197" s="278"/>
      <c r="T197" s="27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80" t="s">
        <v>186</v>
      </c>
      <c r="AU197" s="280" t="s">
        <v>94</v>
      </c>
      <c r="AV197" s="14" t="s">
        <v>94</v>
      </c>
      <c r="AW197" s="14" t="s">
        <v>37</v>
      </c>
      <c r="AX197" s="14" t="s">
        <v>92</v>
      </c>
      <c r="AY197" s="280" t="s">
        <v>178</v>
      </c>
    </row>
    <row r="198" s="2" customFormat="1" ht="24.15" customHeight="1">
      <c r="A198" s="41"/>
      <c r="B198" s="42"/>
      <c r="C198" s="246" t="s">
        <v>237</v>
      </c>
      <c r="D198" s="246" t="s">
        <v>180</v>
      </c>
      <c r="E198" s="247" t="s">
        <v>238</v>
      </c>
      <c r="F198" s="248" t="s">
        <v>239</v>
      </c>
      <c r="G198" s="249" t="s">
        <v>183</v>
      </c>
      <c r="H198" s="250">
        <v>158.95599999999999</v>
      </c>
      <c r="I198" s="251"/>
      <c r="J198" s="252">
        <f>ROUND(I198*H198,2)</f>
        <v>0</v>
      </c>
      <c r="K198" s="253"/>
      <c r="L198" s="44"/>
      <c r="M198" s="254" t="s">
        <v>1</v>
      </c>
      <c r="N198" s="255" t="s">
        <v>50</v>
      </c>
      <c r="O198" s="94"/>
      <c r="P198" s="256">
        <f>O198*H198</f>
        <v>0</v>
      </c>
      <c r="Q198" s="256">
        <v>0</v>
      </c>
      <c r="R198" s="256">
        <f>Q198*H198</f>
        <v>0</v>
      </c>
      <c r="S198" s="256">
        <v>0</v>
      </c>
      <c r="T198" s="25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58" t="s">
        <v>184</v>
      </c>
      <c r="AT198" s="258" t="s">
        <v>180</v>
      </c>
      <c r="AU198" s="258" t="s">
        <v>94</v>
      </c>
      <c r="AY198" s="18" t="s">
        <v>178</v>
      </c>
      <c r="BE198" s="146">
        <f>IF(N198="základní",J198,0)</f>
        <v>0</v>
      </c>
      <c r="BF198" s="146">
        <f>IF(N198="snížená",J198,0)</f>
        <v>0</v>
      </c>
      <c r="BG198" s="146">
        <f>IF(N198="zákl. přenesená",J198,0)</f>
        <v>0</v>
      </c>
      <c r="BH198" s="146">
        <f>IF(N198="sníž. přenesená",J198,0)</f>
        <v>0</v>
      </c>
      <c r="BI198" s="146">
        <f>IF(N198="nulová",J198,0)</f>
        <v>0</v>
      </c>
      <c r="BJ198" s="18" t="s">
        <v>92</v>
      </c>
      <c r="BK198" s="146">
        <f>ROUND(I198*H198,2)</f>
        <v>0</v>
      </c>
      <c r="BL198" s="18" t="s">
        <v>184</v>
      </c>
      <c r="BM198" s="258" t="s">
        <v>240</v>
      </c>
    </row>
    <row r="199" s="13" customFormat="1">
      <c r="A199" s="13"/>
      <c r="B199" s="259"/>
      <c r="C199" s="260"/>
      <c r="D199" s="261" t="s">
        <v>186</v>
      </c>
      <c r="E199" s="262" t="s">
        <v>1</v>
      </c>
      <c r="F199" s="263" t="s">
        <v>227</v>
      </c>
      <c r="G199" s="260"/>
      <c r="H199" s="262" t="s">
        <v>1</v>
      </c>
      <c r="I199" s="264"/>
      <c r="J199" s="260"/>
      <c r="K199" s="260"/>
      <c r="L199" s="265"/>
      <c r="M199" s="266"/>
      <c r="N199" s="267"/>
      <c r="O199" s="267"/>
      <c r="P199" s="267"/>
      <c r="Q199" s="267"/>
      <c r="R199" s="267"/>
      <c r="S199" s="267"/>
      <c r="T199" s="26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69" t="s">
        <v>186</v>
      </c>
      <c r="AU199" s="269" t="s">
        <v>94</v>
      </c>
      <c r="AV199" s="13" t="s">
        <v>92</v>
      </c>
      <c r="AW199" s="13" t="s">
        <v>37</v>
      </c>
      <c r="AX199" s="13" t="s">
        <v>85</v>
      </c>
      <c r="AY199" s="269" t="s">
        <v>178</v>
      </c>
    </row>
    <row r="200" s="14" customFormat="1">
      <c r="A200" s="14"/>
      <c r="B200" s="270"/>
      <c r="C200" s="271"/>
      <c r="D200" s="261" t="s">
        <v>186</v>
      </c>
      <c r="E200" s="272" t="s">
        <v>1</v>
      </c>
      <c r="F200" s="273" t="s">
        <v>188</v>
      </c>
      <c r="G200" s="271"/>
      <c r="H200" s="274">
        <v>27</v>
      </c>
      <c r="I200" s="275"/>
      <c r="J200" s="271"/>
      <c r="K200" s="271"/>
      <c r="L200" s="276"/>
      <c r="M200" s="277"/>
      <c r="N200" s="278"/>
      <c r="O200" s="278"/>
      <c r="P200" s="278"/>
      <c r="Q200" s="278"/>
      <c r="R200" s="278"/>
      <c r="S200" s="278"/>
      <c r="T200" s="27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80" t="s">
        <v>186</v>
      </c>
      <c r="AU200" s="280" t="s">
        <v>94</v>
      </c>
      <c r="AV200" s="14" t="s">
        <v>94</v>
      </c>
      <c r="AW200" s="14" t="s">
        <v>37</v>
      </c>
      <c r="AX200" s="14" t="s">
        <v>85</v>
      </c>
      <c r="AY200" s="280" t="s">
        <v>178</v>
      </c>
    </row>
    <row r="201" s="13" customFormat="1">
      <c r="A201" s="13"/>
      <c r="B201" s="259"/>
      <c r="C201" s="260"/>
      <c r="D201" s="261" t="s">
        <v>186</v>
      </c>
      <c r="E201" s="262" t="s">
        <v>1</v>
      </c>
      <c r="F201" s="263" t="s">
        <v>228</v>
      </c>
      <c r="G201" s="260"/>
      <c r="H201" s="262" t="s">
        <v>1</v>
      </c>
      <c r="I201" s="264"/>
      <c r="J201" s="260"/>
      <c r="K201" s="260"/>
      <c r="L201" s="265"/>
      <c r="M201" s="266"/>
      <c r="N201" s="267"/>
      <c r="O201" s="267"/>
      <c r="P201" s="267"/>
      <c r="Q201" s="267"/>
      <c r="R201" s="267"/>
      <c r="S201" s="267"/>
      <c r="T201" s="26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9" t="s">
        <v>186</v>
      </c>
      <c r="AU201" s="269" t="s">
        <v>94</v>
      </c>
      <c r="AV201" s="13" t="s">
        <v>92</v>
      </c>
      <c r="AW201" s="13" t="s">
        <v>37</v>
      </c>
      <c r="AX201" s="13" t="s">
        <v>85</v>
      </c>
      <c r="AY201" s="269" t="s">
        <v>178</v>
      </c>
    </row>
    <row r="202" s="14" customFormat="1">
      <c r="A202" s="14"/>
      <c r="B202" s="270"/>
      <c r="C202" s="271"/>
      <c r="D202" s="261" t="s">
        <v>186</v>
      </c>
      <c r="E202" s="272" t="s">
        <v>1</v>
      </c>
      <c r="F202" s="273" t="s">
        <v>229</v>
      </c>
      <c r="G202" s="271"/>
      <c r="H202" s="274">
        <v>38.198</v>
      </c>
      <c r="I202" s="275"/>
      <c r="J202" s="271"/>
      <c r="K202" s="271"/>
      <c r="L202" s="276"/>
      <c r="M202" s="277"/>
      <c r="N202" s="278"/>
      <c r="O202" s="278"/>
      <c r="P202" s="278"/>
      <c r="Q202" s="278"/>
      <c r="R202" s="278"/>
      <c r="S202" s="278"/>
      <c r="T202" s="27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80" t="s">
        <v>186</v>
      </c>
      <c r="AU202" s="280" t="s">
        <v>94</v>
      </c>
      <c r="AV202" s="14" t="s">
        <v>94</v>
      </c>
      <c r="AW202" s="14" t="s">
        <v>37</v>
      </c>
      <c r="AX202" s="14" t="s">
        <v>85</v>
      </c>
      <c r="AY202" s="280" t="s">
        <v>178</v>
      </c>
    </row>
    <row r="203" s="13" customFormat="1">
      <c r="A203" s="13"/>
      <c r="B203" s="259"/>
      <c r="C203" s="260"/>
      <c r="D203" s="261" t="s">
        <v>186</v>
      </c>
      <c r="E203" s="262" t="s">
        <v>1</v>
      </c>
      <c r="F203" s="263" t="s">
        <v>230</v>
      </c>
      <c r="G203" s="260"/>
      <c r="H203" s="262" t="s">
        <v>1</v>
      </c>
      <c r="I203" s="264"/>
      <c r="J203" s="260"/>
      <c r="K203" s="260"/>
      <c r="L203" s="265"/>
      <c r="M203" s="266"/>
      <c r="N203" s="267"/>
      <c r="O203" s="267"/>
      <c r="P203" s="267"/>
      <c r="Q203" s="267"/>
      <c r="R203" s="267"/>
      <c r="S203" s="267"/>
      <c r="T203" s="26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69" t="s">
        <v>186</v>
      </c>
      <c r="AU203" s="269" t="s">
        <v>94</v>
      </c>
      <c r="AV203" s="13" t="s">
        <v>92</v>
      </c>
      <c r="AW203" s="13" t="s">
        <v>37</v>
      </c>
      <c r="AX203" s="13" t="s">
        <v>85</v>
      </c>
      <c r="AY203" s="269" t="s">
        <v>178</v>
      </c>
    </row>
    <row r="204" s="14" customFormat="1">
      <c r="A204" s="14"/>
      <c r="B204" s="270"/>
      <c r="C204" s="271"/>
      <c r="D204" s="261" t="s">
        <v>186</v>
      </c>
      <c r="E204" s="272" t="s">
        <v>1</v>
      </c>
      <c r="F204" s="273" t="s">
        <v>231</v>
      </c>
      <c r="G204" s="271"/>
      <c r="H204" s="274">
        <v>14.279999999999999</v>
      </c>
      <c r="I204" s="275"/>
      <c r="J204" s="271"/>
      <c r="K204" s="271"/>
      <c r="L204" s="276"/>
      <c r="M204" s="277"/>
      <c r="N204" s="278"/>
      <c r="O204" s="278"/>
      <c r="P204" s="278"/>
      <c r="Q204" s="278"/>
      <c r="R204" s="278"/>
      <c r="S204" s="278"/>
      <c r="T204" s="27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80" t="s">
        <v>186</v>
      </c>
      <c r="AU204" s="280" t="s">
        <v>94</v>
      </c>
      <c r="AV204" s="14" t="s">
        <v>94</v>
      </c>
      <c r="AW204" s="14" t="s">
        <v>37</v>
      </c>
      <c r="AX204" s="14" t="s">
        <v>85</v>
      </c>
      <c r="AY204" s="280" t="s">
        <v>178</v>
      </c>
    </row>
    <row r="205" s="15" customFormat="1">
      <c r="A205" s="15"/>
      <c r="B205" s="281"/>
      <c r="C205" s="282"/>
      <c r="D205" s="261" t="s">
        <v>186</v>
      </c>
      <c r="E205" s="283" t="s">
        <v>1</v>
      </c>
      <c r="F205" s="284" t="s">
        <v>206</v>
      </c>
      <c r="G205" s="282"/>
      <c r="H205" s="285">
        <v>79.477999999999994</v>
      </c>
      <c r="I205" s="286"/>
      <c r="J205" s="282"/>
      <c r="K205" s="282"/>
      <c r="L205" s="287"/>
      <c r="M205" s="288"/>
      <c r="N205" s="289"/>
      <c r="O205" s="289"/>
      <c r="P205" s="289"/>
      <c r="Q205" s="289"/>
      <c r="R205" s="289"/>
      <c r="S205" s="289"/>
      <c r="T205" s="290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91" t="s">
        <v>186</v>
      </c>
      <c r="AU205" s="291" t="s">
        <v>94</v>
      </c>
      <c r="AV205" s="15" t="s">
        <v>184</v>
      </c>
      <c r="AW205" s="15" t="s">
        <v>37</v>
      </c>
      <c r="AX205" s="15" t="s">
        <v>92</v>
      </c>
      <c r="AY205" s="291" t="s">
        <v>178</v>
      </c>
    </row>
    <row r="206" s="14" customFormat="1">
      <c r="A206" s="14"/>
      <c r="B206" s="270"/>
      <c r="C206" s="271"/>
      <c r="D206" s="261" t="s">
        <v>186</v>
      </c>
      <c r="E206" s="271"/>
      <c r="F206" s="273" t="s">
        <v>241</v>
      </c>
      <c r="G206" s="271"/>
      <c r="H206" s="274">
        <v>158.95599999999999</v>
      </c>
      <c r="I206" s="275"/>
      <c r="J206" s="271"/>
      <c r="K206" s="271"/>
      <c r="L206" s="276"/>
      <c r="M206" s="277"/>
      <c r="N206" s="278"/>
      <c r="O206" s="278"/>
      <c r="P206" s="278"/>
      <c r="Q206" s="278"/>
      <c r="R206" s="278"/>
      <c r="S206" s="278"/>
      <c r="T206" s="279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80" t="s">
        <v>186</v>
      </c>
      <c r="AU206" s="280" t="s">
        <v>94</v>
      </c>
      <c r="AV206" s="14" t="s">
        <v>94</v>
      </c>
      <c r="AW206" s="14" t="s">
        <v>4</v>
      </c>
      <c r="AX206" s="14" t="s">
        <v>92</v>
      </c>
      <c r="AY206" s="280" t="s">
        <v>178</v>
      </c>
    </row>
    <row r="207" s="2" customFormat="1" ht="24.15" customHeight="1">
      <c r="A207" s="41"/>
      <c r="B207" s="42"/>
      <c r="C207" s="246" t="s">
        <v>242</v>
      </c>
      <c r="D207" s="246" t="s">
        <v>180</v>
      </c>
      <c r="E207" s="247" t="s">
        <v>243</v>
      </c>
      <c r="F207" s="248" t="s">
        <v>244</v>
      </c>
      <c r="G207" s="249" t="s">
        <v>183</v>
      </c>
      <c r="H207" s="250">
        <v>11.5</v>
      </c>
      <c r="I207" s="251"/>
      <c r="J207" s="252">
        <f>ROUND(I207*H207,2)</f>
        <v>0</v>
      </c>
      <c r="K207" s="253"/>
      <c r="L207" s="44"/>
      <c r="M207" s="254" t="s">
        <v>1</v>
      </c>
      <c r="N207" s="255" t="s">
        <v>50</v>
      </c>
      <c r="O207" s="94"/>
      <c r="P207" s="256">
        <f>O207*H207</f>
        <v>0</v>
      </c>
      <c r="Q207" s="256">
        <v>0</v>
      </c>
      <c r="R207" s="256">
        <f>Q207*H207</f>
        <v>0</v>
      </c>
      <c r="S207" s="256">
        <v>0</v>
      </c>
      <c r="T207" s="25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58" t="s">
        <v>184</v>
      </c>
      <c r="AT207" s="258" t="s">
        <v>180</v>
      </c>
      <c r="AU207" s="258" t="s">
        <v>94</v>
      </c>
      <c r="AY207" s="18" t="s">
        <v>178</v>
      </c>
      <c r="BE207" s="146">
        <f>IF(N207="základní",J207,0)</f>
        <v>0</v>
      </c>
      <c r="BF207" s="146">
        <f>IF(N207="snížená",J207,0)</f>
        <v>0</v>
      </c>
      <c r="BG207" s="146">
        <f>IF(N207="zákl. přenesená",J207,0)</f>
        <v>0</v>
      </c>
      <c r="BH207" s="146">
        <f>IF(N207="sníž. přenesená",J207,0)</f>
        <v>0</v>
      </c>
      <c r="BI207" s="146">
        <f>IF(N207="nulová",J207,0)</f>
        <v>0</v>
      </c>
      <c r="BJ207" s="18" t="s">
        <v>92</v>
      </c>
      <c r="BK207" s="146">
        <f>ROUND(I207*H207,2)</f>
        <v>0</v>
      </c>
      <c r="BL207" s="18" t="s">
        <v>184</v>
      </c>
      <c r="BM207" s="258" t="s">
        <v>245</v>
      </c>
    </row>
    <row r="208" s="13" customFormat="1">
      <c r="A208" s="13"/>
      <c r="B208" s="259"/>
      <c r="C208" s="260"/>
      <c r="D208" s="261" t="s">
        <v>186</v>
      </c>
      <c r="E208" s="262" t="s">
        <v>1</v>
      </c>
      <c r="F208" s="263" t="s">
        <v>236</v>
      </c>
      <c r="G208" s="260"/>
      <c r="H208" s="262" t="s">
        <v>1</v>
      </c>
      <c r="I208" s="264"/>
      <c r="J208" s="260"/>
      <c r="K208" s="260"/>
      <c r="L208" s="265"/>
      <c r="M208" s="266"/>
      <c r="N208" s="267"/>
      <c r="O208" s="267"/>
      <c r="P208" s="267"/>
      <c r="Q208" s="267"/>
      <c r="R208" s="267"/>
      <c r="S208" s="267"/>
      <c r="T208" s="26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69" t="s">
        <v>186</v>
      </c>
      <c r="AU208" s="269" t="s">
        <v>94</v>
      </c>
      <c r="AV208" s="13" t="s">
        <v>92</v>
      </c>
      <c r="AW208" s="13" t="s">
        <v>37</v>
      </c>
      <c r="AX208" s="13" t="s">
        <v>85</v>
      </c>
      <c r="AY208" s="269" t="s">
        <v>178</v>
      </c>
    </row>
    <row r="209" s="14" customFormat="1">
      <c r="A209" s="14"/>
      <c r="B209" s="270"/>
      <c r="C209" s="271"/>
      <c r="D209" s="261" t="s">
        <v>186</v>
      </c>
      <c r="E209" s="272" t="s">
        <v>1</v>
      </c>
      <c r="F209" s="273" t="s">
        <v>193</v>
      </c>
      <c r="G209" s="271"/>
      <c r="H209" s="274">
        <v>11.5</v>
      </c>
      <c r="I209" s="275"/>
      <c r="J209" s="271"/>
      <c r="K209" s="271"/>
      <c r="L209" s="276"/>
      <c r="M209" s="277"/>
      <c r="N209" s="278"/>
      <c r="O209" s="278"/>
      <c r="P209" s="278"/>
      <c r="Q209" s="278"/>
      <c r="R209" s="278"/>
      <c r="S209" s="278"/>
      <c r="T209" s="27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80" t="s">
        <v>186</v>
      </c>
      <c r="AU209" s="280" t="s">
        <v>94</v>
      </c>
      <c r="AV209" s="14" t="s">
        <v>94</v>
      </c>
      <c r="AW209" s="14" t="s">
        <v>37</v>
      </c>
      <c r="AX209" s="14" t="s">
        <v>92</v>
      </c>
      <c r="AY209" s="280" t="s">
        <v>178</v>
      </c>
    </row>
    <row r="210" s="2" customFormat="1" ht="33" customHeight="1">
      <c r="A210" s="41"/>
      <c r="B210" s="42"/>
      <c r="C210" s="246" t="s">
        <v>246</v>
      </c>
      <c r="D210" s="246" t="s">
        <v>180</v>
      </c>
      <c r="E210" s="247" t="s">
        <v>247</v>
      </c>
      <c r="F210" s="248" t="s">
        <v>248</v>
      </c>
      <c r="G210" s="249" t="s">
        <v>183</v>
      </c>
      <c r="H210" s="250">
        <v>57.5</v>
      </c>
      <c r="I210" s="251"/>
      <c r="J210" s="252">
        <f>ROUND(I210*H210,2)</f>
        <v>0</v>
      </c>
      <c r="K210" s="253"/>
      <c r="L210" s="44"/>
      <c r="M210" s="254" t="s">
        <v>1</v>
      </c>
      <c r="N210" s="255" t="s">
        <v>50</v>
      </c>
      <c r="O210" s="94"/>
      <c r="P210" s="256">
        <f>O210*H210</f>
        <v>0</v>
      </c>
      <c r="Q210" s="256">
        <v>0</v>
      </c>
      <c r="R210" s="256">
        <f>Q210*H210</f>
        <v>0</v>
      </c>
      <c r="S210" s="256">
        <v>0</v>
      </c>
      <c r="T210" s="25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58" t="s">
        <v>184</v>
      </c>
      <c r="AT210" s="258" t="s">
        <v>180</v>
      </c>
      <c r="AU210" s="258" t="s">
        <v>94</v>
      </c>
      <c r="AY210" s="18" t="s">
        <v>178</v>
      </c>
      <c r="BE210" s="146">
        <f>IF(N210="základní",J210,0)</f>
        <v>0</v>
      </c>
      <c r="BF210" s="146">
        <f>IF(N210="snížená",J210,0)</f>
        <v>0</v>
      </c>
      <c r="BG210" s="146">
        <f>IF(N210="zákl. přenesená",J210,0)</f>
        <v>0</v>
      </c>
      <c r="BH210" s="146">
        <f>IF(N210="sníž. přenesená",J210,0)</f>
        <v>0</v>
      </c>
      <c r="BI210" s="146">
        <f>IF(N210="nulová",J210,0)</f>
        <v>0</v>
      </c>
      <c r="BJ210" s="18" t="s">
        <v>92</v>
      </c>
      <c r="BK210" s="146">
        <f>ROUND(I210*H210,2)</f>
        <v>0</v>
      </c>
      <c r="BL210" s="18" t="s">
        <v>184</v>
      </c>
      <c r="BM210" s="258" t="s">
        <v>249</v>
      </c>
    </row>
    <row r="211" s="13" customFormat="1">
      <c r="A211" s="13"/>
      <c r="B211" s="259"/>
      <c r="C211" s="260"/>
      <c r="D211" s="261" t="s">
        <v>186</v>
      </c>
      <c r="E211" s="262" t="s">
        <v>1</v>
      </c>
      <c r="F211" s="263" t="s">
        <v>236</v>
      </c>
      <c r="G211" s="260"/>
      <c r="H211" s="262" t="s">
        <v>1</v>
      </c>
      <c r="I211" s="264"/>
      <c r="J211" s="260"/>
      <c r="K211" s="260"/>
      <c r="L211" s="265"/>
      <c r="M211" s="266"/>
      <c r="N211" s="267"/>
      <c r="O211" s="267"/>
      <c r="P211" s="267"/>
      <c r="Q211" s="267"/>
      <c r="R211" s="267"/>
      <c r="S211" s="267"/>
      <c r="T211" s="26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69" t="s">
        <v>186</v>
      </c>
      <c r="AU211" s="269" t="s">
        <v>94</v>
      </c>
      <c r="AV211" s="13" t="s">
        <v>92</v>
      </c>
      <c r="AW211" s="13" t="s">
        <v>37</v>
      </c>
      <c r="AX211" s="13" t="s">
        <v>85</v>
      </c>
      <c r="AY211" s="269" t="s">
        <v>178</v>
      </c>
    </row>
    <row r="212" s="14" customFormat="1">
      <c r="A212" s="14"/>
      <c r="B212" s="270"/>
      <c r="C212" s="271"/>
      <c r="D212" s="261" t="s">
        <v>186</v>
      </c>
      <c r="E212" s="272" t="s">
        <v>1</v>
      </c>
      <c r="F212" s="273" t="s">
        <v>193</v>
      </c>
      <c r="G212" s="271"/>
      <c r="H212" s="274">
        <v>11.5</v>
      </c>
      <c r="I212" s="275"/>
      <c r="J212" s="271"/>
      <c r="K212" s="271"/>
      <c r="L212" s="276"/>
      <c r="M212" s="277"/>
      <c r="N212" s="278"/>
      <c r="O212" s="278"/>
      <c r="P212" s="278"/>
      <c r="Q212" s="278"/>
      <c r="R212" s="278"/>
      <c r="S212" s="278"/>
      <c r="T212" s="27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80" t="s">
        <v>186</v>
      </c>
      <c r="AU212" s="280" t="s">
        <v>94</v>
      </c>
      <c r="AV212" s="14" t="s">
        <v>94</v>
      </c>
      <c r="AW212" s="14" t="s">
        <v>37</v>
      </c>
      <c r="AX212" s="14" t="s">
        <v>92</v>
      </c>
      <c r="AY212" s="280" t="s">
        <v>178</v>
      </c>
    </row>
    <row r="213" s="14" customFormat="1">
      <c r="A213" s="14"/>
      <c r="B213" s="270"/>
      <c r="C213" s="271"/>
      <c r="D213" s="261" t="s">
        <v>186</v>
      </c>
      <c r="E213" s="271"/>
      <c r="F213" s="273" t="s">
        <v>250</v>
      </c>
      <c r="G213" s="271"/>
      <c r="H213" s="274">
        <v>57.5</v>
      </c>
      <c r="I213" s="275"/>
      <c r="J213" s="271"/>
      <c r="K213" s="271"/>
      <c r="L213" s="276"/>
      <c r="M213" s="277"/>
      <c r="N213" s="278"/>
      <c r="O213" s="278"/>
      <c r="P213" s="278"/>
      <c r="Q213" s="278"/>
      <c r="R213" s="278"/>
      <c r="S213" s="278"/>
      <c r="T213" s="27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80" t="s">
        <v>186</v>
      </c>
      <c r="AU213" s="280" t="s">
        <v>94</v>
      </c>
      <c r="AV213" s="14" t="s">
        <v>94</v>
      </c>
      <c r="AW213" s="14" t="s">
        <v>4</v>
      </c>
      <c r="AX213" s="14" t="s">
        <v>92</v>
      </c>
      <c r="AY213" s="280" t="s">
        <v>178</v>
      </c>
    </row>
    <row r="214" s="2" customFormat="1" ht="21.75" customHeight="1">
      <c r="A214" s="41"/>
      <c r="B214" s="42"/>
      <c r="C214" s="246" t="s">
        <v>251</v>
      </c>
      <c r="D214" s="246" t="s">
        <v>180</v>
      </c>
      <c r="E214" s="247" t="s">
        <v>252</v>
      </c>
      <c r="F214" s="248" t="s">
        <v>253</v>
      </c>
      <c r="G214" s="249" t="s">
        <v>183</v>
      </c>
      <c r="H214" s="250">
        <v>79.278000000000006</v>
      </c>
      <c r="I214" s="251"/>
      <c r="J214" s="252">
        <f>ROUND(I214*H214,2)</f>
        <v>0</v>
      </c>
      <c r="K214" s="253"/>
      <c r="L214" s="44"/>
      <c r="M214" s="254" t="s">
        <v>1</v>
      </c>
      <c r="N214" s="255" t="s">
        <v>50</v>
      </c>
      <c r="O214" s="94"/>
      <c r="P214" s="256">
        <f>O214*H214</f>
        <v>0</v>
      </c>
      <c r="Q214" s="256">
        <v>0</v>
      </c>
      <c r="R214" s="256">
        <f>Q214*H214</f>
        <v>0</v>
      </c>
      <c r="S214" s="256">
        <v>0</v>
      </c>
      <c r="T214" s="25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58" t="s">
        <v>184</v>
      </c>
      <c r="AT214" s="258" t="s">
        <v>180</v>
      </c>
      <c r="AU214" s="258" t="s">
        <v>94</v>
      </c>
      <c r="AY214" s="18" t="s">
        <v>178</v>
      </c>
      <c r="BE214" s="146">
        <f>IF(N214="základní",J214,0)</f>
        <v>0</v>
      </c>
      <c r="BF214" s="146">
        <f>IF(N214="snížená",J214,0)</f>
        <v>0</v>
      </c>
      <c r="BG214" s="146">
        <f>IF(N214="zákl. přenesená",J214,0)</f>
        <v>0</v>
      </c>
      <c r="BH214" s="146">
        <f>IF(N214="sníž. přenesená",J214,0)</f>
        <v>0</v>
      </c>
      <c r="BI214" s="146">
        <f>IF(N214="nulová",J214,0)</f>
        <v>0</v>
      </c>
      <c r="BJ214" s="18" t="s">
        <v>92</v>
      </c>
      <c r="BK214" s="146">
        <f>ROUND(I214*H214,2)</f>
        <v>0</v>
      </c>
      <c r="BL214" s="18" t="s">
        <v>184</v>
      </c>
      <c r="BM214" s="258" t="s">
        <v>254</v>
      </c>
    </row>
    <row r="215" s="13" customFormat="1">
      <c r="A215" s="13"/>
      <c r="B215" s="259"/>
      <c r="C215" s="260"/>
      <c r="D215" s="261" t="s">
        <v>186</v>
      </c>
      <c r="E215" s="262" t="s">
        <v>1</v>
      </c>
      <c r="F215" s="263" t="s">
        <v>255</v>
      </c>
      <c r="G215" s="260"/>
      <c r="H215" s="262" t="s">
        <v>1</v>
      </c>
      <c r="I215" s="264"/>
      <c r="J215" s="260"/>
      <c r="K215" s="260"/>
      <c r="L215" s="265"/>
      <c r="M215" s="266"/>
      <c r="N215" s="267"/>
      <c r="O215" s="267"/>
      <c r="P215" s="267"/>
      <c r="Q215" s="267"/>
      <c r="R215" s="267"/>
      <c r="S215" s="267"/>
      <c r="T215" s="26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9" t="s">
        <v>186</v>
      </c>
      <c r="AU215" s="269" t="s">
        <v>94</v>
      </c>
      <c r="AV215" s="13" t="s">
        <v>92</v>
      </c>
      <c r="AW215" s="13" t="s">
        <v>37</v>
      </c>
      <c r="AX215" s="13" t="s">
        <v>85</v>
      </c>
      <c r="AY215" s="269" t="s">
        <v>178</v>
      </c>
    </row>
    <row r="216" s="14" customFormat="1">
      <c r="A216" s="14"/>
      <c r="B216" s="270"/>
      <c r="C216" s="271"/>
      <c r="D216" s="261" t="s">
        <v>186</v>
      </c>
      <c r="E216" s="272" t="s">
        <v>1</v>
      </c>
      <c r="F216" s="273" t="s">
        <v>199</v>
      </c>
      <c r="G216" s="271"/>
      <c r="H216" s="274">
        <v>21.780000000000001</v>
      </c>
      <c r="I216" s="275"/>
      <c r="J216" s="271"/>
      <c r="K216" s="271"/>
      <c r="L216" s="276"/>
      <c r="M216" s="277"/>
      <c r="N216" s="278"/>
      <c r="O216" s="278"/>
      <c r="P216" s="278"/>
      <c r="Q216" s="278"/>
      <c r="R216" s="278"/>
      <c r="S216" s="278"/>
      <c r="T216" s="27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80" t="s">
        <v>186</v>
      </c>
      <c r="AU216" s="280" t="s">
        <v>94</v>
      </c>
      <c r="AV216" s="14" t="s">
        <v>94</v>
      </c>
      <c r="AW216" s="14" t="s">
        <v>37</v>
      </c>
      <c r="AX216" s="14" t="s">
        <v>85</v>
      </c>
      <c r="AY216" s="280" t="s">
        <v>178</v>
      </c>
    </row>
    <row r="217" s="14" customFormat="1">
      <c r="A217" s="14"/>
      <c r="B217" s="270"/>
      <c r="C217" s="271"/>
      <c r="D217" s="261" t="s">
        <v>186</v>
      </c>
      <c r="E217" s="272" t="s">
        <v>1</v>
      </c>
      <c r="F217" s="273" t="s">
        <v>200</v>
      </c>
      <c r="G217" s="271"/>
      <c r="H217" s="274">
        <v>4.2530000000000001</v>
      </c>
      <c r="I217" s="275"/>
      <c r="J217" s="271"/>
      <c r="K217" s="271"/>
      <c r="L217" s="276"/>
      <c r="M217" s="277"/>
      <c r="N217" s="278"/>
      <c r="O217" s="278"/>
      <c r="P217" s="278"/>
      <c r="Q217" s="278"/>
      <c r="R217" s="278"/>
      <c r="S217" s="278"/>
      <c r="T217" s="279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80" t="s">
        <v>186</v>
      </c>
      <c r="AU217" s="280" t="s">
        <v>94</v>
      </c>
      <c r="AV217" s="14" t="s">
        <v>94</v>
      </c>
      <c r="AW217" s="14" t="s">
        <v>37</v>
      </c>
      <c r="AX217" s="14" t="s">
        <v>85</v>
      </c>
      <c r="AY217" s="280" t="s">
        <v>178</v>
      </c>
    </row>
    <row r="218" s="14" customFormat="1">
      <c r="A218" s="14"/>
      <c r="B218" s="270"/>
      <c r="C218" s="271"/>
      <c r="D218" s="261" t="s">
        <v>186</v>
      </c>
      <c r="E218" s="272" t="s">
        <v>1</v>
      </c>
      <c r="F218" s="273" t="s">
        <v>256</v>
      </c>
      <c r="G218" s="271"/>
      <c r="H218" s="274">
        <v>4.4640000000000004</v>
      </c>
      <c r="I218" s="275"/>
      <c r="J218" s="271"/>
      <c r="K218" s="271"/>
      <c r="L218" s="276"/>
      <c r="M218" s="277"/>
      <c r="N218" s="278"/>
      <c r="O218" s="278"/>
      <c r="P218" s="278"/>
      <c r="Q218" s="278"/>
      <c r="R218" s="278"/>
      <c r="S218" s="278"/>
      <c r="T218" s="279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80" t="s">
        <v>186</v>
      </c>
      <c r="AU218" s="280" t="s">
        <v>94</v>
      </c>
      <c r="AV218" s="14" t="s">
        <v>94</v>
      </c>
      <c r="AW218" s="14" t="s">
        <v>37</v>
      </c>
      <c r="AX218" s="14" t="s">
        <v>85</v>
      </c>
      <c r="AY218" s="280" t="s">
        <v>178</v>
      </c>
    </row>
    <row r="219" s="14" customFormat="1">
      <c r="A219" s="14"/>
      <c r="B219" s="270"/>
      <c r="C219" s="271"/>
      <c r="D219" s="261" t="s">
        <v>186</v>
      </c>
      <c r="E219" s="272" t="s">
        <v>1</v>
      </c>
      <c r="F219" s="273" t="s">
        <v>257</v>
      </c>
      <c r="G219" s="271"/>
      <c r="H219" s="274">
        <v>3.3079999999999998</v>
      </c>
      <c r="I219" s="275"/>
      <c r="J219" s="271"/>
      <c r="K219" s="271"/>
      <c r="L219" s="276"/>
      <c r="M219" s="277"/>
      <c r="N219" s="278"/>
      <c r="O219" s="278"/>
      <c r="P219" s="278"/>
      <c r="Q219" s="278"/>
      <c r="R219" s="278"/>
      <c r="S219" s="278"/>
      <c r="T219" s="27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80" t="s">
        <v>186</v>
      </c>
      <c r="AU219" s="280" t="s">
        <v>94</v>
      </c>
      <c r="AV219" s="14" t="s">
        <v>94</v>
      </c>
      <c r="AW219" s="14" t="s">
        <v>37</v>
      </c>
      <c r="AX219" s="14" t="s">
        <v>85</v>
      </c>
      <c r="AY219" s="280" t="s">
        <v>178</v>
      </c>
    </row>
    <row r="220" s="14" customFormat="1">
      <c r="A220" s="14"/>
      <c r="B220" s="270"/>
      <c r="C220" s="271"/>
      <c r="D220" s="261" t="s">
        <v>186</v>
      </c>
      <c r="E220" s="272" t="s">
        <v>1</v>
      </c>
      <c r="F220" s="273" t="s">
        <v>258</v>
      </c>
      <c r="G220" s="271"/>
      <c r="H220" s="274">
        <v>1.2829999999999999</v>
      </c>
      <c r="I220" s="275"/>
      <c r="J220" s="271"/>
      <c r="K220" s="271"/>
      <c r="L220" s="276"/>
      <c r="M220" s="277"/>
      <c r="N220" s="278"/>
      <c r="O220" s="278"/>
      <c r="P220" s="278"/>
      <c r="Q220" s="278"/>
      <c r="R220" s="278"/>
      <c r="S220" s="278"/>
      <c r="T220" s="27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80" t="s">
        <v>186</v>
      </c>
      <c r="AU220" s="280" t="s">
        <v>94</v>
      </c>
      <c r="AV220" s="14" t="s">
        <v>94</v>
      </c>
      <c r="AW220" s="14" t="s">
        <v>37</v>
      </c>
      <c r="AX220" s="14" t="s">
        <v>85</v>
      </c>
      <c r="AY220" s="280" t="s">
        <v>178</v>
      </c>
    </row>
    <row r="221" s="16" customFormat="1">
      <c r="A221" s="16"/>
      <c r="B221" s="292"/>
      <c r="C221" s="293"/>
      <c r="D221" s="261" t="s">
        <v>186</v>
      </c>
      <c r="E221" s="294" t="s">
        <v>1</v>
      </c>
      <c r="F221" s="295" t="s">
        <v>259</v>
      </c>
      <c r="G221" s="293"/>
      <c r="H221" s="296">
        <v>35.088000000000001</v>
      </c>
      <c r="I221" s="297"/>
      <c r="J221" s="293"/>
      <c r="K221" s="293"/>
      <c r="L221" s="298"/>
      <c r="M221" s="299"/>
      <c r="N221" s="300"/>
      <c r="O221" s="300"/>
      <c r="P221" s="300"/>
      <c r="Q221" s="300"/>
      <c r="R221" s="300"/>
      <c r="S221" s="300"/>
      <c r="T221" s="301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T221" s="302" t="s">
        <v>186</v>
      </c>
      <c r="AU221" s="302" t="s">
        <v>94</v>
      </c>
      <c r="AV221" s="16" t="s">
        <v>194</v>
      </c>
      <c r="AW221" s="16" t="s">
        <v>37</v>
      </c>
      <c r="AX221" s="16" t="s">
        <v>85</v>
      </c>
      <c r="AY221" s="302" t="s">
        <v>178</v>
      </c>
    </row>
    <row r="222" s="13" customFormat="1">
      <c r="A222" s="13"/>
      <c r="B222" s="259"/>
      <c r="C222" s="260"/>
      <c r="D222" s="261" t="s">
        <v>186</v>
      </c>
      <c r="E222" s="262" t="s">
        <v>1</v>
      </c>
      <c r="F222" s="263" t="s">
        <v>260</v>
      </c>
      <c r="G222" s="260"/>
      <c r="H222" s="262" t="s">
        <v>1</v>
      </c>
      <c r="I222" s="264"/>
      <c r="J222" s="260"/>
      <c r="K222" s="260"/>
      <c r="L222" s="265"/>
      <c r="M222" s="266"/>
      <c r="N222" s="267"/>
      <c r="O222" s="267"/>
      <c r="P222" s="267"/>
      <c r="Q222" s="267"/>
      <c r="R222" s="267"/>
      <c r="S222" s="267"/>
      <c r="T222" s="26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69" t="s">
        <v>186</v>
      </c>
      <c r="AU222" s="269" t="s">
        <v>94</v>
      </c>
      <c r="AV222" s="13" t="s">
        <v>92</v>
      </c>
      <c r="AW222" s="13" t="s">
        <v>37</v>
      </c>
      <c r="AX222" s="13" t="s">
        <v>85</v>
      </c>
      <c r="AY222" s="269" t="s">
        <v>178</v>
      </c>
    </row>
    <row r="223" s="14" customFormat="1">
      <c r="A223" s="14"/>
      <c r="B223" s="270"/>
      <c r="C223" s="271"/>
      <c r="D223" s="261" t="s">
        <v>186</v>
      </c>
      <c r="E223" s="272" t="s">
        <v>1</v>
      </c>
      <c r="F223" s="273" t="s">
        <v>261</v>
      </c>
      <c r="G223" s="271"/>
      <c r="H223" s="274">
        <v>19.550000000000001</v>
      </c>
      <c r="I223" s="275"/>
      <c r="J223" s="271"/>
      <c r="K223" s="271"/>
      <c r="L223" s="276"/>
      <c r="M223" s="277"/>
      <c r="N223" s="278"/>
      <c r="O223" s="278"/>
      <c r="P223" s="278"/>
      <c r="Q223" s="278"/>
      <c r="R223" s="278"/>
      <c r="S223" s="278"/>
      <c r="T223" s="279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80" t="s">
        <v>186</v>
      </c>
      <c r="AU223" s="280" t="s">
        <v>94</v>
      </c>
      <c r="AV223" s="14" t="s">
        <v>94</v>
      </c>
      <c r="AW223" s="14" t="s">
        <v>37</v>
      </c>
      <c r="AX223" s="14" t="s">
        <v>85</v>
      </c>
      <c r="AY223" s="280" t="s">
        <v>178</v>
      </c>
    </row>
    <row r="224" s="13" customFormat="1">
      <c r="A224" s="13"/>
      <c r="B224" s="259"/>
      <c r="C224" s="260"/>
      <c r="D224" s="261" t="s">
        <v>186</v>
      </c>
      <c r="E224" s="262" t="s">
        <v>1</v>
      </c>
      <c r="F224" s="263" t="s">
        <v>262</v>
      </c>
      <c r="G224" s="260"/>
      <c r="H224" s="262" t="s">
        <v>1</v>
      </c>
      <c r="I224" s="264"/>
      <c r="J224" s="260"/>
      <c r="K224" s="260"/>
      <c r="L224" s="265"/>
      <c r="M224" s="266"/>
      <c r="N224" s="267"/>
      <c r="O224" s="267"/>
      <c r="P224" s="267"/>
      <c r="Q224" s="267"/>
      <c r="R224" s="267"/>
      <c r="S224" s="267"/>
      <c r="T224" s="26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9" t="s">
        <v>186</v>
      </c>
      <c r="AU224" s="269" t="s">
        <v>94</v>
      </c>
      <c r="AV224" s="13" t="s">
        <v>92</v>
      </c>
      <c r="AW224" s="13" t="s">
        <v>37</v>
      </c>
      <c r="AX224" s="13" t="s">
        <v>85</v>
      </c>
      <c r="AY224" s="269" t="s">
        <v>178</v>
      </c>
    </row>
    <row r="225" s="14" customFormat="1">
      <c r="A225" s="14"/>
      <c r="B225" s="270"/>
      <c r="C225" s="271"/>
      <c r="D225" s="261" t="s">
        <v>186</v>
      </c>
      <c r="E225" s="272" t="s">
        <v>1</v>
      </c>
      <c r="F225" s="273" t="s">
        <v>263</v>
      </c>
      <c r="G225" s="271"/>
      <c r="H225" s="274">
        <v>15.640000000000001</v>
      </c>
      <c r="I225" s="275"/>
      <c r="J225" s="271"/>
      <c r="K225" s="271"/>
      <c r="L225" s="276"/>
      <c r="M225" s="277"/>
      <c r="N225" s="278"/>
      <c r="O225" s="278"/>
      <c r="P225" s="278"/>
      <c r="Q225" s="278"/>
      <c r="R225" s="278"/>
      <c r="S225" s="278"/>
      <c r="T225" s="27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80" t="s">
        <v>186</v>
      </c>
      <c r="AU225" s="280" t="s">
        <v>94</v>
      </c>
      <c r="AV225" s="14" t="s">
        <v>94</v>
      </c>
      <c r="AW225" s="14" t="s">
        <v>37</v>
      </c>
      <c r="AX225" s="14" t="s">
        <v>85</v>
      </c>
      <c r="AY225" s="280" t="s">
        <v>178</v>
      </c>
    </row>
    <row r="226" s="13" customFormat="1">
      <c r="A226" s="13"/>
      <c r="B226" s="259"/>
      <c r="C226" s="260"/>
      <c r="D226" s="261" t="s">
        <v>186</v>
      </c>
      <c r="E226" s="262" t="s">
        <v>1</v>
      </c>
      <c r="F226" s="263" t="s">
        <v>264</v>
      </c>
      <c r="G226" s="260"/>
      <c r="H226" s="262" t="s">
        <v>1</v>
      </c>
      <c r="I226" s="264"/>
      <c r="J226" s="260"/>
      <c r="K226" s="260"/>
      <c r="L226" s="265"/>
      <c r="M226" s="266"/>
      <c r="N226" s="267"/>
      <c r="O226" s="267"/>
      <c r="P226" s="267"/>
      <c r="Q226" s="267"/>
      <c r="R226" s="267"/>
      <c r="S226" s="267"/>
      <c r="T226" s="26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69" t="s">
        <v>186</v>
      </c>
      <c r="AU226" s="269" t="s">
        <v>94</v>
      </c>
      <c r="AV226" s="13" t="s">
        <v>92</v>
      </c>
      <c r="AW226" s="13" t="s">
        <v>37</v>
      </c>
      <c r="AX226" s="13" t="s">
        <v>85</v>
      </c>
      <c r="AY226" s="269" t="s">
        <v>178</v>
      </c>
    </row>
    <row r="227" s="14" customFormat="1">
      <c r="A227" s="14"/>
      <c r="B227" s="270"/>
      <c r="C227" s="271"/>
      <c r="D227" s="261" t="s">
        <v>186</v>
      </c>
      <c r="E227" s="272" t="s">
        <v>1</v>
      </c>
      <c r="F227" s="273" t="s">
        <v>265</v>
      </c>
      <c r="G227" s="271"/>
      <c r="H227" s="274">
        <v>9</v>
      </c>
      <c r="I227" s="275"/>
      <c r="J227" s="271"/>
      <c r="K227" s="271"/>
      <c r="L227" s="276"/>
      <c r="M227" s="277"/>
      <c r="N227" s="278"/>
      <c r="O227" s="278"/>
      <c r="P227" s="278"/>
      <c r="Q227" s="278"/>
      <c r="R227" s="278"/>
      <c r="S227" s="278"/>
      <c r="T227" s="279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80" t="s">
        <v>186</v>
      </c>
      <c r="AU227" s="280" t="s">
        <v>94</v>
      </c>
      <c r="AV227" s="14" t="s">
        <v>94</v>
      </c>
      <c r="AW227" s="14" t="s">
        <v>37</v>
      </c>
      <c r="AX227" s="14" t="s">
        <v>85</v>
      </c>
      <c r="AY227" s="280" t="s">
        <v>178</v>
      </c>
    </row>
    <row r="228" s="15" customFormat="1">
      <c r="A228" s="15"/>
      <c r="B228" s="281"/>
      <c r="C228" s="282"/>
      <c r="D228" s="261" t="s">
        <v>186</v>
      </c>
      <c r="E228" s="283" t="s">
        <v>1</v>
      </c>
      <c r="F228" s="284" t="s">
        <v>206</v>
      </c>
      <c r="G228" s="282"/>
      <c r="H228" s="285">
        <v>79.278000000000006</v>
      </c>
      <c r="I228" s="286"/>
      <c r="J228" s="282"/>
      <c r="K228" s="282"/>
      <c r="L228" s="287"/>
      <c r="M228" s="288"/>
      <c r="N228" s="289"/>
      <c r="O228" s="289"/>
      <c r="P228" s="289"/>
      <c r="Q228" s="289"/>
      <c r="R228" s="289"/>
      <c r="S228" s="289"/>
      <c r="T228" s="290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91" t="s">
        <v>186</v>
      </c>
      <c r="AU228" s="291" t="s">
        <v>94</v>
      </c>
      <c r="AV228" s="15" t="s">
        <v>184</v>
      </c>
      <c r="AW228" s="15" t="s">
        <v>37</v>
      </c>
      <c r="AX228" s="15" t="s">
        <v>92</v>
      </c>
      <c r="AY228" s="291" t="s">
        <v>178</v>
      </c>
    </row>
    <row r="229" s="2" customFormat="1" ht="16.5" customHeight="1">
      <c r="A229" s="41"/>
      <c r="B229" s="42"/>
      <c r="C229" s="246" t="s">
        <v>266</v>
      </c>
      <c r="D229" s="246" t="s">
        <v>180</v>
      </c>
      <c r="E229" s="247" t="s">
        <v>267</v>
      </c>
      <c r="F229" s="248" t="s">
        <v>268</v>
      </c>
      <c r="G229" s="249" t="s">
        <v>183</v>
      </c>
      <c r="H229" s="250">
        <v>11.5</v>
      </c>
      <c r="I229" s="251"/>
      <c r="J229" s="252">
        <f>ROUND(I229*H229,2)</f>
        <v>0</v>
      </c>
      <c r="K229" s="253"/>
      <c r="L229" s="44"/>
      <c r="M229" s="254" t="s">
        <v>1</v>
      </c>
      <c r="N229" s="255" t="s">
        <v>50</v>
      </c>
      <c r="O229" s="94"/>
      <c r="P229" s="256">
        <f>O229*H229</f>
        <v>0</v>
      </c>
      <c r="Q229" s="256">
        <v>0</v>
      </c>
      <c r="R229" s="256">
        <f>Q229*H229</f>
        <v>0</v>
      </c>
      <c r="S229" s="256">
        <v>0</v>
      </c>
      <c r="T229" s="25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58" t="s">
        <v>184</v>
      </c>
      <c r="AT229" s="258" t="s">
        <v>180</v>
      </c>
      <c r="AU229" s="258" t="s">
        <v>94</v>
      </c>
      <c r="AY229" s="18" t="s">
        <v>178</v>
      </c>
      <c r="BE229" s="146">
        <f>IF(N229="základní",J229,0)</f>
        <v>0</v>
      </c>
      <c r="BF229" s="146">
        <f>IF(N229="snížená",J229,0)</f>
        <v>0</v>
      </c>
      <c r="BG229" s="146">
        <f>IF(N229="zákl. přenesená",J229,0)</f>
        <v>0</v>
      </c>
      <c r="BH229" s="146">
        <f>IF(N229="sníž. přenesená",J229,0)</f>
        <v>0</v>
      </c>
      <c r="BI229" s="146">
        <f>IF(N229="nulová",J229,0)</f>
        <v>0</v>
      </c>
      <c r="BJ229" s="18" t="s">
        <v>92</v>
      </c>
      <c r="BK229" s="146">
        <f>ROUND(I229*H229,2)</f>
        <v>0</v>
      </c>
      <c r="BL229" s="18" t="s">
        <v>184</v>
      </c>
      <c r="BM229" s="258" t="s">
        <v>269</v>
      </c>
    </row>
    <row r="230" s="13" customFormat="1">
      <c r="A230" s="13"/>
      <c r="B230" s="259"/>
      <c r="C230" s="260"/>
      <c r="D230" s="261" t="s">
        <v>186</v>
      </c>
      <c r="E230" s="262" t="s">
        <v>1</v>
      </c>
      <c r="F230" s="263" t="s">
        <v>236</v>
      </c>
      <c r="G230" s="260"/>
      <c r="H230" s="262" t="s">
        <v>1</v>
      </c>
      <c r="I230" s="264"/>
      <c r="J230" s="260"/>
      <c r="K230" s="260"/>
      <c r="L230" s="265"/>
      <c r="M230" s="266"/>
      <c r="N230" s="267"/>
      <c r="O230" s="267"/>
      <c r="P230" s="267"/>
      <c r="Q230" s="267"/>
      <c r="R230" s="267"/>
      <c r="S230" s="267"/>
      <c r="T230" s="26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69" t="s">
        <v>186</v>
      </c>
      <c r="AU230" s="269" t="s">
        <v>94</v>
      </c>
      <c r="AV230" s="13" t="s">
        <v>92</v>
      </c>
      <c r="AW230" s="13" t="s">
        <v>37</v>
      </c>
      <c r="AX230" s="13" t="s">
        <v>85</v>
      </c>
      <c r="AY230" s="269" t="s">
        <v>178</v>
      </c>
    </row>
    <row r="231" s="14" customFormat="1">
      <c r="A231" s="14"/>
      <c r="B231" s="270"/>
      <c r="C231" s="271"/>
      <c r="D231" s="261" t="s">
        <v>186</v>
      </c>
      <c r="E231" s="272" t="s">
        <v>1</v>
      </c>
      <c r="F231" s="273" t="s">
        <v>193</v>
      </c>
      <c r="G231" s="271"/>
      <c r="H231" s="274">
        <v>11.5</v>
      </c>
      <c r="I231" s="275"/>
      <c r="J231" s="271"/>
      <c r="K231" s="271"/>
      <c r="L231" s="276"/>
      <c r="M231" s="277"/>
      <c r="N231" s="278"/>
      <c r="O231" s="278"/>
      <c r="P231" s="278"/>
      <c r="Q231" s="278"/>
      <c r="R231" s="278"/>
      <c r="S231" s="278"/>
      <c r="T231" s="279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80" t="s">
        <v>186</v>
      </c>
      <c r="AU231" s="280" t="s">
        <v>94</v>
      </c>
      <c r="AV231" s="14" t="s">
        <v>94</v>
      </c>
      <c r="AW231" s="14" t="s">
        <v>37</v>
      </c>
      <c r="AX231" s="14" t="s">
        <v>85</v>
      </c>
      <c r="AY231" s="280" t="s">
        <v>178</v>
      </c>
    </row>
    <row r="232" s="15" customFormat="1">
      <c r="A232" s="15"/>
      <c r="B232" s="281"/>
      <c r="C232" s="282"/>
      <c r="D232" s="261" t="s">
        <v>186</v>
      </c>
      <c r="E232" s="283" t="s">
        <v>1</v>
      </c>
      <c r="F232" s="284" t="s">
        <v>206</v>
      </c>
      <c r="G232" s="282"/>
      <c r="H232" s="285">
        <v>11.5</v>
      </c>
      <c r="I232" s="286"/>
      <c r="J232" s="282"/>
      <c r="K232" s="282"/>
      <c r="L232" s="287"/>
      <c r="M232" s="288"/>
      <c r="N232" s="289"/>
      <c r="O232" s="289"/>
      <c r="P232" s="289"/>
      <c r="Q232" s="289"/>
      <c r="R232" s="289"/>
      <c r="S232" s="289"/>
      <c r="T232" s="290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91" t="s">
        <v>186</v>
      </c>
      <c r="AU232" s="291" t="s">
        <v>94</v>
      </c>
      <c r="AV232" s="15" t="s">
        <v>184</v>
      </c>
      <c r="AW232" s="15" t="s">
        <v>37</v>
      </c>
      <c r="AX232" s="15" t="s">
        <v>92</v>
      </c>
      <c r="AY232" s="291" t="s">
        <v>178</v>
      </c>
    </row>
    <row r="233" s="2" customFormat="1" ht="24.15" customHeight="1">
      <c r="A233" s="41"/>
      <c r="B233" s="42"/>
      <c r="C233" s="246" t="s">
        <v>270</v>
      </c>
      <c r="D233" s="246" t="s">
        <v>180</v>
      </c>
      <c r="E233" s="247" t="s">
        <v>271</v>
      </c>
      <c r="F233" s="248" t="s">
        <v>272</v>
      </c>
      <c r="G233" s="249" t="s">
        <v>183</v>
      </c>
      <c r="H233" s="250">
        <v>70.278000000000006</v>
      </c>
      <c r="I233" s="251"/>
      <c r="J233" s="252">
        <f>ROUND(I233*H233,2)</f>
        <v>0</v>
      </c>
      <c r="K233" s="253"/>
      <c r="L233" s="44"/>
      <c r="M233" s="254" t="s">
        <v>1</v>
      </c>
      <c r="N233" s="255" t="s">
        <v>50</v>
      </c>
      <c r="O233" s="94"/>
      <c r="P233" s="256">
        <f>O233*H233</f>
        <v>0</v>
      </c>
      <c r="Q233" s="256">
        <v>0</v>
      </c>
      <c r="R233" s="256">
        <f>Q233*H233</f>
        <v>0</v>
      </c>
      <c r="S233" s="256">
        <v>0</v>
      </c>
      <c r="T233" s="25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58" t="s">
        <v>184</v>
      </c>
      <c r="AT233" s="258" t="s">
        <v>180</v>
      </c>
      <c r="AU233" s="258" t="s">
        <v>94</v>
      </c>
      <c r="AY233" s="18" t="s">
        <v>178</v>
      </c>
      <c r="BE233" s="146">
        <f>IF(N233="základní",J233,0)</f>
        <v>0</v>
      </c>
      <c r="BF233" s="146">
        <f>IF(N233="snížená",J233,0)</f>
        <v>0</v>
      </c>
      <c r="BG233" s="146">
        <f>IF(N233="zákl. přenesená",J233,0)</f>
        <v>0</v>
      </c>
      <c r="BH233" s="146">
        <f>IF(N233="sníž. přenesená",J233,0)</f>
        <v>0</v>
      </c>
      <c r="BI233" s="146">
        <f>IF(N233="nulová",J233,0)</f>
        <v>0</v>
      </c>
      <c r="BJ233" s="18" t="s">
        <v>92</v>
      </c>
      <c r="BK233" s="146">
        <f>ROUND(I233*H233,2)</f>
        <v>0</v>
      </c>
      <c r="BL233" s="18" t="s">
        <v>184</v>
      </c>
      <c r="BM233" s="258" t="s">
        <v>273</v>
      </c>
    </row>
    <row r="234" s="13" customFormat="1">
      <c r="A234" s="13"/>
      <c r="B234" s="259"/>
      <c r="C234" s="260"/>
      <c r="D234" s="261" t="s">
        <v>186</v>
      </c>
      <c r="E234" s="262" t="s">
        <v>1</v>
      </c>
      <c r="F234" s="263" t="s">
        <v>255</v>
      </c>
      <c r="G234" s="260"/>
      <c r="H234" s="262" t="s">
        <v>1</v>
      </c>
      <c r="I234" s="264"/>
      <c r="J234" s="260"/>
      <c r="K234" s="260"/>
      <c r="L234" s="265"/>
      <c r="M234" s="266"/>
      <c r="N234" s="267"/>
      <c r="O234" s="267"/>
      <c r="P234" s="267"/>
      <c r="Q234" s="267"/>
      <c r="R234" s="267"/>
      <c r="S234" s="267"/>
      <c r="T234" s="26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69" t="s">
        <v>186</v>
      </c>
      <c r="AU234" s="269" t="s">
        <v>94</v>
      </c>
      <c r="AV234" s="13" t="s">
        <v>92</v>
      </c>
      <c r="AW234" s="13" t="s">
        <v>37</v>
      </c>
      <c r="AX234" s="13" t="s">
        <v>85</v>
      </c>
      <c r="AY234" s="269" t="s">
        <v>178</v>
      </c>
    </row>
    <row r="235" s="14" customFormat="1">
      <c r="A235" s="14"/>
      <c r="B235" s="270"/>
      <c r="C235" s="271"/>
      <c r="D235" s="261" t="s">
        <v>186</v>
      </c>
      <c r="E235" s="272" t="s">
        <v>1</v>
      </c>
      <c r="F235" s="273" t="s">
        <v>199</v>
      </c>
      <c r="G235" s="271"/>
      <c r="H235" s="274">
        <v>21.780000000000001</v>
      </c>
      <c r="I235" s="275"/>
      <c r="J235" s="271"/>
      <c r="K235" s="271"/>
      <c r="L235" s="276"/>
      <c r="M235" s="277"/>
      <c r="N235" s="278"/>
      <c r="O235" s="278"/>
      <c r="P235" s="278"/>
      <c r="Q235" s="278"/>
      <c r="R235" s="278"/>
      <c r="S235" s="278"/>
      <c r="T235" s="279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80" t="s">
        <v>186</v>
      </c>
      <c r="AU235" s="280" t="s">
        <v>94</v>
      </c>
      <c r="AV235" s="14" t="s">
        <v>94</v>
      </c>
      <c r="AW235" s="14" t="s">
        <v>37</v>
      </c>
      <c r="AX235" s="14" t="s">
        <v>85</v>
      </c>
      <c r="AY235" s="280" t="s">
        <v>178</v>
      </c>
    </row>
    <row r="236" s="14" customFormat="1">
      <c r="A236" s="14"/>
      <c r="B236" s="270"/>
      <c r="C236" s="271"/>
      <c r="D236" s="261" t="s">
        <v>186</v>
      </c>
      <c r="E236" s="272" t="s">
        <v>1</v>
      </c>
      <c r="F236" s="273" t="s">
        <v>200</v>
      </c>
      <c r="G236" s="271"/>
      <c r="H236" s="274">
        <v>4.2530000000000001</v>
      </c>
      <c r="I236" s="275"/>
      <c r="J236" s="271"/>
      <c r="K236" s="271"/>
      <c r="L236" s="276"/>
      <c r="M236" s="277"/>
      <c r="N236" s="278"/>
      <c r="O236" s="278"/>
      <c r="P236" s="278"/>
      <c r="Q236" s="278"/>
      <c r="R236" s="278"/>
      <c r="S236" s="278"/>
      <c r="T236" s="279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80" t="s">
        <v>186</v>
      </c>
      <c r="AU236" s="280" t="s">
        <v>94</v>
      </c>
      <c r="AV236" s="14" t="s">
        <v>94</v>
      </c>
      <c r="AW236" s="14" t="s">
        <v>37</v>
      </c>
      <c r="AX236" s="14" t="s">
        <v>85</v>
      </c>
      <c r="AY236" s="280" t="s">
        <v>178</v>
      </c>
    </row>
    <row r="237" s="14" customFormat="1">
      <c r="A237" s="14"/>
      <c r="B237" s="270"/>
      <c r="C237" s="271"/>
      <c r="D237" s="261" t="s">
        <v>186</v>
      </c>
      <c r="E237" s="272" t="s">
        <v>1</v>
      </c>
      <c r="F237" s="273" t="s">
        <v>256</v>
      </c>
      <c r="G237" s="271"/>
      <c r="H237" s="274">
        <v>4.4640000000000004</v>
      </c>
      <c r="I237" s="275"/>
      <c r="J237" s="271"/>
      <c r="K237" s="271"/>
      <c r="L237" s="276"/>
      <c r="M237" s="277"/>
      <c r="N237" s="278"/>
      <c r="O237" s="278"/>
      <c r="P237" s="278"/>
      <c r="Q237" s="278"/>
      <c r="R237" s="278"/>
      <c r="S237" s="278"/>
      <c r="T237" s="279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80" t="s">
        <v>186</v>
      </c>
      <c r="AU237" s="280" t="s">
        <v>94</v>
      </c>
      <c r="AV237" s="14" t="s">
        <v>94</v>
      </c>
      <c r="AW237" s="14" t="s">
        <v>37</v>
      </c>
      <c r="AX237" s="14" t="s">
        <v>85</v>
      </c>
      <c r="AY237" s="280" t="s">
        <v>178</v>
      </c>
    </row>
    <row r="238" s="14" customFormat="1">
      <c r="A238" s="14"/>
      <c r="B238" s="270"/>
      <c r="C238" s="271"/>
      <c r="D238" s="261" t="s">
        <v>186</v>
      </c>
      <c r="E238" s="272" t="s">
        <v>1</v>
      </c>
      <c r="F238" s="273" t="s">
        <v>257</v>
      </c>
      <c r="G238" s="271"/>
      <c r="H238" s="274">
        <v>3.3079999999999998</v>
      </c>
      <c r="I238" s="275"/>
      <c r="J238" s="271"/>
      <c r="K238" s="271"/>
      <c r="L238" s="276"/>
      <c r="M238" s="277"/>
      <c r="N238" s="278"/>
      <c r="O238" s="278"/>
      <c r="P238" s="278"/>
      <c r="Q238" s="278"/>
      <c r="R238" s="278"/>
      <c r="S238" s="278"/>
      <c r="T238" s="27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80" t="s">
        <v>186</v>
      </c>
      <c r="AU238" s="280" t="s">
        <v>94</v>
      </c>
      <c r="AV238" s="14" t="s">
        <v>94</v>
      </c>
      <c r="AW238" s="14" t="s">
        <v>37</v>
      </c>
      <c r="AX238" s="14" t="s">
        <v>85</v>
      </c>
      <c r="AY238" s="280" t="s">
        <v>178</v>
      </c>
    </row>
    <row r="239" s="14" customFormat="1">
      <c r="A239" s="14"/>
      <c r="B239" s="270"/>
      <c r="C239" s="271"/>
      <c r="D239" s="261" t="s">
        <v>186</v>
      </c>
      <c r="E239" s="272" t="s">
        <v>1</v>
      </c>
      <c r="F239" s="273" t="s">
        <v>258</v>
      </c>
      <c r="G239" s="271"/>
      <c r="H239" s="274">
        <v>1.2829999999999999</v>
      </c>
      <c r="I239" s="275"/>
      <c r="J239" s="271"/>
      <c r="K239" s="271"/>
      <c r="L239" s="276"/>
      <c r="M239" s="277"/>
      <c r="N239" s="278"/>
      <c r="O239" s="278"/>
      <c r="P239" s="278"/>
      <c r="Q239" s="278"/>
      <c r="R239" s="278"/>
      <c r="S239" s="278"/>
      <c r="T239" s="279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80" t="s">
        <v>186</v>
      </c>
      <c r="AU239" s="280" t="s">
        <v>94</v>
      </c>
      <c r="AV239" s="14" t="s">
        <v>94</v>
      </c>
      <c r="AW239" s="14" t="s">
        <v>37</v>
      </c>
      <c r="AX239" s="14" t="s">
        <v>85</v>
      </c>
      <c r="AY239" s="280" t="s">
        <v>178</v>
      </c>
    </row>
    <row r="240" s="16" customFormat="1">
      <c r="A240" s="16"/>
      <c r="B240" s="292"/>
      <c r="C240" s="293"/>
      <c r="D240" s="261" t="s">
        <v>186</v>
      </c>
      <c r="E240" s="294" t="s">
        <v>1</v>
      </c>
      <c r="F240" s="295" t="s">
        <v>259</v>
      </c>
      <c r="G240" s="293"/>
      <c r="H240" s="296">
        <v>35.088000000000001</v>
      </c>
      <c r="I240" s="297"/>
      <c r="J240" s="293"/>
      <c r="K240" s="293"/>
      <c r="L240" s="298"/>
      <c r="M240" s="299"/>
      <c r="N240" s="300"/>
      <c r="O240" s="300"/>
      <c r="P240" s="300"/>
      <c r="Q240" s="300"/>
      <c r="R240" s="300"/>
      <c r="S240" s="300"/>
      <c r="T240" s="301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T240" s="302" t="s">
        <v>186</v>
      </c>
      <c r="AU240" s="302" t="s">
        <v>94</v>
      </c>
      <c r="AV240" s="16" t="s">
        <v>194</v>
      </c>
      <c r="AW240" s="16" t="s">
        <v>37</v>
      </c>
      <c r="AX240" s="16" t="s">
        <v>85</v>
      </c>
      <c r="AY240" s="302" t="s">
        <v>178</v>
      </c>
    </row>
    <row r="241" s="13" customFormat="1">
      <c r="A241" s="13"/>
      <c r="B241" s="259"/>
      <c r="C241" s="260"/>
      <c r="D241" s="261" t="s">
        <v>186</v>
      </c>
      <c r="E241" s="262" t="s">
        <v>1</v>
      </c>
      <c r="F241" s="263" t="s">
        <v>260</v>
      </c>
      <c r="G241" s="260"/>
      <c r="H241" s="262" t="s">
        <v>1</v>
      </c>
      <c r="I241" s="264"/>
      <c r="J241" s="260"/>
      <c r="K241" s="260"/>
      <c r="L241" s="265"/>
      <c r="M241" s="266"/>
      <c r="N241" s="267"/>
      <c r="O241" s="267"/>
      <c r="P241" s="267"/>
      <c r="Q241" s="267"/>
      <c r="R241" s="267"/>
      <c r="S241" s="267"/>
      <c r="T241" s="26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69" t="s">
        <v>186</v>
      </c>
      <c r="AU241" s="269" t="s">
        <v>94</v>
      </c>
      <c r="AV241" s="13" t="s">
        <v>92</v>
      </c>
      <c r="AW241" s="13" t="s">
        <v>37</v>
      </c>
      <c r="AX241" s="13" t="s">
        <v>85</v>
      </c>
      <c r="AY241" s="269" t="s">
        <v>178</v>
      </c>
    </row>
    <row r="242" s="14" customFormat="1">
      <c r="A242" s="14"/>
      <c r="B242" s="270"/>
      <c r="C242" s="271"/>
      <c r="D242" s="261" t="s">
        <v>186</v>
      </c>
      <c r="E242" s="272" t="s">
        <v>1</v>
      </c>
      <c r="F242" s="273" t="s">
        <v>261</v>
      </c>
      <c r="G242" s="271"/>
      <c r="H242" s="274">
        <v>19.550000000000001</v>
      </c>
      <c r="I242" s="275"/>
      <c r="J242" s="271"/>
      <c r="K242" s="271"/>
      <c r="L242" s="276"/>
      <c r="M242" s="277"/>
      <c r="N242" s="278"/>
      <c r="O242" s="278"/>
      <c r="P242" s="278"/>
      <c r="Q242" s="278"/>
      <c r="R242" s="278"/>
      <c r="S242" s="278"/>
      <c r="T242" s="279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80" t="s">
        <v>186</v>
      </c>
      <c r="AU242" s="280" t="s">
        <v>94</v>
      </c>
      <c r="AV242" s="14" t="s">
        <v>94</v>
      </c>
      <c r="AW242" s="14" t="s">
        <v>37</v>
      </c>
      <c r="AX242" s="14" t="s">
        <v>85</v>
      </c>
      <c r="AY242" s="280" t="s">
        <v>178</v>
      </c>
    </row>
    <row r="243" s="13" customFormat="1">
      <c r="A243" s="13"/>
      <c r="B243" s="259"/>
      <c r="C243" s="260"/>
      <c r="D243" s="261" t="s">
        <v>186</v>
      </c>
      <c r="E243" s="262" t="s">
        <v>1</v>
      </c>
      <c r="F243" s="263" t="s">
        <v>262</v>
      </c>
      <c r="G243" s="260"/>
      <c r="H243" s="262" t="s">
        <v>1</v>
      </c>
      <c r="I243" s="264"/>
      <c r="J243" s="260"/>
      <c r="K243" s="260"/>
      <c r="L243" s="265"/>
      <c r="M243" s="266"/>
      <c r="N243" s="267"/>
      <c r="O243" s="267"/>
      <c r="P243" s="267"/>
      <c r="Q243" s="267"/>
      <c r="R243" s="267"/>
      <c r="S243" s="267"/>
      <c r="T243" s="26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69" t="s">
        <v>186</v>
      </c>
      <c r="AU243" s="269" t="s">
        <v>94</v>
      </c>
      <c r="AV243" s="13" t="s">
        <v>92</v>
      </c>
      <c r="AW243" s="13" t="s">
        <v>37</v>
      </c>
      <c r="AX243" s="13" t="s">
        <v>85</v>
      </c>
      <c r="AY243" s="269" t="s">
        <v>178</v>
      </c>
    </row>
    <row r="244" s="14" customFormat="1">
      <c r="A244" s="14"/>
      <c r="B244" s="270"/>
      <c r="C244" s="271"/>
      <c r="D244" s="261" t="s">
        <v>186</v>
      </c>
      <c r="E244" s="272" t="s">
        <v>1</v>
      </c>
      <c r="F244" s="273" t="s">
        <v>263</v>
      </c>
      <c r="G244" s="271"/>
      <c r="H244" s="274">
        <v>15.640000000000001</v>
      </c>
      <c r="I244" s="275"/>
      <c r="J244" s="271"/>
      <c r="K244" s="271"/>
      <c r="L244" s="276"/>
      <c r="M244" s="277"/>
      <c r="N244" s="278"/>
      <c r="O244" s="278"/>
      <c r="P244" s="278"/>
      <c r="Q244" s="278"/>
      <c r="R244" s="278"/>
      <c r="S244" s="278"/>
      <c r="T244" s="279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80" t="s">
        <v>186</v>
      </c>
      <c r="AU244" s="280" t="s">
        <v>94</v>
      </c>
      <c r="AV244" s="14" t="s">
        <v>94</v>
      </c>
      <c r="AW244" s="14" t="s">
        <v>37</v>
      </c>
      <c r="AX244" s="14" t="s">
        <v>85</v>
      </c>
      <c r="AY244" s="280" t="s">
        <v>178</v>
      </c>
    </row>
    <row r="245" s="15" customFormat="1">
      <c r="A245" s="15"/>
      <c r="B245" s="281"/>
      <c r="C245" s="282"/>
      <c r="D245" s="261" t="s">
        <v>186</v>
      </c>
      <c r="E245" s="283" t="s">
        <v>1</v>
      </c>
      <c r="F245" s="284" t="s">
        <v>206</v>
      </c>
      <c r="G245" s="282"/>
      <c r="H245" s="285">
        <v>70.278000000000006</v>
      </c>
      <c r="I245" s="286"/>
      <c r="J245" s="282"/>
      <c r="K245" s="282"/>
      <c r="L245" s="287"/>
      <c r="M245" s="288"/>
      <c r="N245" s="289"/>
      <c r="O245" s="289"/>
      <c r="P245" s="289"/>
      <c r="Q245" s="289"/>
      <c r="R245" s="289"/>
      <c r="S245" s="289"/>
      <c r="T245" s="290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91" t="s">
        <v>186</v>
      </c>
      <c r="AU245" s="291" t="s">
        <v>94</v>
      </c>
      <c r="AV245" s="15" t="s">
        <v>184</v>
      </c>
      <c r="AW245" s="15" t="s">
        <v>37</v>
      </c>
      <c r="AX245" s="15" t="s">
        <v>92</v>
      </c>
      <c r="AY245" s="291" t="s">
        <v>178</v>
      </c>
    </row>
    <row r="246" s="2" customFormat="1" ht="24.15" customHeight="1">
      <c r="A246" s="41"/>
      <c r="B246" s="42"/>
      <c r="C246" s="246" t="s">
        <v>274</v>
      </c>
      <c r="D246" s="246" t="s">
        <v>180</v>
      </c>
      <c r="E246" s="247" t="s">
        <v>275</v>
      </c>
      <c r="F246" s="248" t="s">
        <v>276</v>
      </c>
      <c r="G246" s="249" t="s">
        <v>183</v>
      </c>
      <c r="H246" s="250">
        <v>6.7999999999999998</v>
      </c>
      <c r="I246" s="251"/>
      <c r="J246" s="252">
        <f>ROUND(I246*H246,2)</f>
        <v>0</v>
      </c>
      <c r="K246" s="253"/>
      <c r="L246" s="44"/>
      <c r="M246" s="254" t="s">
        <v>1</v>
      </c>
      <c r="N246" s="255" t="s">
        <v>50</v>
      </c>
      <c r="O246" s="94"/>
      <c r="P246" s="256">
        <f>O246*H246</f>
        <v>0</v>
      </c>
      <c r="Q246" s="256">
        <v>0</v>
      </c>
      <c r="R246" s="256">
        <f>Q246*H246</f>
        <v>0</v>
      </c>
      <c r="S246" s="256">
        <v>0</v>
      </c>
      <c r="T246" s="25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58" t="s">
        <v>184</v>
      </c>
      <c r="AT246" s="258" t="s">
        <v>180</v>
      </c>
      <c r="AU246" s="258" t="s">
        <v>94</v>
      </c>
      <c r="AY246" s="18" t="s">
        <v>178</v>
      </c>
      <c r="BE246" s="146">
        <f>IF(N246="základní",J246,0)</f>
        <v>0</v>
      </c>
      <c r="BF246" s="146">
        <f>IF(N246="snížená",J246,0)</f>
        <v>0</v>
      </c>
      <c r="BG246" s="146">
        <f>IF(N246="zákl. přenesená",J246,0)</f>
        <v>0</v>
      </c>
      <c r="BH246" s="146">
        <f>IF(N246="sníž. přenesená",J246,0)</f>
        <v>0</v>
      </c>
      <c r="BI246" s="146">
        <f>IF(N246="nulová",J246,0)</f>
        <v>0</v>
      </c>
      <c r="BJ246" s="18" t="s">
        <v>92</v>
      </c>
      <c r="BK246" s="146">
        <f>ROUND(I246*H246,2)</f>
        <v>0</v>
      </c>
      <c r="BL246" s="18" t="s">
        <v>184</v>
      </c>
      <c r="BM246" s="258" t="s">
        <v>277</v>
      </c>
    </row>
    <row r="247" s="13" customFormat="1">
      <c r="A247" s="13"/>
      <c r="B247" s="259"/>
      <c r="C247" s="260"/>
      <c r="D247" s="261" t="s">
        <v>186</v>
      </c>
      <c r="E247" s="262" t="s">
        <v>1</v>
      </c>
      <c r="F247" s="263" t="s">
        <v>219</v>
      </c>
      <c r="G247" s="260"/>
      <c r="H247" s="262" t="s">
        <v>1</v>
      </c>
      <c r="I247" s="264"/>
      <c r="J247" s="260"/>
      <c r="K247" s="260"/>
      <c r="L247" s="265"/>
      <c r="M247" s="266"/>
      <c r="N247" s="267"/>
      <c r="O247" s="267"/>
      <c r="P247" s="267"/>
      <c r="Q247" s="267"/>
      <c r="R247" s="267"/>
      <c r="S247" s="267"/>
      <c r="T247" s="26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69" t="s">
        <v>186</v>
      </c>
      <c r="AU247" s="269" t="s">
        <v>94</v>
      </c>
      <c r="AV247" s="13" t="s">
        <v>92</v>
      </c>
      <c r="AW247" s="13" t="s">
        <v>37</v>
      </c>
      <c r="AX247" s="13" t="s">
        <v>85</v>
      </c>
      <c r="AY247" s="269" t="s">
        <v>178</v>
      </c>
    </row>
    <row r="248" s="14" customFormat="1">
      <c r="A248" s="14"/>
      <c r="B248" s="270"/>
      <c r="C248" s="271"/>
      <c r="D248" s="261" t="s">
        <v>186</v>
      </c>
      <c r="E248" s="272" t="s">
        <v>1</v>
      </c>
      <c r="F248" s="273" t="s">
        <v>278</v>
      </c>
      <c r="G248" s="271"/>
      <c r="H248" s="274">
        <v>6</v>
      </c>
      <c r="I248" s="275"/>
      <c r="J248" s="271"/>
      <c r="K248" s="271"/>
      <c r="L248" s="276"/>
      <c r="M248" s="277"/>
      <c r="N248" s="278"/>
      <c r="O248" s="278"/>
      <c r="P248" s="278"/>
      <c r="Q248" s="278"/>
      <c r="R248" s="278"/>
      <c r="S248" s="278"/>
      <c r="T248" s="279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80" t="s">
        <v>186</v>
      </c>
      <c r="AU248" s="280" t="s">
        <v>94</v>
      </c>
      <c r="AV248" s="14" t="s">
        <v>94</v>
      </c>
      <c r="AW248" s="14" t="s">
        <v>37</v>
      </c>
      <c r="AX248" s="14" t="s">
        <v>85</v>
      </c>
      <c r="AY248" s="280" t="s">
        <v>178</v>
      </c>
    </row>
    <row r="249" s="13" customFormat="1">
      <c r="A249" s="13"/>
      <c r="B249" s="259"/>
      <c r="C249" s="260"/>
      <c r="D249" s="261" t="s">
        <v>186</v>
      </c>
      <c r="E249" s="262" t="s">
        <v>1</v>
      </c>
      <c r="F249" s="263" t="s">
        <v>221</v>
      </c>
      <c r="G249" s="260"/>
      <c r="H249" s="262" t="s">
        <v>1</v>
      </c>
      <c r="I249" s="264"/>
      <c r="J249" s="260"/>
      <c r="K249" s="260"/>
      <c r="L249" s="265"/>
      <c r="M249" s="266"/>
      <c r="N249" s="267"/>
      <c r="O249" s="267"/>
      <c r="P249" s="267"/>
      <c r="Q249" s="267"/>
      <c r="R249" s="267"/>
      <c r="S249" s="267"/>
      <c r="T249" s="26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69" t="s">
        <v>186</v>
      </c>
      <c r="AU249" s="269" t="s">
        <v>94</v>
      </c>
      <c r="AV249" s="13" t="s">
        <v>92</v>
      </c>
      <c r="AW249" s="13" t="s">
        <v>37</v>
      </c>
      <c r="AX249" s="13" t="s">
        <v>85</v>
      </c>
      <c r="AY249" s="269" t="s">
        <v>178</v>
      </c>
    </row>
    <row r="250" s="14" customFormat="1">
      <c r="A250" s="14"/>
      <c r="B250" s="270"/>
      <c r="C250" s="271"/>
      <c r="D250" s="261" t="s">
        <v>186</v>
      </c>
      <c r="E250" s="272" t="s">
        <v>1</v>
      </c>
      <c r="F250" s="273" t="s">
        <v>279</v>
      </c>
      <c r="G250" s="271"/>
      <c r="H250" s="274">
        <v>0.80000000000000004</v>
      </c>
      <c r="I250" s="275"/>
      <c r="J250" s="271"/>
      <c r="K250" s="271"/>
      <c r="L250" s="276"/>
      <c r="M250" s="277"/>
      <c r="N250" s="278"/>
      <c r="O250" s="278"/>
      <c r="P250" s="278"/>
      <c r="Q250" s="278"/>
      <c r="R250" s="278"/>
      <c r="S250" s="278"/>
      <c r="T250" s="279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80" t="s">
        <v>186</v>
      </c>
      <c r="AU250" s="280" t="s">
        <v>94</v>
      </c>
      <c r="AV250" s="14" t="s">
        <v>94</v>
      </c>
      <c r="AW250" s="14" t="s">
        <v>37</v>
      </c>
      <c r="AX250" s="14" t="s">
        <v>85</v>
      </c>
      <c r="AY250" s="280" t="s">
        <v>178</v>
      </c>
    </row>
    <row r="251" s="15" customFormat="1">
      <c r="A251" s="15"/>
      <c r="B251" s="281"/>
      <c r="C251" s="282"/>
      <c r="D251" s="261" t="s">
        <v>186</v>
      </c>
      <c r="E251" s="283" t="s">
        <v>1</v>
      </c>
      <c r="F251" s="284" t="s">
        <v>206</v>
      </c>
      <c r="G251" s="282"/>
      <c r="H251" s="285">
        <v>6.7999999999999998</v>
      </c>
      <c r="I251" s="286"/>
      <c r="J251" s="282"/>
      <c r="K251" s="282"/>
      <c r="L251" s="287"/>
      <c r="M251" s="288"/>
      <c r="N251" s="289"/>
      <c r="O251" s="289"/>
      <c r="P251" s="289"/>
      <c r="Q251" s="289"/>
      <c r="R251" s="289"/>
      <c r="S251" s="289"/>
      <c r="T251" s="290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91" t="s">
        <v>186</v>
      </c>
      <c r="AU251" s="291" t="s">
        <v>94</v>
      </c>
      <c r="AV251" s="15" t="s">
        <v>184</v>
      </c>
      <c r="AW251" s="15" t="s">
        <v>37</v>
      </c>
      <c r="AX251" s="15" t="s">
        <v>92</v>
      </c>
      <c r="AY251" s="291" t="s">
        <v>178</v>
      </c>
    </row>
    <row r="252" s="2" customFormat="1" ht="21.75" customHeight="1">
      <c r="A252" s="41"/>
      <c r="B252" s="42"/>
      <c r="C252" s="246" t="s">
        <v>8</v>
      </c>
      <c r="D252" s="246" t="s">
        <v>180</v>
      </c>
      <c r="E252" s="247" t="s">
        <v>280</v>
      </c>
      <c r="F252" s="248" t="s">
        <v>281</v>
      </c>
      <c r="G252" s="249" t="s">
        <v>282</v>
      </c>
      <c r="H252" s="250">
        <v>150</v>
      </c>
      <c r="I252" s="251"/>
      <c r="J252" s="252">
        <f>ROUND(I252*H252,2)</f>
        <v>0</v>
      </c>
      <c r="K252" s="253"/>
      <c r="L252" s="44"/>
      <c r="M252" s="254" t="s">
        <v>1</v>
      </c>
      <c r="N252" s="255" t="s">
        <v>50</v>
      </c>
      <c r="O252" s="94"/>
      <c r="P252" s="256">
        <f>O252*H252</f>
        <v>0</v>
      </c>
      <c r="Q252" s="256">
        <v>0.037969999999999997</v>
      </c>
      <c r="R252" s="256">
        <f>Q252*H252</f>
        <v>5.6954999999999991</v>
      </c>
      <c r="S252" s="256">
        <v>0</v>
      </c>
      <c r="T252" s="25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58" t="s">
        <v>184</v>
      </c>
      <c r="AT252" s="258" t="s">
        <v>180</v>
      </c>
      <c r="AU252" s="258" t="s">
        <v>94</v>
      </c>
      <c r="AY252" s="18" t="s">
        <v>178</v>
      </c>
      <c r="BE252" s="146">
        <f>IF(N252="základní",J252,0)</f>
        <v>0</v>
      </c>
      <c r="BF252" s="146">
        <f>IF(N252="snížená",J252,0)</f>
        <v>0</v>
      </c>
      <c r="BG252" s="146">
        <f>IF(N252="zákl. přenesená",J252,0)</f>
        <v>0</v>
      </c>
      <c r="BH252" s="146">
        <f>IF(N252="sníž. přenesená",J252,0)</f>
        <v>0</v>
      </c>
      <c r="BI252" s="146">
        <f>IF(N252="nulová",J252,0)</f>
        <v>0</v>
      </c>
      <c r="BJ252" s="18" t="s">
        <v>92</v>
      </c>
      <c r="BK252" s="146">
        <f>ROUND(I252*H252,2)</f>
        <v>0</v>
      </c>
      <c r="BL252" s="18" t="s">
        <v>184</v>
      </c>
      <c r="BM252" s="258" t="s">
        <v>283</v>
      </c>
    </row>
    <row r="253" s="14" customFormat="1">
      <c r="A253" s="14"/>
      <c r="B253" s="270"/>
      <c r="C253" s="271"/>
      <c r="D253" s="261" t="s">
        <v>186</v>
      </c>
      <c r="E253" s="272" t="s">
        <v>1</v>
      </c>
      <c r="F253" s="273" t="s">
        <v>284</v>
      </c>
      <c r="G253" s="271"/>
      <c r="H253" s="274">
        <v>150</v>
      </c>
      <c r="I253" s="275"/>
      <c r="J253" s="271"/>
      <c r="K253" s="271"/>
      <c r="L253" s="276"/>
      <c r="M253" s="277"/>
      <c r="N253" s="278"/>
      <c r="O253" s="278"/>
      <c r="P253" s="278"/>
      <c r="Q253" s="278"/>
      <c r="R253" s="278"/>
      <c r="S253" s="278"/>
      <c r="T253" s="279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80" t="s">
        <v>186</v>
      </c>
      <c r="AU253" s="280" t="s">
        <v>94</v>
      </c>
      <c r="AV253" s="14" t="s">
        <v>94</v>
      </c>
      <c r="AW253" s="14" t="s">
        <v>37</v>
      </c>
      <c r="AX253" s="14" t="s">
        <v>92</v>
      </c>
      <c r="AY253" s="280" t="s">
        <v>178</v>
      </c>
    </row>
    <row r="254" s="2" customFormat="1" ht="21.75" customHeight="1">
      <c r="A254" s="41"/>
      <c r="B254" s="42"/>
      <c r="C254" s="303" t="s">
        <v>285</v>
      </c>
      <c r="D254" s="303" t="s">
        <v>286</v>
      </c>
      <c r="E254" s="304" t="s">
        <v>287</v>
      </c>
      <c r="F254" s="305" t="s">
        <v>288</v>
      </c>
      <c r="G254" s="306" t="s">
        <v>289</v>
      </c>
      <c r="H254" s="307">
        <v>150</v>
      </c>
      <c r="I254" s="308"/>
      <c r="J254" s="309">
        <f>ROUND(I254*H254,2)</f>
        <v>0</v>
      </c>
      <c r="K254" s="310"/>
      <c r="L254" s="311"/>
      <c r="M254" s="312" t="s">
        <v>1</v>
      </c>
      <c r="N254" s="313" t="s">
        <v>50</v>
      </c>
      <c r="O254" s="94"/>
      <c r="P254" s="256">
        <f>O254*H254</f>
        <v>0</v>
      </c>
      <c r="Q254" s="256">
        <v>0.048000000000000001</v>
      </c>
      <c r="R254" s="256">
        <f>Q254*H254</f>
        <v>7.2000000000000002</v>
      </c>
      <c r="S254" s="256">
        <v>0</v>
      </c>
      <c r="T254" s="25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58" t="s">
        <v>237</v>
      </c>
      <c r="AT254" s="258" t="s">
        <v>286</v>
      </c>
      <c r="AU254" s="258" t="s">
        <v>94</v>
      </c>
      <c r="AY254" s="18" t="s">
        <v>178</v>
      </c>
      <c r="BE254" s="146">
        <f>IF(N254="základní",J254,0)</f>
        <v>0</v>
      </c>
      <c r="BF254" s="146">
        <f>IF(N254="snížená",J254,0)</f>
        <v>0</v>
      </c>
      <c r="BG254" s="146">
        <f>IF(N254="zákl. přenesená",J254,0)</f>
        <v>0</v>
      </c>
      <c r="BH254" s="146">
        <f>IF(N254="sníž. přenesená",J254,0)</f>
        <v>0</v>
      </c>
      <c r="BI254" s="146">
        <f>IF(N254="nulová",J254,0)</f>
        <v>0</v>
      </c>
      <c r="BJ254" s="18" t="s">
        <v>92</v>
      </c>
      <c r="BK254" s="146">
        <f>ROUND(I254*H254,2)</f>
        <v>0</v>
      </c>
      <c r="BL254" s="18" t="s">
        <v>184</v>
      </c>
      <c r="BM254" s="258" t="s">
        <v>290</v>
      </c>
    </row>
    <row r="255" s="2" customFormat="1" ht="24.15" customHeight="1">
      <c r="A255" s="41"/>
      <c r="B255" s="42"/>
      <c r="C255" s="246" t="s">
        <v>291</v>
      </c>
      <c r="D255" s="246" t="s">
        <v>180</v>
      </c>
      <c r="E255" s="247" t="s">
        <v>292</v>
      </c>
      <c r="F255" s="248" t="s">
        <v>293</v>
      </c>
      <c r="G255" s="249" t="s">
        <v>183</v>
      </c>
      <c r="H255" s="250">
        <v>9</v>
      </c>
      <c r="I255" s="251"/>
      <c r="J255" s="252">
        <f>ROUND(I255*H255,2)</f>
        <v>0</v>
      </c>
      <c r="K255" s="253"/>
      <c r="L255" s="44"/>
      <c r="M255" s="254" t="s">
        <v>1</v>
      </c>
      <c r="N255" s="255" t="s">
        <v>50</v>
      </c>
      <c r="O255" s="94"/>
      <c r="P255" s="256">
        <f>O255*H255</f>
        <v>0</v>
      </c>
      <c r="Q255" s="256">
        <v>0</v>
      </c>
      <c r="R255" s="256">
        <f>Q255*H255</f>
        <v>0</v>
      </c>
      <c r="S255" s="256">
        <v>0</v>
      </c>
      <c r="T255" s="25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58" t="s">
        <v>184</v>
      </c>
      <c r="AT255" s="258" t="s">
        <v>180</v>
      </c>
      <c r="AU255" s="258" t="s">
        <v>94</v>
      </c>
      <c r="AY255" s="18" t="s">
        <v>178</v>
      </c>
      <c r="BE255" s="146">
        <f>IF(N255="základní",J255,0)</f>
        <v>0</v>
      </c>
      <c r="BF255" s="146">
        <f>IF(N255="snížená",J255,0)</f>
        <v>0</v>
      </c>
      <c r="BG255" s="146">
        <f>IF(N255="zákl. přenesená",J255,0)</f>
        <v>0</v>
      </c>
      <c r="BH255" s="146">
        <f>IF(N255="sníž. přenesená",J255,0)</f>
        <v>0</v>
      </c>
      <c r="BI255" s="146">
        <f>IF(N255="nulová",J255,0)</f>
        <v>0</v>
      </c>
      <c r="BJ255" s="18" t="s">
        <v>92</v>
      </c>
      <c r="BK255" s="146">
        <f>ROUND(I255*H255,2)</f>
        <v>0</v>
      </c>
      <c r="BL255" s="18" t="s">
        <v>184</v>
      </c>
      <c r="BM255" s="258" t="s">
        <v>294</v>
      </c>
    </row>
    <row r="256" s="14" customFormat="1">
      <c r="A256" s="14"/>
      <c r="B256" s="270"/>
      <c r="C256" s="271"/>
      <c r="D256" s="261" t="s">
        <v>186</v>
      </c>
      <c r="E256" s="272" t="s">
        <v>1</v>
      </c>
      <c r="F256" s="273" t="s">
        <v>265</v>
      </c>
      <c r="G256" s="271"/>
      <c r="H256" s="274">
        <v>9</v>
      </c>
      <c r="I256" s="275"/>
      <c r="J256" s="271"/>
      <c r="K256" s="271"/>
      <c r="L256" s="276"/>
      <c r="M256" s="277"/>
      <c r="N256" s="278"/>
      <c r="O256" s="278"/>
      <c r="P256" s="278"/>
      <c r="Q256" s="278"/>
      <c r="R256" s="278"/>
      <c r="S256" s="278"/>
      <c r="T256" s="279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80" t="s">
        <v>186</v>
      </c>
      <c r="AU256" s="280" t="s">
        <v>94</v>
      </c>
      <c r="AV256" s="14" t="s">
        <v>94</v>
      </c>
      <c r="AW256" s="14" t="s">
        <v>37</v>
      </c>
      <c r="AX256" s="14" t="s">
        <v>92</v>
      </c>
      <c r="AY256" s="280" t="s">
        <v>178</v>
      </c>
    </row>
    <row r="257" s="12" customFormat="1" ht="22.8" customHeight="1">
      <c r="A257" s="12"/>
      <c r="B257" s="230"/>
      <c r="C257" s="231"/>
      <c r="D257" s="232" t="s">
        <v>84</v>
      </c>
      <c r="E257" s="244" t="s">
        <v>94</v>
      </c>
      <c r="F257" s="244" t="s">
        <v>295</v>
      </c>
      <c r="G257" s="231"/>
      <c r="H257" s="231"/>
      <c r="I257" s="234"/>
      <c r="J257" s="245">
        <f>BK257</f>
        <v>0</v>
      </c>
      <c r="K257" s="231"/>
      <c r="L257" s="236"/>
      <c r="M257" s="237"/>
      <c r="N257" s="238"/>
      <c r="O257" s="238"/>
      <c r="P257" s="239">
        <f>SUM(P258:P282)</f>
        <v>0</v>
      </c>
      <c r="Q257" s="238"/>
      <c r="R257" s="239">
        <f>SUM(R258:R282)</f>
        <v>70.876380909999995</v>
      </c>
      <c r="S257" s="238"/>
      <c r="T257" s="240">
        <f>SUM(T258:T282)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41" t="s">
        <v>92</v>
      </c>
      <c r="AT257" s="242" t="s">
        <v>84</v>
      </c>
      <c r="AU257" s="242" t="s">
        <v>92</v>
      </c>
      <c r="AY257" s="241" t="s">
        <v>178</v>
      </c>
      <c r="BK257" s="243">
        <f>SUM(BK258:BK282)</f>
        <v>0</v>
      </c>
    </row>
    <row r="258" s="2" customFormat="1" ht="24.15" customHeight="1">
      <c r="A258" s="41"/>
      <c r="B258" s="42"/>
      <c r="C258" s="246" t="s">
        <v>296</v>
      </c>
      <c r="D258" s="246" t="s">
        <v>180</v>
      </c>
      <c r="E258" s="247" t="s">
        <v>297</v>
      </c>
      <c r="F258" s="248" t="s">
        <v>298</v>
      </c>
      <c r="G258" s="249" t="s">
        <v>299</v>
      </c>
      <c r="H258" s="250">
        <v>181.44</v>
      </c>
      <c r="I258" s="251"/>
      <c r="J258" s="252">
        <f>ROUND(I258*H258,2)</f>
        <v>0</v>
      </c>
      <c r="K258" s="253"/>
      <c r="L258" s="44"/>
      <c r="M258" s="254" t="s">
        <v>1</v>
      </c>
      <c r="N258" s="255" t="s">
        <v>50</v>
      </c>
      <c r="O258" s="94"/>
      <c r="P258" s="256">
        <f>O258*H258</f>
        <v>0</v>
      </c>
      <c r="Q258" s="256">
        <v>0</v>
      </c>
      <c r="R258" s="256">
        <f>Q258*H258</f>
        <v>0</v>
      </c>
      <c r="S258" s="256">
        <v>0</v>
      </c>
      <c r="T258" s="25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58" t="s">
        <v>184</v>
      </c>
      <c r="AT258" s="258" t="s">
        <v>180</v>
      </c>
      <c r="AU258" s="258" t="s">
        <v>94</v>
      </c>
      <c r="AY258" s="18" t="s">
        <v>178</v>
      </c>
      <c r="BE258" s="146">
        <f>IF(N258="základní",J258,0)</f>
        <v>0</v>
      </c>
      <c r="BF258" s="146">
        <f>IF(N258="snížená",J258,0)</f>
        <v>0</v>
      </c>
      <c r="BG258" s="146">
        <f>IF(N258="zákl. přenesená",J258,0)</f>
        <v>0</v>
      </c>
      <c r="BH258" s="146">
        <f>IF(N258="sníž. přenesená",J258,0)</f>
        <v>0</v>
      </c>
      <c r="BI258" s="146">
        <f>IF(N258="nulová",J258,0)</f>
        <v>0</v>
      </c>
      <c r="BJ258" s="18" t="s">
        <v>92</v>
      </c>
      <c r="BK258" s="146">
        <f>ROUND(I258*H258,2)</f>
        <v>0</v>
      </c>
      <c r="BL258" s="18" t="s">
        <v>184</v>
      </c>
      <c r="BM258" s="258" t="s">
        <v>300</v>
      </c>
    </row>
    <row r="259" s="13" customFormat="1">
      <c r="A259" s="13"/>
      <c r="B259" s="259"/>
      <c r="C259" s="260"/>
      <c r="D259" s="261" t="s">
        <v>186</v>
      </c>
      <c r="E259" s="262" t="s">
        <v>1</v>
      </c>
      <c r="F259" s="263" t="s">
        <v>301</v>
      </c>
      <c r="G259" s="260"/>
      <c r="H259" s="262" t="s">
        <v>1</v>
      </c>
      <c r="I259" s="264"/>
      <c r="J259" s="260"/>
      <c r="K259" s="260"/>
      <c r="L259" s="265"/>
      <c r="M259" s="266"/>
      <c r="N259" s="267"/>
      <c r="O259" s="267"/>
      <c r="P259" s="267"/>
      <c r="Q259" s="267"/>
      <c r="R259" s="267"/>
      <c r="S259" s="267"/>
      <c r="T259" s="26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69" t="s">
        <v>186</v>
      </c>
      <c r="AU259" s="269" t="s">
        <v>94</v>
      </c>
      <c r="AV259" s="13" t="s">
        <v>92</v>
      </c>
      <c r="AW259" s="13" t="s">
        <v>37</v>
      </c>
      <c r="AX259" s="13" t="s">
        <v>85</v>
      </c>
      <c r="AY259" s="269" t="s">
        <v>178</v>
      </c>
    </row>
    <row r="260" s="14" customFormat="1">
      <c r="A260" s="14"/>
      <c r="B260" s="270"/>
      <c r="C260" s="271"/>
      <c r="D260" s="261" t="s">
        <v>186</v>
      </c>
      <c r="E260" s="272" t="s">
        <v>1</v>
      </c>
      <c r="F260" s="273" t="s">
        <v>302</v>
      </c>
      <c r="G260" s="271"/>
      <c r="H260" s="274">
        <v>181.44</v>
      </c>
      <c r="I260" s="275"/>
      <c r="J260" s="271"/>
      <c r="K260" s="271"/>
      <c r="L260" s="276"/>
      <c r="M260" s="277"/>
      <c r="N260" s="278"/>
      <c r="O260" s="278"/>
      <c r="P260" s="278"/>
      <c r="Q260" s="278"/>
      <c r="R260" s="278"/>
      <c r="S260" s="278"/>
      <c r="T260" s="279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80" t="s">
        <v>186</v>
      </c>
      <c r="AU260" s="280" t="s">
        <v>94</v>
      </c>
      <c r="AV260" s="14" t="s">
        <v>94</v>
      </c>
      <c r="AW260" s="14" t="s">
        <v>37</v>
      </c>
      <c r="AX260" s="14" t="s">
        <v>92</v>
      </c>
      <c r="AY260" s="280" t="s">
        <v>178</v>
      </c>
    </row>
    <row r="261" s="2" customFormat="1" ht="24.15" customHeight="1">
      <c r="A261" s="41"/>
      <c r="B261" s="42"/>
      <c r="C261" s="246" t="s">
        <v>303</v>
      </c>
      <c r="D261" s="246" t="s">
        <v>180</v>
      </c>
      <c r="E261" s="247" t="s">
        <v>304</v>
      </c>
      <c r="F261" s="248" t="s">
        <v>305</v>
      </c>
      <c r="G261" s="249" t="s">
        <v>183</v>
      </c>
      <c r="H261" s="250">
        <v>4.5359999999999996</v>
      </c>
      <c r="I261" s="251"/>
      <c r="J261" s="252">
        <f>ROUND(I261*H261,2)</f>
        <v>0</v>
      </c>
      <c r="K261" s="253"/>
      <c r="L261" s="44"/>
      <c r="M261" s="254" t="s">
        <v>1</v>
      </c>
      <c r="N261" s="255" t="s">
        <v>50</v>
      </c>
      <c r="O261" s="94"/>
      <c r="P261" s="256">
        <f>O261*H261</f>
        <v>0</v>
      </c>
      <c r="Q261" s="256">
        <v>1.98</v>
      </c>
      <c r="R261" s="256">
        <f>Q261*H261</f>
        <v>8.9812799999999999</v>
      </c>
      <c r="S261" s="256">
        <v>0</v>
      </c>
      <c r="T261" s="25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58" t="s">
        <v>184</v>
      </c>
      <c r="AT261" s="258" t="s">
        <v>180</v>
      </c>
      <c r="AU261" s="258" t="s">
        <v>94</v>
      </c>
      <c r="AY261" s="18" t="s">
        <v>178</v>
      </c>
      <c r="BE261" s="146">
        <f>IF(N261="základní",J261,0)</f>
        <v>0</v>
      </c>
      <c r="BF261" s="146">
        <f>IF(N261="snížená",J261,0)</f>
        <v>0</v>
      </c>
      <c r="BG261" s="146">
        <f>IF(N261="zákl. přenesená",J261,0)</f>
        <v>0</v>
      </c>
      <c r="BH261" s="146">
        <f>IF(N261="sníž. přenesená",J261,0)</f>
        <v>0</v>
      </c>
      <c r="BI261" s="146">
        <f>IF(N261="nulová",J261,0)</f>
        <v>0</v>
      </c>
      <c r="BJ261" s="18" t="s">
        <v>92</v>
      </c>
      <c r="BK261" s="146">
        <f>ROUND(I261*H261,2)</f>
        <v>0</v>
      </c>
      <c r="BL261" s="18" t="s">
        <v>184</v>
      </c>
      <c r="BM261" s="258" t="s">
        <v>306</v>
      </c>
    </row>
    <row r="262" s="13" customFormat="1">
      <c r="A262" s="13"/>
      <c r="B262" s="259"/>
      <c r="C262" s="260"/>
      <c r="D262" s="261" t="s">
        <v>186</v>
      </c>
      <c r="E262" s="262" t="s">
        <v>1</v>
      </c>
      <c r="F262" s="263" t="s">
        <v>307</v>
      </c>
      <c r="G262" s="260"/>
      <c r="H262" s="262" t="s">
        <v>1</v>
      </c>
      <c r="I262" s="264"/>
      <c r="J262" s="260"/>
      <c r="K262" s="260"/>
      <c r="L262" s="265"/>
      <c r="M262" s="266"/>
      <c r="N262" s="267"/>
      <c r="O262" s="267"/>
      <c r="P262" s="267"/>
      <c r="Q262" s="267"/>
      <c r="R262" s="267"/>
      <c r="S262" s="267"/>
      <c r="T262" s="26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69" t="s">
        <v>186</v>
      </c>
      <c r="AU262" s="269" t="s">
        <v>94</v>
      </c>
      <c r="AV262" s="13" t="s">
        <v>92</v>
      </c>
      <c r="AW262" s="13" t="s">
        <v>37</v>
      </c>
      <c r="AX262" s="13" t="s">
        <v>85</v>
      </c>
      <c r="AY262" s="269" t="s">
        <v>178</v>
      </c>
    </row>
    <row r="263" s="14" customFormat="1">
      <c r="A263" s="14"/>
      <c r="B263" s="270"/>
      <c r="C263" s="271"/>
      <c r="D263" s="261" t="s">
        <v>186</v>
      </c>
      <c r="E263" s="272" t="s">
        <v>1</v>
      </c>
      <c r="F263" s="273" t="s">
        <v>308</v>
      </c>
      <c r="G263" s="271"/>
      <c r="H263" s="274">
        <v>4.5359999999999996</v>
      </c>
      <c r="I263" s="275"/>
      <c r="J263" s="271"/>
      <c r="K263" s="271"/>
      <c r="L263" s="276"/>
      <c r="M263" s="277"/>
      <c r="N263" s="278"/>
      <c r="O263" s="278"/>
      <c r="P263" s="278"/>
      <c r="Q263" s="278"/>
      <c r="R263" s="278"/>
      <c r="S263" s="278"/>
      <c r="T263" s="279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80" t="s">
        <v>186</v>
      </c>
      <c r="AU263" s="280" t="s">
        <v>94</v>
      </c>
      <c r="AV263" s="14" t="s">
        <v>94</v>
      </c>
      <c r="AW263" s="14" t="s">
        <v>37</v>
      </c>
      <c r="AX263" s="14" t="s">
        <v>92</v>
      </c>
      <c r="AY263" s="280" t="s">
        <v>178</v>
      </c>
    </row>
    <row r="264" s="2" customFormat="1" ht="16.5" customHeight="1">
      <c r="A264" s="41"/>
      <c r="B264" s="42"/>
      <c r="C264" s="246" t="s">
        <v>309</v>
      </c>
      <c r="D264" s="246" t="s">
        <v>180</v>
      </c>
      <c r="E264" s="247" t="s">
        <v>310</v>
      </c>
      <c r="F264" s="248" t="s">
        <v>311</v>
      </c>
      <c r="G264" s="249" t="s">
        <v>183</v>
      </c>
      <c r="H264" s="250">
        <v>14.279999999999999</v>
      </c>
      <c r="I264" s="251"/>
      <c r="J264" s="252">
        <f>ROUND(I264*H264,2)</f>
        <v>0</v>
      </c>
      <c r="K264" s="253"/>
      <c r="L264" s="44"/>
      <c r="M264" s="254" t="s">
        <v>1</v>
      </c>
      <c r="N264" s="255" t="s">
        <v>50</v>
      </c>
      <c r="O264" s="94"/>
      <c r="P264" s="256">
        <f>O264*H264</f>
        <v>0</v>
      </c>
      <c r="Q264" s="256">
        <v>2.2563399999999998</v>
      </c>
      <c r="R264" s="256">
        <f>Q264*H264</f>
        <v>32.220535199999993</v>
      </c>
      <c r="S264" s="256">
        <v>0</v>
      </c>
      <c r="T264" s="257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58" t="s">
        <v>184</v>
      </c>
      <c r="AT264" s="258" t="s">
        <v>180</v>
      </c>
      <c r="AU264" s="258" t="s">
        <v>94</v>
      </c>
      <c r="AY264" s="18" t="s">
        <v>178</v>
      </c>
      <c r="BE264" s="146">
        <f>IF(N264="základní",J264,0)</f>
        <v>0</v>
      </c>
      <c r="BF264" s="146">
        <f>IF(N264="snížená",J264,0)</f>
        <v>0</v>
      </c>
      <c r="BG264" s="146">
        <f>IF(N264="zákl. přenesená",J264,0)</f>
        <v>0</v>
      </c>
      <c r="BH264" s="146">
        <f>IF(N264="sníž. přenesená",J264,0)</f>
        <v>0</v>
      </c>
      <c r="BI264" s="146">
        <f>IF(N264="nulová",J264,0)</f>
        <v>0</v>
      </c>
      <c r="BJ264" s="18" t="s">
        <v>92</v>
      </c>
      <c r="BK264" s="146">
        <f>ROUND(I264*H264,2)</f>
        <v>0</v>
      </c>
      <c r="BL264" s="18" t="s">
        <v>184</v>
      </c>
      <c r="BM264" s="258" t="s">
        <v>312</v>
      </c>
    </row>
    <row r="265" s="14" customFormat="1">
      <c r="A265" s="14"/>
      <c r="B265" s="270"/>
      <c r="C265" s="271"/>
      <c r="D265" s="261" t="s">
        <v>186</v>
      </c>
      <c r="E265" s="272" t="s">
        <v>1</v>
      </c>
      <c r="F265" s="273" t="s">
        <v>210</v>
      </c>
      <c r="G265" s="271"/>
      <c r="H265" s="274">
        <v>5.2000000000000002</v>
      </c>
      <c r="I265" s="275"/>
      <c r="J265" s="271"/>
      <c r="K265" s="271"/>
      <c r="L265" s="276"/>
      <c r="M265" s="277"/>
      <c r="N265" s="278"/>
      <c r="O265" s="278"/>
      <c r="P265" s="278"/>
      <c r="Q265" s="278"/>
      <c r="R265" s="278"/>
      <c r="S265" s="278"/>
      <c r="T265" s="279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80" t="s">
        <v>186</v>
      </c>
      <c r="AU265" s="280" t="s">
        <v>94</v>
      </c>
      <c r="AV265" s="14" t="s">
        <v>94</v>
      </c>
      <c r="AW265" s="14" t="s">
        <v>37</v>
      </c>
      <c r="AX265" s="14" t="s">
        <v>85</v>
      </c>
      <c r="AY265" s="280" t="s">
        <v>178</v>
      </c>
    </row>
    <row r="266" s="14" customFormat="1">
      <c r="A266" s="14"/>
      <c r="B266" s="270"/>
      <c r="C266" s="271"/>
      <c r="D266" s="261" t="s">
        <v>186</v>
      </c>
      <c r="E266" s="272" t="s">
        <v>1</v>
      </c>
      <c r="F266" s="273" t="s">
        <v>211</v>
      </c>
      <c r="G266" s="271"/>
      <c r="H266" s="274">
        <v>1.44</v>
      </c>
      <c r="I266" s="275"/>
      <c r="J266" s="271"/>
      <c r="K266" s="271"/>
      <c r="L266" s="276"/>
      <c r="M266" s="277"/>
      <c r="N266" s="278"/>
      <c r="O266" s="278"/>
      <c r="P266" s="278"/>
      <c r="Q266" s="278"/>
      <c r="R266" s="278"/>
      <c r="S266" s="278"/>
      <c r="T266" s="279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80" t="s">
        <v>186</v>
      </c>
      <c r="AU266" s="280" t="s">
        <v>94</v>
      </c>
      <c r="AV266" s="14" t="s">
        <v>94</v>
      </c>
      <c r="AW266" s="14" t="s">
        <v>37</v>
      </c>
      <c r="AX266" s="14" t="s">
        <v>85</v>
      </c>
      <c r="AY266" s="280" t="s">
        <v>178</v>
      </c>
    </row>
    <row r="267" s="14" customFormat="1">
      <c r="A267" s="14"/>
      <c r="B267" s="270"/>
      <c r="C267" s="271"/>
      <c r="D267" s="261" t="s">
        <v>186</v>
      </c>
      <c r="E267" s="272" t="s">
        <v>1</v>
      </c>
      <c r="F267" s="273" t="s">
        <v>212</v>
      </c>
      <c r="G267" s="271"/>
      <c r="H267" s="274">
        <v>2.5600000000000001</v>
      </c>
      <c r="I267" s="275"/>
      <c r="J267" s="271"/>
      <c r="K267" s="271"/>
      <c r="L267" s="276"/>
      <c r="M267" s="277"/>
      <c r="N267" s="278"/>
      <c r="O267" s="278"/>
      <c r="P267" s="278"/>
      <c r="Q267" s="278"/>
      <c r="R267" s="278"/>
      <c r="S267" s="278"/>
      <c r="T267" s="279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80" t="s">
        <v>186</v>
      </c>
      <c r="AU267" s="280" t="s">
        <v>94</v>
      </c>
      <c r="AV267" s="14" t="s">
        <v>94</v>
      </c>
      <c r="AW267" s="14" t="s">
        <v>37</v>
      </c>
      <c r="AX267" s="14" t="s">
        <v>85</v>
      </c>
      <c r="AY267" s="280" t="s">
        <v>178</v>
      </c>
    </row>
    <row r="268" s="14" customFormat="1">
      <c r="A268" s="14"/>
      <c r="B268" s="270"/>
      <c r="C268" s="271"/>
      <c r="D268" s="261" t="s">
        <v>186</v>
      </c>
      <c r="E268" s="272" t="s">
        <v>1</v>
      </c>
      <c r="F268" s="273" t="s">
        <v>213</v>
      </c>
      <c r="G268" s="271"/>
      <c r="H268" s="274">
        <v>3.7999999999999998</v>
      </c>
      <c r="I268" s="275"/>
      <c r="J268" s="271"/>
      <c r="K268" s="271"/>
      <c r="L268" s="276"/>
      <c r="M268" s="277"/>
      <c r="N268" s="278"/>
      <c r="O268" s="278"/>
      <c r="P268" s="278"/>
      <c r="Q268" s="278"/>
      <c r="R268" s="278"/>
      <c r="S268" s="278"/>
      <c r="T268" s="279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80" t="s">
        <v>186</v>
      </c>
      <c r="AU268" s="280" t="s">
        <v>94</v>
      </c>
      <c r="AV268" s="14" t="s">
        <v>94</v>
      </c>
      <c r="AW268" s="14" t="s">
        <v>37</v>
      </c>
      <c r="AX268" s="14" t="s">
        <v>85</v>
      </c>
      <c r="AY268" s="280" t="s">
        <v>178</v>
      </c>
    </row>
    <row r="269" s="14" customFormat="1">
      <c r="A269" s="14"/>
      <c r="B269" s="270"/>
      <c r="C269" s="271"/>
      <c r="D269" s="261" t="s">
        <v>186</v>
      </c>
      <c r="E269" s="272" t="s">
        <v>1</v>
      </c>
      <c r="F269" s="273" t="s">
        <v>214</v>
      </c>
      <c r="G269" s="271"/>
      <c r="H269" s="274">
        <v>1.28</v>
      </c>
      <c r="I269" s="275"/>
      <c r="J269" s="271"/>
      <c r="K269" s="271"/>
      <c r="L269" s="276"/>
      <c r="M269" s="277"/>
      <c r="N269" s="278"/>
      <c r="O269" s="278"/>
      <c r="P269" s="278"/>
      <c r="Q269" s="278"/>
      <c r="R269" s="278"/>
      <c r="S269" s="278"/>
      <c r="T269" s="279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80" t="s">
        <v>186</v>
      </c>
      <c r="AU269" s="280" t="s">
        <v>94</v>
      </c>
      <c r="AV269" s="14" t="s">
        <v>94</v>
      </c>
      <c r="AW269" s="14" t="s">
        <v>37</v>
      </c>
      <c r="AX269" s="14" t="s">
        <v>85</v>
      </c>
      <c r="AY269" s="280" t="s">
        <v>178</v>
      </c>
    </row>
    <row r="270" s="15" customFormat="1">
      <c r="A270" s="15"/>
      <c r="B270" s="281"/>
      <c r="C270" s="282"/>
      <c r="D270" s="261" t="s">
        <v>186</v>
      </c>
      <c r="E270" s="283" t="s">
        <v>1</v>
      </c>
      <c r="F270" s="284" t="s">
        <v>206</v>
      </c>
      <c r="G270" s="282"/>
      <c r="H270" s="285">
        <v>14.279999999999999</v>
      </c>
      <c r="I270" s="286"/>
      <c r="J270" s="282"/>
      <c r="K270" s="282"/>
      <c r="L270" s="287"/>
      <c r="M270" s="288"/>
      <c r="N270" s="289"/>
      <c r="O270" s="289"/>
      <c r="P270" s="289"/>
      <c r="Q270" s="289"/>
      <c r="R270" s="289"/>
      <c r="S270" s="289"/>
      <c r="T270" s="290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91" t="s">
        <v>186</v>
      </c>
      <c r="AU270" s="291" t="s">
        <v>94</v>
      </c>
      <c r="AV270" s="15" t="s">
        <v>184</v>
      </c>
      <c r="AW270" s="15" t="s">
        <v>37</v>
      </c>
      <c r="AX270" s="15" t="s">
        <v>92</v>
      </c>
      <c r="AY270" s="291" t="s">
        <v>178</v>
      </c>
    </row>
    <row r="271" s="2" customFormat="1" ht="21.75" customHeight="1">
      <c r="A271" s="41"/>
      <c r="B271" s="42"/>
      <c r="C271" s="246" t="s">
        <v>7</v>
      </c>
      <c r="D271" s="246" t="s">
        <v>180</v>
      </c>
      <c r="E271" s="247" t="s">
        <v>313</v>
      </c>
      <c r="F271" s="248" t="s">
        <v>314</v>
      </c>
      <c r="G271" s="249" t="s">
        <v>315</v>
      </c>
      <c r="H271" s="250">
        <v>0.31</v>
      </c>
      <c r="I271" s="251"/>
      <c r="J271" s="252">
        <f>ROUND(I271*H271,2)</f>
        <v>0</v>
      </c>
      <c r="K271" s="253"/>
      <c r="L271" s="44"/>
      <c r="M271" s="254" t="s">
        <v>1</v>
      </c>
      <c r="N271" s="255" t="s">
        <v>50</v>
      </c>
      <c r="O271" s="94"/>
      <c r="P271" s="256">
        <f>O271*H271</f>
        <v>0</v>
      </c>
      <c r="Q271" s="256">
        <v>1.0601700000000001</v>
      </c>
      <c r="R271" s="256">
        <f>Q271*H271</f>
        <v>0.32865270000000002</v>
      </c>
      <c r="S271" s="256">
        <v>0</v>
      </c>
      <c r="T271" s="257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58" t="s">
        <v>184</v>
      </c>
      <c r="AT271" s="258" t="s">
        <v>180</v>
      </c>
      <c r="AU271" s="258" t="s">
        <v>94</v>
      </c>
      <c r="AY271" s="18" t="s">
        <v>178</v>
      </c>
      <c r="BE271" s="146">
        <f>IF(N271="základní",J271,0)</f>
        <v>0</v>
      </c>
      <c r="BF271" s="146">
        <f>IF(N271="snížená",J271,0)</f>
        <v>0</v>
      </c>
      <c r="BG271" s="146">
        <f>IF(N271="zákl. přenesená",J271,0)</f>
        <v>0</v>
      </c>
      <c r="BH271" s="146">
        <f>IF(N271="sníž. přenesená",J271,0)</f>
        <v>0</v>
      </c>
      <c r="BI271" s="146">
        <f>IF(N271="nulová",J271,0)</f>
        <v>0</v>
      </c>
      <c r="BJ271" s="18" t="s">
        <v>92</v>
      </c>
      <c r="BK271" s="146">
        <f>ROUND(I271*H271,2)</f>
        <v>0</v>
      </c>
      <c r="BL271" s="18" t="s">
        <v>184</v>
      </c>
      <c r="BM271" s="258" t="s">
        <v>316</v>
      </c>
    </row>
    <row r="272" s="13" customFormat="1">
      <c r="A272" s="13"/>
      <c r="B272" s="259"/>
      <c r="C272" s="260"/>
      <c r="D272" s="261" t="s">
        <v>186</v>
      </c>
      <c r="E272" s="262" t="s">
        <v>1</v>
      </c>
      <c r="F272" s="263" t="s">
        <v>317</v>
      </c>
      <c r="G272" s="260"/>
      <c r="H272" s="262" t="s">
        <v>1</v>
      </c>
      <c r="I272" s="264"/>
      <c r="J272" s="260"/>
      <c r="K272" s="260"/>
      <c r="L272" s="265"/>
      <c r="M272" s="266"/>
      <c r="N272" s="267"/>
      <c r="O272" s="267"/>
      <c r="P272" s="267"/>
      <c r="Q272" s="267"/>
      <c r="R272" s="267"/>
      <c r="S272" s="267"/>
      <c r="T272" s="268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69" t="s">
        <v>186</v>
      </c>
      <c r="AU272" s="269" t="s">
        <v>94</v>
      </c>
      <c r="AV272" s="13" t="s">
        <v>92</v>
      </c>
      <c r="AW272" s="13" t="s">
        <v>37</v>
      </c>
      <c r="AX272" s="13" t="s">
        <v>85</v>
      </c>
      <c r="AY272" s="269" t="s">
        <v>178</v>
      </c>
    </row>
    <row r="273" s="14" customFormat="1">
      <c r="A273" s="14"/>
      <c r="B273" s="270"/>
      <c r="C273" s="271"/>
      <c r="D273" s="261" t="s">
        <v>186</v>
      </c>
      <c r="E273" s="272" t="s">
        <v>1</v>
      </c>
      <c r="F273" s="273" t="s">
        <v>318</v>
      </c>
      <c r="G273" s="271"/>
      <c r="H273" s="274">
        <v>0.20000000000000001</v>
      </c>
      <c r="I273" s="275"/>
      <c r="J273" s="271"/>
      <c r="K273" s="271"/>
      <c r="L273" s="276"/>
      <c r="M273" s="277"/>
      <c r="N273" s="278"/>
      <c r="O273" s="278"/>
      <c r="P273" s="278"/>
      <c r="Q273" s="278"/>
      <c r="R273" s="278"/>
      <c r="S273" s="278"/>
      <c r="T273" s="279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80" t="s">
        <v>186</v>
      </c>
      <c r="AU273" s="280" t="s">
        <v>94</v>
      </c>
      <c r="AV273" s="14" t="s">
        <v>94</v>
      </c>
      <c r="AW273" s="14" t="s">
        <v>37</v>
      </c>
      <c r="AX273" s="14" t="s">
        <v>85</v>
      </c>
      <c r="AY273" s="280" t="s">
        <v>178</v>
      </c>
    </row>
    <row r="274" s="13" customFormat="1">
      <c r="A274" s="13"/>
      <c r="B274" s="259"/>
      <c r="C274" s="260"/>
      <c r="D274" s="261" t="s">
        <v>186</v>
      </c>
      <c r="E274" s="262" t="s">
        <v>1</v>
      </c>
      <c r="F274" s="263" t="s">
        <v>319</v>
      </c>
      <c r="G274" s="260"/>
      <c r="H274" s="262" t="s">
        <v>1</v>
      </c>
      <c r="I274" s="264"/>
      <c r="J274" s="260"/>
      <c r="K274" s="260"/>
      <c r="L274" s="265"/>
      <c r="M274" s="266"/>
      <c r="N274" s="267"/>
      <c r="O274" s="267"/>
      <c r="P274" s="267"/>
      <c r="Q274" s="267"/>
      <c r="R274" s="267"/>
      <c r="S274" s="267"/>
      <c r="T274" s="26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69" t="s">
        <v>186</v>
      </c>
      <c r="AU274" s="269" t="s">
        <v>94</v>
      </c>
      <c r="AV274" s="13" t="s">
        <v>92</v>
      </c>
      <c r="AW274" s="13" t="s">
        <v>37</v>
      </c>
      <c r="AX274" s="13" t="s">
        <v>85</v>
      </c>
      <c r="AY274" s="269" t="s">
        <v>178</v>
      </c>
    </row>
    <row r="275" s="14" customFormat="1">
      <c r="A275" s="14"/>
      <c r="B275" s="270"/>
      <c r="C275" s="271"/>
      <c r="D275" s="261" t="s">
        <v>186</v>
      </c>
      <c r="E275" s="272" t="s">
        <v>1</v>
      </c>
      <c r="F275" s="273" t="s">
        <v>320</v>
      </c>
      <c r="G275" s="271"/>
      <c r="H275" s="274">
        <v>0.11</v>
      </c>
      <c r="I275" s="275"/>
      <c r="J275" s="271"/>
      <c r="K275" s="271"/>
      <c r="L275" s="276"/>
      <c r="M275" s="277"/>
      <c r="N275" s="278"/>
      <c r="O275" s="278"/>
      <c r="P275" s="278"/>
      <c r="Q275" s="278"/>
      <c r="R275" s="278"/>
      <c r="S275" s="278"/>
      <c r="T275" s="279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80" t="s">
        <v>186</v>
      </c>
      <c r="AU275" s="280" t="s">
        <v>94</v>
      </c>
      <c r="AV275" s="14" t="s">
        <v>94</v>
      </c>
      <c r="AW275" s="14" t="s">
        <v>37</v>
      </c>
      <c r="AX275" s="14" t="s">
        <v>85</v>
      </c>
      <c r="AY275" s="280" t="s">
        <v>178</v>
      </c>
    </row>
    <row r="276" s="15" customFormat="1">
      <c r="A276" s="15"/>
      <c r="B276" s="281"/>
      <c r="C276" s="282"/>
      <c r="D276" s="261" t="s">
        <v>186</v>
      </c>
      <c r="E276" s="283" t="s">
        <v>1</v>
      </c>
      <c r="F276" s="284" t="s">
        <v>206</v>
      </c>
      <c r="G276" s="282"/>
      <c r="H276" s="285">
        <v>0.31</v>
      </c>
      <c r="I276" s="286"/>
      <c r="J276" s="282"/>
      <c r="K276" s="282"/>
      <c r="L276" s="287"/>
      <c r="M276" s="288"/>
      <c r="N276" s="289"/>
      <c r="O276" s="289"/>
      <c r="P276" s="289"/>
      <c r="Q276" s="289"/>
      <c r="R276" s="289"/>
      <c r="S276" s="289"/>
      <c r="T276" s="290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91" t="s">
        <v>186</v>
      </c>
      <c r="AU276" s="291" t="s">
        <v>94</v>
      </c>
      <c r="AV276" s="15" t="s">
        <v>184</v>
      </c>
      <c r="AW276" s="15" t="s">
        <v>37</v>
      </c>
      <c r="AX276" s="15" t="s">
        <v>92</v>
      </c>
      <c r="AY276" s="291" t="s">
        <v>178</v>
      </c>
    </row>
    <row r="277" s="2" customFormat="1" ht="33" customHeight="1">
      <c r="A277" s="41"/>
      <c r="B277" s="42"/>
      <c r="C277" s="246" t="s">
        <v>321</v>
      </c>
      <c r="D277" s="246" t="s">
        <v>180</v>
      </c>
      <c r="E277" s="247" t="s">
        <v>322</v>
      </c>
      <c r="F277" s="248" t="s">
        <v>323</v>
      </c>
      <c r="G277" s="249" t="s">
        <v>299</v>
      </c>
      <c r="H277" s="250">
        <v>42.375</v>
      </c>
      <c r="I277" s="251"/>
      <c r="J277" s="252">
        <f>ROUND(I277*H277,2)</f>
        <v>0</v>
      </c>
      <c r="K277" s="253"/>
      <c r="L277" s="44"/>
      <c r="M277" s="254" t="s">
        <v>1</v>
      </c>
      <c r="N277" s="255" t="s">
        <v>50</v>
      </c>
      <c r="O277" s="94"/>
      <c r="P277" s="256">
        <f>O277*H277</f>
        <v>0</v>
      </c>
      <c r="Q277" s="256">
        <v>0.67488999999999999</v>
      </c>
      <c r="R277" s="256">
        <f>Q277*H277</f>
        <v>28.598463750000001</v>
      </c>
      <c r="S277" s="256">
        <v>0</v>
      </c>
      <c r="T277" s="25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58" t="s">
        <v>184</v>
      </c>
      <c r="AT277" s="258" t="s">
        <v>180</v>
      </c>
      <c r="AU277" s="258" t="s">
        <v>94</v>
      </c>
      <c r="AY277" s="18" t="s">
        <v>178</v>
      </c>
      <c r="BE277" s="146">
        <f>IF(N277="základní",J277,0)</f>
        <v>0</v>
      </c>
      <c r="BF277" s="146">
        <f>IF(N277="snížená",J277,0)</f>
        <v>0</v>
      </c>
      <c r="BG277" s="146">
        <f>IF(N277="zákl. přenesená",J277,0)</f>
        <v>0</v>
      </c>
      <c r="BH277" s="146">
        <f>IF(N277="sníž. přenesená",J277,0)</f>
        <v>0</v>
      </c>
      <c r="BI277" s="146">
        <f>IF(N277="nulová",J277,0)</f>
        <v>0</v>
      </c>
      <c r="BJ277" s="18" t="s">
        <v>92</v>
      </c>
      <c r="BK277" s="146">
        <f>ROUND(I277*H277,2)</f>
        <v>0</v>
      </c>
      <c r="BL277" s="18" t="s">
        <v>184</v>
      </c>
      <c r="BM277" s="258" t="s">
        <v>324</v>
      </c>
    </row>
    <row r="278" s="14" customFormat="1">
      <c r="A278" s="14"/>
      <c r="B278" s="270"/>
      <c r="C278" s="271"/>
      <c r="D278" s="261" t="s">
        <v>186</v>
      </c>
      <c r="E278" s="272" t="s">
        <v>1</v>
      </c>
      <c r="F278" s="273" t="s">
        <v>325</v>
      </c>
      <c r="G278" s="271"/>
      <c r="H278" s="274">
        <v>24</v>
      </c>
      <c r="I278" s="275"/>
      <c r="J278" s="271"/>
      <c r="K278" s="271"/>
      <c r="L278" s="276"/>
      <c r="M278" s="277"/>
      <c r="N278" s="278"/>
      <c r="O278" s="278"/>
      <c r="P278" s="278"/>
      <c r="Q278" s="278"/>
      <c r="R278" s="278"/>
      <c r="S278" s="278"/>
      <c r="T278" s="279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80" t="s">
        <v>186</v>
      </c>
      <c r="AU278" s="280" t="s">
        <v>94</v>
      </c>
      <c r="AV278" s="14" t="s">
        <v>94</v>
      </c>
      <c r="AW278" s="14" t="s">
        <v>37</v>
      </c>
      <c r="AX278" s="14" t="s">
        <v>85</v>
      </c>
      <c r="AY278" s="280" t="s">
        <v>178</v>
      </c>
    </row>
    <row r="279" s="14" customFormat="1">
      <c r="A279" s="14"/>
      <c r="B279" s="270"/>
      <c r="C279" s="271"/>
      <c r="D279" s="261" t="s">
        <v>186</v>
      </c>
      <c r="E279" s="272" t="s">
        <v>1</v>
      </c>
      <c r="F279" s="273" t="s">
        <v>326</v>
      </c>
      <c r="G279" s="271"/>
      <c r="H279" s="274">
        <v>10.5</v>
      </c>
      <c r="I279" s="275"/>
      <c r="J279" s="271"/>
      <c r="K279" s="271"/>
      <c r="L279" s="276"/>
      <c r="M279" s="277"/>
      <c r="N279" s="278"/>
      <c r="O279" s="278"/>
      <c r="P279" s="278"/>
      <c r="Q279" s="278"/>
      <c r="R279" s="278"/>
      <c r="S279" s="278"/>
      <c r="T279" s="279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80" t="s">
        <v>186</v>
      </c>
      <c r="AU279" s="280" t="s">
        <v>94</v>
      </c>
      <c r="AV279" s="14" t="s">
        <v>94</v>
      </c>
      <c r="AW279" s="14" t="s">
        <v>37</v>
      </c>
      <c r="AX279" s="14" t="s">
        <v>85</v>
      </c>
      <c r="AY279" s="280" t="s">
        <v>178</v>
      </c>
    </row>
    <row r="280" s="14" customFormat="1">
      <c r="A280" s="14"/>
      <c r="B280" s="270"/>
      <c r="C280" s="271"/>
      <c r="D280" s="261" t="s">
        <v>186</v>
      </c>
      <c r="E280" s="272" t="s">
        <v>1</v>
      </c>
      <c r="F280" s="273" t="s">
        <v>327</v>
      </c>
      <c r="G280" s="271"/>
      <c r="H280" s="274">
        <v>7.875</v>
      </c>
      <c r="I280" s="275"/>
      <c r="J280" s="271"/>
      <c r="K280" s="271"/>
      <c r="L280" s="276"/>
      <c r="M280" s="277"/>
      <c r="N280" s="278"/>
      <c r="O280" s="278"/>
      <c r="P280" s="278"/>
      <c r="Q280" s="278"/>
      <c r="R280" s="278"/>
      <c r="S280" s="278"/>
      <c r="T280" s="279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80" t="s">
        <v>186</v>
      </c>
      <c r="AU280" s="280" t="s">
        <v>94</v>
      </c>
      <c r="AV280" s="14" t="s">
        <v>94</v>
      </c>
      <c r="AW280" s="14" t="s">
        <v>37</v>
      </c>
      <c r="AX280" s="14" t="s">
        <v>85</v>
      </c>
      <c r="AY280" s="280" t="s">
        <v>178</v>
      </c>
    </row>
    <row r="281" s="15" customFormat="1">
      <c r="A281" s="15"/>
      <c r="B281" s="281"/>
      <c r="C281" s="282"/>
      <c r="D281" s="261" t="s">
        <v>186</v>
      </c>
      <c r="E281" s="283" t="s">
        <v>1</v>
      </c>
      <c r="F281" s="284" t="s">
        <v>206</v>
      </c>
      <c r="G281" s="282"/>
      <c r="H281" s="285">
        <v>42.375</v>
      </c>
      <c r="I281" s="286"/>
      <c r="J281" s="282"/>
      <c r="K281" s="282"/>
      <c r="L281" s="287"/>
      <c r="M281" s="288"/>
      <c r="N281" s="289"/>
      <c r="O281" s="289"/>
      <c r="P281" s="289"/>
      <c r="Q281" s="289"/>
      <c r="R281" s="289"/>
      <c r="S281" s="289"/>
      <c r="T281" s="290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91" t="s">
        <v>186</v>
      </c>
      <c r="AU281" s="291" t="s">
        <v>94</v>
      </c>
      <c r="AV281" s="15" t="s">
        <v>184</v>
      </c>
      <c r="AW281" s="15" t="s">
        <v>37</v>
      </c>
      <c r="AX281" s="15" t="s">
        <v>92</v>
      </c>
      <c r="AY281" s="291" t="s">
        <v>178</v>
      </c>
    </row>
    <row r="282" s="2" customFormat="1" ht="24.15" customHeight="1">
      <c r="A282" s="41"/>
      <c r="B282" s="42"/>
      <c r="C282" s="246" t="s">
        <v>328</v>
      </c>
      <c r="D282" s="246" t="s">
        <v>180</v>
      </c>
      <c r="E282" s="247" t="s">
        <v>329</v>
      </c>
      <c r="F282" s="248" t="s">
        <v>330</v>
      </c>
      <c r="G282" s="249" t="s">
        <v>315</v>
      </c>
      <c r="H282" s="250">
        <v>0.70599999999999996</v>
      </c>
      <c r="I282" s="251"/>
      <c r="J282" s="252">
        <f>ROUND(I282*H282,2)</f>
        <v>0</v>
      </c>
      <c r="K282" s="253"/>
      <c r="L282" s="44"/>
      <c r="M282" s="254" t="s">
        <v>1</v>
      </c>
      <c r="N282" s="255" t="s">
        <v>50</v>
      </c>
      <c r="O282" s="94"/>
      <c r="P282" s="256">
        <f>O282*H282</f>
        <v>0</v>
      </c>
      <c r="Q282" s="256">
        <v>1.05871</v>
      </c>
      <c r="R282" s="256">
        <f>Q282*H282</f>
        <v>0.74744926</v>
      </c>
      <c r="S282" s="256">
        <v>0</v>
      </c>
      <c r="T282" s="25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58" t="s">
        <v>184</v>
      </c>
      <c r="AT282" s="258" t="s">
        <v>180</v>
      </c>
      <c r="AU282" s="258" t="s">
        <v>94</v>
      </c>
      <c r="AY282" s="18" t="s">
        <v>178</v>
      </c>
      <c r="BE282" s="146">
        <f>IF(N282="základní",J282,0)</f>
        <v>0</v>
      </c>
      <c r="BF282" s="146">
        <f>IF(N282="snížená",J282,0)</f>
        <v>0</v>
      </c>
      <c r="BG282" s="146">
        <f>IF(N282="zákl. přenesená",J282,0)</f>
        <v>0</v>
      </c>
      <c r="BH282" s="146">
        <f>IF(N282="sníž. přenesená",J282,0)</f>
        <v>0</v>
      </c>
      <c r="BI282" s="146">
        <f>IF(N282="nulová",J282,0)</f>
        <v>0</v>
      </c>
      <c r="BJ282" s="18" t="s">
        <v>92</v>
      </c>
      <c r="BK282" s="146">
        <f>ROUND(I282*H282,2)</f>
        <v>0</v>
      </c>
      <c r="BL282" s="18" t="s">
        <v>184</v>
      </c>
      <c r="BM282" s="258" t="s">
        <v>331</v>
      </c>
    </row>
    <row r="283" s="12" customFormat="1" ht="22.8" customHeight="1">
      <c r="A283" s="12"/>
      <c r="B283" s="230"/>
      <c r="C283" s="231"/>
      <c r="D283" s="232" t="s">
        <v>84</v>
      </c>
      <c r="E283" s="244" t="s">
        <v>194</v>
      </c>
      <c r="F283" s="244" t="s">
        <v>332</v>
      </c>
      <c r="G283" s="231"/>
      <c r="H283" s="231"/>
      <c r="I283" s="234"/>
      <c r="J283" s="245">
        <f>BK283</f>
        <v>0</v>
      </c>
      <c r="K283" s="231"/>
      <c r="L283" s="236"/>
      <c r="M283" s="237"/>
      <c r="N283" s="238"/>
      <c r="O283" s="238"/>
      <c r="P283" s="239">
        <f>SUM(P284:P297)</f>
        <v>0</v>
      </c>
      <c r="Q283" s="238"/>
      <c r="R283" s="239">
        <f>SUM(R284:R297)</f>
        <v>28.72335275</v>
      </c>
      <c r="S283" s="238"/>
      <c r="T283" s="240">
        <f>SUM(T284:T297)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41" t="s">
        <v>92</v>
      </c>
      <c r="AT283" s="242" t="s">
        <v>84</v>
      </c>
      <c r="AU283" s="242" t="s">
        <v>92</v>
      </c>
      <c r="AY283" s="241" t="s">
        <v>178</v>
      </c>
      <c r="BK283" s="243">
        <f>SUM(BK284:BK297)</f>
        <v>0</v>
      </c>
    </row>
    <row r="284" s="2" customFormat="1" ht="37.8" customHeight="1">
      <c r="A284" s="41"/>
      <c r="B284" s="42"/>
      <c r="C284" s="246" t="s">
        <v>333</v>
      </c>
      <c r="D284" s="246" t="s">
        <v>180</v>
      </c>
      <c r="E284" s="247" t="s">
        <v>334</v>
      </c>
      <c r="F284" s="248" t="s">
        <v>335</v>
      </c>
      <c r="G284" s="249" t="s">
        <v>183</v>
      </c>
      <c r="H284" s="250">
        <v>23.035</v>
      </c>
      <c r="I284" s="251"/>
      <c r="J284" s="252">
        <f>ROUND(I284*H284,2)</f>
        <v>0</v>
      </c>
      <c r="K284" s="253"/>
      <c r="L284" s="44"/>
      <c r="M284" s="254" t="s">
        <v>1</v>
      </c>
      <c r="N284" s="255" t="s">
        <v>50</v>
      </c>
      <c r="O284" s="94"/>
      <c r="P284" s="256">
        <f>O284*H284</f>
        <v>0</v>
      </c>
      <c r="Q284" s="256">
        <v>1.20225</v>
      </c>
      <c r="R284" s="256">
        <f>Q284*H284</f>
        <v>27.693828750000002</v>
      </c>
      <c r="S284" s="256">
        <v>0</v>
      </c>
      <c r="T284" s="257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58" t="s">
        <v>184</v>
      </c>
      <c r="AT284" s="258" t="s">
        <v>180</v>
      </c>
      <c r="AU284" s="258" t="s">
        <v>94</v>
      </c>
      <c r="AY284" s="18" t="s">
        <v>178</v>
      </c>
      <c r="BE284" s="146">
        <f>IF(N284="základní",J284,0)</f>
        <v>0</v>
      </c>
      <c r="BF284" s="146">
        <f>IF(N284="snížená",J284,0)</f>
        <v>0</v>
      </c>
      <c r="BG284" s="146">
        <f>IF(N284="zákl. přenesená",J284,0)</f>
        <v>0</v>
      </c>
      <c r="BH284" s="146">
        <f>IF(N284="sníž. přenesená",J284,0)</f>
        <v>0</v>
      </c>
      <c r="BI284" s="146">
        <f>IF(N284="nulová",J284,0)</f>
        <v>0</v>
      </c>
      <c r="BJ284" s="18" t="s">
        <v>92</v>
      </c>
      <c r="BK284" s="146">
        <f>ROUND(I284*H284,2)</f>
        <v>0</v>
      </c>
      <c r="BL284" s="18" t="s">
        <v>184</v>
      </c>
      <c r="BM284" s="258" t="s">
        <v>336</v>
      </c>
    </row>
    <row r="285" s="13" customFormat="1">
      <c r="A285" s="13"/>
      <c r="B285" s="259"/>
      <c r="C285" s="260"/>
      <c r="D285" s="261" t="s">
        <v>186</v>
      </c>
      <c r="E285" s="262" t="s">
        <v>1</v>
      </c>
      <c r="F285" s="263" t="s">
        <v>337</v>
      </c>
      <c r="G285" s="260"/>
      <c r="H285" s="262" t="s">
        <v>1</v>
      </c>
      <c r="I285" s="264"/>
      <c r="J285" s="260"/>
      <c r="K285" s="260"/>
      <c r="L285" s="265"/>
      <c r="M285" s="266"/>
      <c r="N285" s="267"/>
      <c r="O285" s="267"/>
      <c r="P285" s="267"/>
      <c r="Q285" s="267"/>
      <c r="R285" s="267"/>
      <c r="S285" s="267"/>
      <c r="T285" s="26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69" t="s">
        <v>186</v>
      </c>
      <c r="AU285" s="269" t="s">
        <v>94</v>
      </c>
      <c r="AV285" s="13" t="s">
        <v>92</v>
      </c>
      <c r="AW285" s="13" t="s">
        <v>37</v>
      </c>
      <c r="AX285" s="13" t="s">
        <v>85</v>
      </c>
      <c r="AY285" s="269" t="s">
        <v>178</v>
      </c>
    </row>
    <row r="286" s="14" customFormat="1">
      <c r="A286" s="14"/>
      <c r="B286" s="270"/>
      <c r="C286" s="271"/>
      <c r="D286" s="261" t="s">
        <v>186</v>
      </c>
      <c r="E286" s="272" t="s">
        <v>1</v>
      </c>
      <c r="F286" s="273" t="s">
        <v>338</v>
      </c>
      <c r="G286" s="271"/>
      <c r="H286" s="274">
        <v>28.831</v>
      </c>
      <c r="I286" s="275"/>
      <c r="J286" s="271"/>
      <c r="K286" s="271"/>
      <c r="L286" s="276"/>
      <c r="M286" s="277"/>
      <c r="N286" s="278"/>
      <c r="O286" s="278"/>
      <c r="P286" s="278"/>
      <c r="Q286" s="278"/>
      <c r="R286" s="278"/>
      <c r="S286" s="278"/>
      <c r="T286" s="279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80" t="s">
        <v>186</v>
      </c>
      <c r="AU286" s="280" t="s">
        <v>94</v>
      </c>
      <c r="AV286" s="14" t="s">
        <v>94</v>
      </c>
      <c r="AW286" s="14" t="s">
        <v>37</v>
      </c>
      <c r="AX286" s="14" t="s">
        <v>85</v>
      </c>
      <c r="AY286" s="280" t="s">
        <v>178</v>
      </c>
    </row>
    <row r="287" s="13" customFormat="1">
      <c r="A287" s="13"/>
      <c r="B287" s="259"/>
      <c r="C287" s="260"/>
      <c r="D287" s="261" t="s">
        <v>186</v>
      </c>
      <c r="E287" s="262" t="s">
        <v>1</v>
      </c>
      <c r="F287" s="263" t="s">
        <v>339</v>
      </c>
      <c r="G287" s="260"/>
      <c r="H287" s="262" t="s">
        <v>1</v>
      </c>
      <c r="I287" s="264"/>
      <c r="J287" s="260"/>
      <c r="K287" s="260"/>
      <c r="L287" s="265"/>
      <c r="M287" s="266"/>
      <c r="N287" s="267"/>
      <c r="O287" s="267"/>
      <c r="P287" s="267"/>
      <c r="Q287" s="267"/>
      <c r="R287" s="267"/>
      <c r="S287" s="267"/>
      <c r="T287" s="26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69" t="s">
        <v>186</v>
      </c>
      <c r="AU287" s="269" t="s">
        <v>94</v>
      </c>
      <c r="AV287" s="13" t="s">
        <v>92</v>
      </c>
      <c r="AW287" s="13" t="s">
        <v>37</v>
      </c>
      <c r="AX287" s="13" t="s">
        <v>85</v>
      </c>
      <c r="AY287" s="269" t="s">
        <v>178</v>
      </c>
    </row>
    <row r="288" s="14" customFormat="1">
      <c r="A288" s="14"/>
      <c r="B288" s="270"/>
      <c r="C288" s="271"/>
      <c r="D288" s="261" t="s">
        <v>186</v>
      </c>
      <c r="E288" s="272" t="s">
        <v>1</v>
      </c>
      <c r="F288" s="273" t="s">
        <v>340</v>
      </c>
      <c r="G288" s="271"/>
      <c r="H288" s="274">
        <v>-3.3119999999999998</v>
      </c>
      <c r="I288" s="275"/>
      <c r="J288" s="271"/>
      <c r="K288" s="271"/>
      <c r="L288" s="276"/>
      <c r="M288" s="277"/>
      <c r="N288" s="278"/>
      <c r="O288" s="278"/>
      <c r="P288" s="278"/>
      <c r="Q288" s="278"/>
      <c r="R288" s="278"/>
      <c r="S288" s="278"/>
      <c r="T288" s="279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80" t="s">
        <v>186</v>
      </c>
      <c r="AU288" s="280" t="s">
        <v>94</v>
      </c>
      <c r="AV288" s="14" t="s">
        <v>94</v>
      </c>
      <c r="AW288" s="14" t="s">
        <v>37</v>
      </c>
      <c r="AX288" s="14" t="s">
        <v>85</v>
      </c>
      <c r="AY288" s="280" t="s">
        <v>178</v>
      </c>
    </row>
    <row r="289" s="14" customFormat="1">
      <c r="A289" s="14"/>
      <c r="B289" s="270"/>
      <c r="C289" s="271"/>
      <c r="D289" s="261" t="s">
        <v>186</v>
      </c>
      <c r="E289" s="272" t="s">
        <v>1</v>
      </c>
      <c r="F289" s="273" t="s">
        <v>341</v>
      </c>
      <c r="G289" s="271"/>
      <c r="H289" s="274">
        <v>-1.9079999999999999</v>
      </c>
      <c r="I289" s="275"/>
      <c r="J289" s="271"/>
      <c r="K289" s="271"/>
      <c r="L289" s="276"/>
      <c r="M289" s="277"/>
      <c r="N289" s="278"/>
      <c r="O289" s="278"/>
      <c r="P289" s="278"/>
      <c r="Q289" s="278"/>
      <c r="R289" s="278"/>
      <c r="S289" s="278"/>
      <c r="T289" s="279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80" t="s">
        <v>186</v>
      </c>
      <c r="AU289" s="280" t="s">
        <v>94</v>
      </c>
      <c r="AV289" s="14" t="s">
        <v>94</v>
      </c>
      <c r="AW289" s="14" t="s">
        <v>37</v>
      </c>
      <c r="AX289" s="14" t="s">
        <v>85</v>
      </c>
      <c r="AY289" s="280" t="s">
        <v>178</v>
      </c>
    </row>
    <row r="290" s="14" customFormat="1">
      <c r="A290" s="14"/>
      <c r="B290" s="270"/>
      <c r="C290" s="271"/>
      <c r="D290" s="261" t="s">
        <v>186</v>
      </c>
      <c r="E290" s="272" t="s">
        <v>1</v>
      </c>
      <c r="F290" s="273" t="s">
        <v>342</v>
      </c>
      <c r="G290" s="271"/>
      <c r="H290" s="274">
        <v>-0.57599999999999996</v>
      </c>
      <c r="I290" s="275"/>
      <c r="J290" s="271"/>
      <c r="K290" s="271"/>
      <c r="L290" s="276"/>
      <c r="M290" s="277"/>
      <c r="N290" s="278"/>
      <c r="O290" s="278"/>
      <c r="P290" s="278"/>
      <c r="Q290" s="278"/>
      <c r="R290" s="278"/>
      <c r="S290" s="278"/>
      <c r="T290" s="279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80" t="s">
        <v>186</v>
      </c>
      <c r="AU290" s="280" t="s">
        <v>94</v>
      </c>
      <c r="AV290" s="14" t="s">
        <v>94</v>
      </c>
      <c r="AW290" s="14" t="s">
        <v>37</v>
      </c>
      <c r="AX290" s="14" t="s">
        <v>85</v>
      </c>
      <c r="AY290" s="280" t="s">
        <v>178</v>
      </c>
    </row>
    <row r="291" s="15" customFormat="1">
      <c r="A291" s="15"/>
      <c r="B291" s="281"/>
      <c r="C291" s="282"/>
      <c r="D291" s="261" t="s">
        <v>186</v>
      </c>
      <c r="E291" s="283" t="s">
        <v>1</v>
      </c>
      <c r="F291" s="284" t="s">
        <v>206</v>
      </c>
      <c r="G291" s="282"/>
      <c r="H291" s="285">
        <v>23.035</v>
      </c>
      <c r="I291" s="286"/>
      <c r="J291" s="282"/>
      <c r="K291" s="282"/>
      <c r="L291" s="287"/>
      <c r="M291" s="288"/>
      <c r="N291" s="289"/>
      <c r="O291" s="289"/>
      <c r="P291" s="289"/>
      <c r="Q291" s="289"/>
      <c r="R291" s="289"/>
      <c r="S291" s="289"/>
      <c r="T291" s="290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91" t="s">
        <v>186</v>
      </c>
      <c r="AU291" s="291" t="s">
        <v>94</v>
      </c>
      <c r="AV291" s="15" t="s">
        <v>184</v>
      </c>
      <c r="AW291" s="15" t="s">
        <v>37</v>
      </c>
      <c r="AX291" s="15" t="s">
        <v>92</v>
      </c>
      <c r="AY291" s="291" t="s">
        <v>178</v>
      </c>
    </row>
    <row r="292" s="2" customFormat="1" ht="24.15" customHeight="1">
      <c r="A292" s="41"/>
      <c r="B292" s="42"/>
      <c r="C292" s="246" t="s">
        <v>343</v>
      </c>
      <c r="D292" s="246" t="s">
        <v>180</v>
      </c>
      <c r="E292" s="247" t="s">
        <v>344</v>
      </c>
      <c r="F292" s="248" t="s">
        <v>345</v>
      </c>
      <c r="G292" s="249" t="s">
        <v>346</v>
      </c>
      <c r="H292" s="250">
        <v>31.800000000000001</v>
      </c>
      <c r="I292" s="251"/>
      <c r="J292" s="252">
        <f>ROUND(I292*H292,2)</f>
        <v>0</v>
      </c>
      <c r="K292" s="253"/>
      <c r="L292" s="44"/>
      <c r="M292" s="254" t="s">
        <v>1</v>
      </c>
      <c r="N292" s="255" t="s">
        <v>50</v>
      </c>
      <c r="O292" s="94"/>
      <c r="P292" s="256">
        <f>O292*H292</f>
        <v>0</v>
      </c>
      <c r="Q292" s="256">
        <v>0.03168</v>
      </c>
      <c r="R292" s="256">
        <f>Q292*H292</f>
        <v>1.0074240000000001</v>
      </c>
      <c r="S292" s="256">
        <v>0</v>
      </c>
      <c r="T292" s="257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58" t="s">
        <v>184</v>
      </c>
      <c r="AT292" s="258" t="s">
        <v>180</v>
      </c>
      <c r="AU292" s="258" t="s">
        <v>94</v>
      </c>
      <c r="AY292" s="18" t="s">
        <v>178</v>
      </c>
      <c r="BE292" s="146">
        <f>IF(N292="základní",J292,0)</f>
        <v>0</v>
      </c>
      <c r="BF292" s="146">
        <f>IF(N292="snížená",J292,0)</f>
        <v>0</v>
      </c>
      <c r="BG292" s="146">
        <f>IF(N292="zákl. přenesená",J292,0)</f>
        <v>0</v>
      </c>
      <c r="BH292" s="146">
        <f>IF(N292="sníž. přenesená",J292,0)</f>
        <v>0</v>
      </c>
      <c r="BI292" s="146">
        <f>IF(N292="nulová",J292,0)</f>
        <v>0</v>
      </c>
      <c r="BJ292" s="18" t="s">
        <v>92</v>
      </c>
      <c r="BK292" s="146">
        <f>ROUND(I292*H292,2)</f>
        <v>0</v>
      </c>
      <c r="BL292" s="18" t="s">
        <v>184</v>
      </c>
      <c r="BM292" s="258" t="s">
        <v>347</v>
      </c>
    </row>
    <row r="293" s="14" customFormat="1">
      <c r="A293" s="14"/>
      <c r="B293" s="270"/>
      <c r="C293" s="271"/>
      <c r="D293" s="261" t="s">
        <v>186</v>
      </c>
      <c r="E293" s="272" t="s">
        <v>1</v>
      </c>
      <c r="F293" s="273" t="s">
        <v>348</v>
      </c>
      <c r="G293" s="271"/>
      <c r="H293" s="274">
        <v>31.800000000000001</v>
      </c>
      <c r="I293" s="275"/>
      <c r="J293" s="271"/>
      <c r="K293" s="271"/>
      <c r="L293" s="276"/>
      <c r="M293" s="277"/>
      <c r="N293" s="278"/>
      <c r="O293" s="278"/>
      <c r="P293" s="278"/>
      <c r="Q293" s="278"/>
      <c r="R293" s="278"/>
      <c r="S293" s="278"/>
      <c r="T293" s="279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80" t="s">
        <v>186</v>
      </c>
      <c r="AU293" s="280" t="s">
        <v>94</v>
      </c>
      <c r="AV293" s="14" t="s">
        <v>94</v>
      </c>
      <c r="AW293" s="14" t="s">
        <v>37</v>
      </c>
      <c r="AX293" s="14" t="s">
        <v>92</v>
      </c>
      <c r="AY293" s="280" t="s">
        <v>178</v>
      </c>
    </row>
    <row r="294" s="2" customFormat="1" ht="24.15" customHeight="1">
      <c r="A294" s="41"/>
      <c r="B294" s="42"/>
      <c r="C294" s="246" t="s">
        <v>349</v>
      </c>
      <c r="D294" s="246" t="s">
        <v>180</v>
      </c>
      <c r="E294" s="247" t="s">
        <v>350</v>
      </c>
      <c r="F294" s="248" t="s">
        <v>351</v>
      </c>
      <c r="G294" s="249" t="s">
        <v>289</v>
      </c>
      <c r="H294" s="250">
        <v>2</v>
      </c>
      <c r="I294" s="251"/>
      <c r="J294" s="252">
        <f>ROUND(I294*H294,2)</f>
        <v>0</v>
      </c>
      <c r="K294" s="253"/>
      <c r="L294" s="44"/>
      <c r="M294" s="254" t="s">
        <v>1</v>
      </c>
      <c r="N294" s="255" t="s">
        <v>50</v>
      </c>
      <c r="O294" s="94"/>
      <c r="P294" s="256">
        <f>O294*H294</f>
        <v>0</v>
      </c>
      <c r="Q294" s="256">
        <v>0.0046800000000000001</v>
      </c>
      <c r="R294" s="256">
        <f>Q294*H294</f>
        <v>0.0093600000000000003</v>
      </c>
      <c r="S294" s="256">
        <v>0</v>
      </c>
      <c r="T294" s="257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58" t="s">
        <v>184</v>
      </c>
      <c r="AT294" s="258" t="s">
        <v>180</v>
      </c>
      <c r="AU294" s="258" t="s">
        <v>94</v>
      </c>
      <c r="AY294" s="18" t="s">
        <v>178</v>
      </c>
      <c r="BE294" s="146">
        <f>IF(N294="základní",J294,0)</f>
        <v>0</v>
      </c>
      <c r="BF294" s="146">
        <f>IF(N294="snížená",J294,0)</f>
        <v>0</v>
      </c>
      <c r="BG294" s="146">
        <f>IF(N294="zákl. přenesená",J294,0)</f>
        <v>0</v>
      </c>
      <c r="BH294" s="146">
        <f>IF(N294="sníž. přenesená",J294,0)</f>
        <v>0</v>
      </c>
      <c r="BI294" s="146">
        <f>IF(N294="nulová",J294,0)</f>
        <v>0</v>
      </c>
      <c r="BJ294" s="18" t="s">
        <v>92</v>
      </c>
      <c r="BK294" s="146">
        <f>ROUND(I294*H294,2)</f>
        <v>0</v>
      </c>
      <c r="BL294" s="18" t="s">
        <v>184</v>
      </c>
      <c r="BM294" s="258" t="s">
        <v>352</v>
      </c>
    </row>
    <row r="295" s="2" customFormat="1" ht="16.5" customHeight="1">
      <c r="A295" s="41"/>
      <c r="B295" s="42"/>
      <c r="C295" s="303" t="s">
        <v>353</v>
      </c>
      <c r="D295" s="303" t="s">
        <v>286</v>
      </c>
      <c r="E295" s="304" t="s">
        <v>354</v>
      </c>
      <c r="F295" s="305" t="s">
        <v>355</v>
      </c>
      <c r="G295" s="306" t="s">
        <v>289</v>
      </c>
      <c r="H295" s="307">
        <v>2</v>
      </c>
      <c r="I295" s="308"/>
      <c r="J295" s="309">
        <f>ROUND(I295*H295,2)</f>
        <v>0</v>
      </c>
      <c r="K295" s="310"/>
      <c r="L295" s="311"/>
      <c r="M295" s="312" t="s">
        <v>1</v>
      </c>
      <c r="N295" s="313" t="s">
        <v>50</v>
      </c>
      <c r="O295" s="94"/>
      <c r="P295" s="256">
        <f>O295*H295</f>
        <v>0</v>
      </c>
      <c r="Q295" s="256">
        <v>0.0033999999999999998</v>
      </c>
      <c r="R295" s="256">
        <f>Q295*H295</f>
        <v>0.0067999999999999996</v>
      </c>
      <c r="S295" s="256">
        <v>0</v>
      </c>
      <c r="T295" s="25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58" t="s">
        <v>237</v>
      </c>
      <c r="AT295" s="258" t="s">
        <v>286</v>
      </c>
      <c r="AU295" s="258" t="s">
        <v>94</v>
      </c>
      <c r="AY295" s="18" t="s">
        <v>178</v>
      </c>
      <c r="BE295" s="146">
        <f>IF(N295="základní",J295,0)</f>
        <v>0</v>
      </c>
      <c r="BF295" s="146">
        <f>IF(N295="snížená",J295,0)</f>
        <v>0</v>
      </c>
      <c r="BG295" s="146">
        <f>IF(N295="zákl. přenesená",J295,0)</f>
        <v>0</v>
      </c>
      <c r="BH295" s="146">
        <f>IF(N295="sníž. přenesená",J295,0)</f>
        <v>0</v>
      </c>
      <c r="BI295" s="146">
        <f>IF(N295="nulová",J295,0)</f>
        <v>0</v>
      </c>
      <c r="BJ295" s="18" t="s">
        <v>92</v>
      </c>
      <c r="BK295" s="146">
        <f>ROUND(I295*H295,2)</f>
        <v>0</v>
      </c>
      <c r="BL295" s="18" t="s">
        <v>184</v>
      </c>
      <c r="BM295" s="258" t="s">
        <v>356</v>
      </c>
    </row>
    <row r="296" s="2" customFormat="1" ht="24.15" customHeight="1">
      <c r="A296" s="41"/>
      <c r="B296" s="42"/>
      <c r="C296" s="246" t="s">
        <v>357</v>
      </c>
      <c r="D296" s="246" t="s">
        <v>180</v>
      </c>
      <c r="E296" s="247" t="s">
        <v>358</v>
      </c>
      <c r="F296" s="248" t="s">
        <v>359</v>
      </c>
      <c r="G296" s="249" t="s">
        <v>346</v>
      </c>
      <c r="H296" s="250">
        <v>3</v>
      </c>
      <c r="I296" s="251"/>
      <c r="J296" s="252">
        <f>ROUND(I296*H296,2)</f>
        <v>0</v>
      </c>
      <c r="K296" s="253"/>
      <c r="L296" s="44"/>
      <c r="M296" s="254" t="s">
        <v>1</v>
      </c>
      <c r="N296" s="255" t="s">
        <v>50</v>
      </c>
      <c r="O296" s="94"/>
      <c r="P296" s="256">
        <f>O296*H296</f>
        <v>0</v>
      </c>
      <c r="Q296" s="256">
        <v>0</v>
      </c>
      <c r="R296" s="256">
        <f>Q296*H296</f>
        <v>0</v>
      </c>
      <c r="S296" s="256">
        <v>0</v>
      </c>
      <c r="T296" s="257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58" t="s">
        <v>184</v>
      </c>
      <c r="AT296" s="258" t="s">
        <v>180</v>
      </c>
      <c r="AU296" s="258" t="s">
        <v>94</v>
      </c>
      <c r="AY296" s="18" t="s">
        <v>178</v>
      </c>
      <c r="BE296" s="146">
        <f>IF(N296="základní",J296,0)</f>
        <v>0</v>
      </c>
      <c r="BF296" s="146">
        <f>IF(N296="snížená",J296,0)</f>
        <v>0</v>
      </c>
      <c r="BG296" s="146">
        <f>IF(N296="zákl. přenesená",J296,0)</f>
        <v>0</v>
      </c>
      <c r="BH296" s="146">
        <f>IF(N296="sníž. přenesená",J296,0)</f>
        <v>0</v>
      </c>
      <c r="BI296" s="146">
        <f>IF(N296="nulová",J296,0)</f>
        <v>0</v>
      </c>
      <c r="BJ296" s="18" t="s">
        <v>92</v>
      </c>
      <c r="BK296" s="146">
        <f>ROUND(I296*H296,2)</f>
        <v>0</v>
      </c>
      <c r="BL296" s="18" t="s">
        <v>184</v>
      </c>
      <c r="BM296" s="258" t="s">
        <v>360</v>
      </c>
    </row>
    <row r="297" s="2" customFormat="1" ht="24.15" customHeight="1">
      <c r="A297" s="41"/>
      <c r="B297" s="42"/>
      <c r="C297" s="303" t="s">
        <v>361</v>
      </c>
      <c r="D297" s="303" t="s">
        <v>286</v>
      </c>
      <c r="E297" s="304" t="s">
        <v>362</v>
      </c>
      <c r="F297" s="305" t="s">
        <v>363</v>
      </c>
      <c r="G297" s="306" t="s">
        <v>346</v>
      </c>
      <c r="H297" s="307">
        <v>3</v>
      </c>
      <c r="I297" s="308"/>
      <c r="J297" s="309">
        <f>ROUND(I297*H297,2)</f>
        <v>0</v>
      </c>
      <c r="K297" s="310"/>
      <c r="L297" s="311"/>
      <c r="M297" s="312" t="s">
        <v>1</v>
      </c>
      <c r="N297" s="313" t="s">
        <v>50</v>
      </c>
      <c r="O297" s="94"/>
      <c r="P297" s="256">
        <f>O297*H297</f>
        <v>0</v>
      </c>
      <c r="Q297" s="256">
        <v>0.00198</v>
      </c>
      <c r="R297" s="256">
        <f>Q297*H297</f>
        <v>0.00594</v>
      </c>
      <c r="S297" s="256">
        <v>0</v>
      </c>
      <c r="T297" s="257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58" t="s">
        <v>237</v>
      </c>
      <c r="AT297" s="258" t="s">
        <v>286</v>
      </c>
      <c r="AU297" s="258" t="s">
        <v>94</v>
      </c>
      <c r="AY297" s="18" t="s">
        <v>178</v>
      </c>
      <c r="BE297" s="146">
        <f>IF(N297="základní",J297,0)</f>
        <v>0</v>
      </c>
      <c r="BF297" s="146">
        <f>IF(N297="snížená",J297,0)</f>
        <v>0</v>
      </c>
      <c r="BG297" s="146">
        <f>IF(N297="zákl. přenesená",J297,0)</f>
        <v>0</v>
      </c>
      <c r="BH297" s="146">
        <f>IF(N297="sníž. přenesená",J297,0)</f>
        <v>0</v>
      </c>
      <c r="BI297" s="146">
        <f>IF(N297="nulová",J297,0)</f>
        <v>0</v>
      </c>
      <c r="BJ297" s="18" t="s">
        <v>92</v>
      </c>
      <c r="BK297" s="146">
        <f>ROUND(I297*H297,2)</f>
        <v>0</v>
      </c>
      <c r="BL297" s="18" t="s">
        <v>184</v>
      </c>
      <c r="BM297" s="258" t="s">
        <v>364</v>
      </c>
    </row>
    <row r="298" s="12" customFormat="1" ht="22.8" customHeight="1">
      <c r="A298" s="12"/>
      <c r="B298" s="230"/>
      <c r="C298" s="231"/>
      <c r="D298" s="232" t="s">
        <v>84</v>
      </c>
      <c r="E298" s="244" t="s">
        <v>184</v>
      </c>
      <c r="F298" s="244" t="s">
        <v>365</v>
      </c>
      <c r="G298" s="231"/>
      <c r="H298" s="231"/>
      <c r="I298" s="234"/>
      <c r="J298" s="245">
        <f>BK298</f>
        <v>0</v>
      </c>
      <c r="K298" s="231"/>
      <c r="L298" s="236"/>
      <c r="M298" s="237"/>
      <c r="N298" s="238"/>
      <c r="O298" s="238"/>
      <c r="P298" s="239">
        <f>SUM(P299:P329)</f>
        <v>0</v>
      </c>
      <c r="Q298" s="238"/>
      <c r="R298" s="239">
        <f>SUM(R299:R329)</f>
        <v>7.8673707200000003</v>
      </c>
      <c r="S298" s="238"/>
      <c r="T298" s="240">
        <f>SUM(T299:T329)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41" t="s">
        <v>92</v>
      </c>
      <c r="AT298" s="242" t="s">
        <v>84</v>
      </c>
      <c r="AU298" s="242" t="s">
        <v>92</v>
      </c>
      <c r="AY298" s="241" t="s">
        <v>178</v>
      </c>
      <c r="BK298" s="243">
        <f>SUM(BK299:BK329)</f>
        <v>0</v>
      </c>
    </row>
    <row r="299" s="2" customFormat="1" ht="16.5" customHeight="1">
      <c r="A299" s="41"/>
      <c r="B299" s="42"/>
      <c r="C299" s="246" t="s">
        <v>366</v>
      </c>
      <c r="D299" s="246" t="s">
        <v>180</v>
      </c>
      <c r="E299" s="247" t="s">
        <v>367</v>
      </c>
      <c r="F299" s="248" t="s">
        <v>368</v>
      </c>
      <c r="G299" s="249" t="s">
        <v>183</v>
      </c>
      <c r="H299" s="250">
        <v>0.125</v>
      </c>
      <c r="I299" s="251"/>
      <c r="J299" s="252">
        <f>ROUND(I299*H299,2)</f>
        <v>0</v>
      </c>
      <c r="K299" s="253"/>
      <c r="L299" s="44"/>
      <c r="M299" s="254" t="s">
        <v>1</v>
      </c>
      <c r="N299" s="255" t="s">
        <v>50</v>
      </c>
      <c r="O299" s="94"/>
      <c r="P299" s="256">
        <f>O299*H299</f>
        <v>0</v>
      </c>
      <c r="Q299" s="256">
        <v>2.45336</v>
      </c>
      <c r="R299" s="256">
        <f>Q299*H299</f>
        <v>0.30667</v>
      </c>
      <c r="S299" s="256">
        <v>0</v>
      </c>
      <c r="T299" s="257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58" t="s">
        <v>184</v>
      </c>
      <c r="AT299" s="258" t="s">
        <v>180</v>
      </c>
      <c r="AU299" s="258" t="s">
        <v>94</v>
      </c>
      <c r="AY299" s="18" t="s">
        <v>178</v>
      </c>
      <c r="BE299" s="146">
        <f>IF(N299="základní",J299,0)</f>
        <v>0</v>
      </c>
      <c r="BF299" s="146">
        <f>IF(N299="snížená",J299,0)</f>
        <v>0</v>
      </c>
      <c r="BG299" s="146">
        <f>IF(N299="zákl. přenesená",J299,0)</f>
        <v>0</v>
      </c>
      <c r="BH299" s="146">
        <f>IF(N299="sníž. přenesená",J299,0)</f>
        <v>0</v>
      </c>
      <c r="BI299" s="146">
        <f>IF(N299="nulová",J299,0)</f>
        <v>0</v>
      </c>
      <c r="BJ299" s="18" t="s">
        <v>92</v>
      </c>
      <c r="BK299" s="146">
        <f>ROUND(I299*H299,2)</f>
        <v>0</v>
      </c>
      <c r="BL299" s="18" t="s">
        <v>184</v>
      </c>
      <c r="BM299" s="258" t="s">
        <v>369</v>
      </c>
    </row>
    <row r="300" s="14" customFormat="1">
      <c r="A300" s="14"/>
      <c r="B300" s="270"/>
      <c r="C300" s="271"/>
      <c r="D300" s="261" t="s">
        <v>186</v>
      </c>
      <c r="E300" s="272" t="s">
        <v>1</v>
      </c>
      <c r="F300" s="273" t="s">
        <v>370</v>
      </c>
      <c r="G300" s="271"/>
      <c r="H300" s="274">
        <v>0.125</v>
      </c>
      <c r="I300" s="275"/>
      <c r="J300" s="271"/>
      <c r="K300" s="271"/>
      <c r="L300" s="276"/>
      <c r="M300" s="277"/>
      <c r="N300" s="278"/>
      <c r="O300" s="278"/>
      <c r="P300" s="278"/>
      <c r="Q300" s="278"/>
      <c r="R300" s="278"/>
      <c r="S300" s="278"/>
      <c r="T300" s="279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80" t="s">
        <v>186</v>
      </c>
      <c r="AU300" s="280" t="s">
        <v>94</v>
      </c>
      <c r="AV300" s="14" t="s">
        <v>94</v>
      </c>
      <c r="AW300" s="14" t="s">
        <v>37</v>
      </c>
      <c r="AX300" s="14" t="s">
        <v>92</v>
      </c>
      <c r="AY300" s="280" t="s">
        <v>178</v>
      </c>
    </row>
    <row r="301" s="2" customFormat="1" ht="24.15" customHeight="1">
      <c r="A301" s="41"/>
      <c r="B301" s="42"/>
      <c r="C301" s="246" t="s">
        <v>371</v>
      </c>
      <c r="D301" s="246" t="s">
        <v>180</v>
      </c>
      <c r="E301" s="247" t="s">
        <v>372</v>
      </c>
      <c r="F301" s="248" t="s">
        <v>373</v>
      </c>
      <c r="G301" s="249" t="s">
        <v>299</v>
      </c>
      <c r="H301" s="250">
        <v>1.696</v>
      </c>
      <c r="I301" s="251"/>
      <c r="J301" s="252">
        <f>ROUND(I301*H301,2)</f>
        <v>0</v>
      </c>
      <c r="K301" s="253"/>
      <c r="L301" s="44"/>
      <c r="M301" s="254" t="s">
        <v>1</v>
      </c>
      <c r="N301" s="255" t="s">
        <v>50</v>
      </c>
      <c r="O301" s="94"/>
      <c r="P301" s="256">
        <f>O301*H301</f>
        <v>0</v>
      </c>
      <c r="Q301" s="256">
        <v>0.0066299999999999996</v>
      </c>
      <c r="R301" s="256">
        <f>Q301*H301</f>
        <v>0.011244479999999999</v>
      </c>
      <c r="S301" s="256">
        <v>0</v>
      </c>
      <c r="T301" s="257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58" t="s">
        <v>184</v>
      </c>
      <c r="AT301" s="258" t="s">
        <v>180</v>
      </c>
      <c r="AU301" s="258" t="s">
        <v>94</v>
      </c>
      <c r="AY301" s="18" t="s">
        <v>178</v>
      </c>
      <c r="BE301" s="146">
        <f>IF(N301="základní",J301,0)</f>
        <v>0</v>
      </c>
      <c r="BF301" s="146">
        <f>IF(N301="snížená",J301,0)</f>
        <v>0</v>
      </c>
      <c r="BG301" s="146">
        <f>IF(N301="zákl. přenesená",J301,0)</f>
        <v>0</v>
      </c>
      <c r="BH301" s="146">
        <f>IF(N301="sníž. přenesená",J301,0)</f>
        <v>0</v>
      </c>
      <c r="BI301" s="146">
        <f>IF(N301="nulová",J301,0)</f>
        <v>0</v>
      </c>
      <c r="BJ301" s="18" t="s">
        <v>92</v>
      </c>
      <c r="BK301" s="146">
        <f>ROUND(I301*H301,2)</f>
        <v>0</v>
      </c>
      <c r="BL301" s="18" t="s">
        <v>184</v>
      </c>
      <c r="BM301" s="258" t="s">
        <v>374</v>
      </c>
    </row>
    <row r="302" s="14" customFormat="1">
      <c r="A302" s="14"/>
      <c r="B302" s="270"/>
      <c r="C302" s="271"/>
      <c r="D302" s="261" t="s">
        <v>186</v>
      </c>
      <c r="E302" s="272" t="s">
        <v>1</v>
      </c>
      <c r="F302" s="273" t="s">
        <v>375</v>
      </c>
      <c r="G302" s="271"/>
      <c r="H302" s="274">
        <v>1.696</v>
      </c>
      <c r="I302" s="275"/>
      <c r="J302" s="271"/>
      <c r="K302" s="271"/>
      <c r="L302" s="276"/>
      <c r="M302" s="277"/>
      <c r="N302" s="278"/>
      <c r="O302" s="278"/>
      <c r="P302" s="278"/>
      <c r="Q302" s="278"/>
      <c r="R302" s="278"/>
      <c r="S302" s="278"/>
      <c r="T302" s="279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80" t="s">
        <v>186</v>
      </c>
      <c r="AU302" s="280" t="s">
        <v>94</v>
      </c>
      <c r="AV302" s="14" t="s">
        <v>94</v>
      </c>
      <c r="AW302" s="14" t="s">
        <v>37</v>
      </c>
      <c r="AX302" s="14" t="s">
        <v>92</v>
      </c>
      <c r="AY302" s="280" t="s">
        <v>178</v>
      </c>
    </row>
    <row r="303" s="2" customFormat="1" ht="24.15" customHeight="1">
      <c r="A303" s="41"/>
      <c r="B303" s="42"/>
      <c r="C303" s="246" t="s">
        <v>376</v>
      </c>
      <c r="D303" s="246" t="s">
        <v>180</v>
      </c>
      <c r="E303" s="247" t="s">
        <v>377</v>
      </c>
      <c r="F303" s="248" t="s">
        <v>378</v>
      </c>
      <c r="G303" s="249" t="s">
        <v>299</v>
      </c>
      <c r="H303" s="250">
        <v>1.696</v>
      </c>
      <c r="I303" s="251"/>
      <c r="J303" s="252">
        <f>ROUND(I303*H303,2)</f>
        <v>0</v>
      </c>
      <c r="K303" s="253"/>
      <c r="L303" s="44"/>
      <c r="M303" s="254" t="s">
        <v>1</v>
      </c>
      <c r="N303" s="255" t="s">
        <v>50</v>
      </c>
      <c r="O303" s="94"/>
      <c r="P303" s="256">
        <f>O303*H303</f>
        <v>0</v>
      </c>
      <c r="Q303" s="256">
        <v>0</v>
      </c>
      <c r="R303" s="256">
        <f>Q303*H303</f>
        <v>0</v>
      </c>
      <c r="S303" s="256">
        <v>0</v>
      </c>
      <c r="T303" s="257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58" t="s">
        <v>184</v>
      </c>
      <c r="AT303" s="258" t="s">
        <v>180</v>
      </c>
      <c r="AU303" s="258" t="s">
        <v>94</v>
      </c>
      <c r="AY303" s="18" t="s">
        <v>178</v>
      </c>
      <c r="BE303" s="146">
        <f>IF(N303="základní",J303,0)</f>
        <v>0</v>
      </c>
      <c r="BF303" s="146">
        <f>IF(N303="snížená",J303,0)</f>
        <v>0</v>
      </c>
      <c r="BG303" s="146">
        <f>IF(N303="zákl. přenesená",J303,0)</f>
        <v>0</v>
      </c>
      <c r="BH303" s="146">
        <f>IF(N303="sníž. přenesená",J303,0)</f>
        <v>0</v>
      </c>
      <c r="BI303" s="146">
        <f>IF(N303="nulová",J303,0)</f>
        <v>0</v>
      </c>
      <c r="BJ303" s="18" t="s">
        <v>92</v>
      </c>
      <c r="BK303" s="146">
        <f>ROUND(I303*H303,2)</f>
        <v>0</v>
      </c>
      <c r="BL303" s="18" t="s">
        <v>184</v>
      </c>
      <c r="BM303" s="258" t="s">
        <v>379</v>
      </c>
    </row>
    <row r="304" s="14" customFormat="1">
      <c r="A304" s="14"/>
      <c r="B304" s="270"/>
      <c r="C304" s="271"/>
      <c r="D304" s="261" t="s">
        <v>186</v>
      </c>
      <c r="E304" s="272" t="s">
        <v>1</v>
      </c>
      <c r="F304" s="273" t="s">
        <v>375</v>
      </c>
      <c r="G304" s="271"/>
      <c r="H304" s="274">
        <v>1.696</v>
      </c>
      <c r="I304" s="275"/>
      <c r="J304" s="271"/>
      <c r="K304" s="271"/>
      <c r="L304" s="276"/>
      <c r="M304" s="277"/>
      <c r="N304" s="278"/>
      <c r="O304" s="278"/>
      <c r="P304" s="278"/>
      <c r="Q304" s="278"/>
      <c r="R304" s="278"/>
      <c r="S304" s="278"/>
      <c r="T304" s="279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80" t="s">
        <v>186</v>
      </c>
      <c r="AU304" s="280" t="s">
        <v>94</v>
      </c>
      <c r="AV304" s="14" t="s">
        <v>94</v>
      </c>
      <c r="AW304" s="14" t="s">
        <v>37</v>
      </c>
      <c r="AX304" s="14" t="s">
        <v>92</v>
      </c>
      <c r="AY304" s="280" t="s">
        <v>178</v>
      </c>
    </row>
    <row r="305" s="2" customFormat="1" ht="21.75" customHeight="1">
      <c r="A305" s="41"/>
      <c r="B305" s="42"/>
      <c r="C305" s="246" t="s">
        <v>380</v>
      </c>
      <c r="D305" s="246" t="s">
        <v>180</v>
      </c>
      <c r="E305" s="247" t="s">
        <v>381</v>
      </c>
      <c r="F305" s="248" t="s">
        <v>382</v>
      </c>
      <c r="G305" s="249" t="s">
        <v>299</v>
      </c>
      <c r="H305" s="250">
        <v>1.696</v>
      </c>
      <c r="I305" s="251"/>
      <c r="J305" s="252">
        <f>ROUND(I305*H305,2)</f>
        <v>0</v>
      </c>
      <c r="K305" s="253"/>
      <c r="L305" s="44"/>
      <c r="M305" s="254" t="s">
        <v>1</v>
      </c>
      <c r="N305" s="255" t="s">
        <v>50</v>
      </c>
      <c r="O305" s="94"/>
      <c r="P305" s="256">
        <f>O305*H305</f>
        <v>0</v>
      </c>
      <c r="Q305" s="256">
        <v>0.0033999999999999998</v>
      </c>
      <c r="R305" s="256">
        <f>Q305*H305</f>
        <v>0.0057663999999999997</v>
      </c>
      <c r="S305" s="256">
        <v>0</v>
      </c>
      <c r="T305" s="257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58" t="s">
        <v>184</v>
      </c>
      <c r="AT305" s="258" t="s">
        <v>180</v>
      </c>
      <c r="AU305" s="258" t="s">
        <v>94</v>
      </c>
      <c r="AY305" s="18" t="s">
        <v>178</v>
      </c>
      <c r="BE305" s="146">
        <f>IF(N305="základní",J305,0)</f>
        <v>0</v>
      </c>
      <c r="BF305" s="146">
        <f>IF(N305="snížená",J305,0)</f>
        <v>0</v>
      </c>
      <c r="BG305" s="146">
        <f>IF(N305="zákl. přenesená",J305,0)</f>
        <v>0</v>
      </c>
      <c r="BH305" s="146">
        <f>IF(N305="sníž. přenesená",J305,0)</f>
        <v>0</v>
      </c>
      <c r="BI305" s="146">
        <f>IF(N305="nulová",J305,0)</f>
        <v>0</v>
      </c>
      <c r="BJ305" s="18" t="s">
        <v>92</v>
      </c>
      <c r="BK305" s="146">
        <f>ROUND(I305*H305,2)</f>
        <v>0</v>
      </c>
      <c r="BL305" s="18" t="s">
        <v>184</v>
      </c>
      <c r="BM305" s="258" t="s">
        <v>383</v>
      </c>
    </row>
    <row r="306" s="2" customFormat="1" ht="33" customHeight="1">
      <c r="A306" s="41"/>
      <c r="B306" s="42"/>
      <c r="C306" s="246" t="s">
        <v>384</v>
      </c>
      <c r="D306" s="246" t="s">
        <v>180</v>
      </c>
      <c r="E306" s="247" t="s">
        <v>385</v>
      </c>
      <c r="F306" s="248" t="s">
        <v>386</v>
      </c>
      <c r="G306" s="249" t="s">
        <v>299</v>
      </c>
      <c r="H306" s="250">
        <v>0.624</v>
      </c>
      <c r="I306" s="251"/>
      <c r="J306" s="252">
        <f>ROUND(I306*H306,2)</f>
        <v>0</v>
      </c>
      <c r="K306" s="253"/>
      <c r="L306" s="44"/>
      <c r="M306" s="254" t="s">
        <v>1</v>
      </c>
      <c r="N306" s="255" t="s">
        <v>50</v>
      </c>
      <c r="O306" s="94"/>
      <c r="P306" s="256">
        <f>O306*H306</f>
        <v>0</v>
      </c>
      <c r="Q306" s="256">
        <v>0.0013400000000000001</v>
      </c>
      <c r="R306" s="256">
        <f>Q306*H306</f>
        <v>0.00083616000000000007</v>
      </c>
      <c r="S306" s="256">
        <v>0</v>
      </c>
      <c r="T306" s="257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58" t="s">
        <v>184</v>
      </c>
      <c r="AT306" s="258" t="s">
        <v>180</v>
      </c>
      <c r="AU306" s="258" t="s">
        <v>94</v>
      </c>
      <c r="AY306" s="18" t="s">
        <v>178</v>
      </c>
      <c r="BE306" s="146">
        <f>IF(N306="základní",J306,0)</f>
        <v>0</v>
      </c>
      <c r="BF306" s="146">
        <f>IF(N306="snížená",J306,0)</f>
        <v>0</v>
      </c>
      <c r="BG306" s="146">
        <f>IF(N306="zákl. přenesená",J306,0)</f>
        <v>0</v>
      </c>
      <c r="BH306" s="146">
        <f>IF(N306="sníž. přenesená",J306,0)</f>
        <v>0</v>
      </c>
      <c r="BI306" s="146">
        <f>IF(N306="nulová",J306,0)</f>
        <v>0</v>
      </c>
      <c r="BJ306" s="18" t="s">
        <v>92</v>
      </c>
      <c r="BK306" s="146">
        <f>ROUND(I306*H306,2)</f>
        <v>0</v>
      </c>
      <c r="BL306" s="18" t="s">
        <v>184</v>
      </c>
      <c r="BM306" s="258" t="s">
        <v>387</v>
      </c>
    </row>
    <row r="307" s="14" customFormat="1">
      <c r="A307" s="14"/>
      <c r="B307" s="270"/>
      <c r="C307" s="271"/>
      <c r="D307" s="261" t="s">
        <v>186</v>
      </c>
      <c r="E307" s="272" t="s">
        <v>1</v>
      </c>
      <c r="F307" s="273" t="s">
        <v>388</v>
      </c>
      <c r="G307" s="271"/>
      <c r="H307" s="274">
        <v>0.624</v>
      </c>
      <c r="I307" s="275"/>
      <c r="J307" s="271"/>
      <c r="K307" s="271"/>
      <c r="L307" s="276"/>
      <c r="M307" s="277"/>
      <c r="N307" s="278"/>
      <c r="O307" s="278"/>
      <c r="P307" s="278"/>
      <c r="Q307" s="278"/>
      <c r="R307" s="278"/>
      <c r="S307" s="278"/>
      <c r="T307" s="279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80" t="s">
        <v>186</v>
      </c>
      <c r="AU307" s="280" t="s">
        <v>94</v>
      </c>
      <c r="AV307" s="14" t="s">
        <v>94</v>
      </c>
      <c r="AW307" s="14" t="s">
        <v>37</v>
      </c>
      <c r="AX307" s="14" t="s">
        <v>92</v>
      </c>
      <c r="AY307" s="280" t="s">
        <v>178</v>
      </c>
    </row>
    <row r="308" s="2" customFormat="1" ht="33" customHeight="1">
      <c r="A308" s="41"/>
      <c r="B308" s="42"/>
      <c r="C308" s="246" t="s">
        <v>389</v>
      </c>
      <c r="D308" s="246" t="s">
        <v>180</v>
      </c>
      <c r="E308" s="247" t="s">
        <v>390</v>
      </c>
      <c r="F308" s="248" t="s">
        <v>391</v>
      </c>
      <c r="G308" s="249" t="s">
        <v>299</v>
      </c>
      <c r="H308" s="250">
        <v>0.624</v>
      </c>
      <c r="I308" s="251"/>
      <c r="J308" s="252">
        <f>ROUND(I308*H308,2)</f>
        <v>0</v>
      </c>
      <c r="K308" s="253"/>
      <c r="L308" s="44"/>
      <c r="M308" s="254" t="s">
        <v>1</v>
      </c>
      <c r="N308" s="255" t="s">
        <v>50</v>
      </c>
      <c r="O308" s="94"/>
      <c r="P308" s="256">
        <f>O308*H308</f>
        <v>0</v>
      </c>
      <c r="Q308" s="256">
        <v>0</v>
      </c>
      <c r="R308" s="256">
        <f>Q308*H308</f>
        <v>0</v>
      </c>
      <c r="S308" s="256">
        <v>0</v>
      </c>
      <c r="T308" s="257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58" t="s">
        <v>184</v>
      </c>
      <c r="AT308" s="258" t="s">
        <v>180</v>
      </c>
      <c r="AU308" s="258" t="s">
        <v>94</v>
      </c>
      <c r="AY308" s="18" t="s">
        <v>178</v>
      </c>
      <c r="BE308" s="146">
        <f>IF(N308="základní",J308,0)</f>
        <v>0</v>
      </c>
      <c r="BF308" s="146">
        <f>IF(N308="snížená",J308,0)</f>
        <v>0</v>
      </c>
      <c r="BG308" s="146">
        <f>IF(N308="zákl. přenesená",J308,0)</f>
        <v>0</v>
      </c>
      <c r="BH308" s="146">
        <f>IF(N308="sníž. přenesená",J308,0)</f>
        <v>0</v>
      </c>
      <c r="BI308" s="146">
        <f>IF(N308="nulová",J308,0)</f>
        <v>0</v>
      </c>
      <c r="BJ308" s="18" t="s">
        <v>92</v>
      </c>
      <c r="BK308" s="146">
        <f>ROUND(I308*H308,2)</f>
        <v>0</v>
      </c>
      <c r="BL308" s="18" t="s">
        <v>184</v>
      </c>
      <c r="BM308" s="258" t="s">
        <v>392</v>
      </c>
    </row>
    <row r="309" s="14" customFormat="1">
      <c r="A309" s="14"/>
      <c r="B309" s="270"/>
      <c r="C309" s="271"/>
      <c r="D309" s="261" t="s">
        <v>186</v>
      </c>
      <c r="E309" s="272" t="s">
        <v>1</v>
      </c>
      <c r="F309" s="273" t="s">
        <v>388</v>
      </c>
      <c r="G309" s="271"/>
      <c r="H309" s="274">
        <v>0.624</v>
      </c>
      <c r="I309" s="275"/>
      <c r="J309" s="271"/>
      <c r="K309" s="271"/>
      <c r="L309" s="276"/>
      <c r="M309" s="277"/>
      <c r="N309" s="278"/>
      <c r="O309" s="278"/>
      <c r="P309" s="278"/>
      <c r="Q309" s="278"/>
      <c r="R309" s="278"/>
      <c r="S309" s="278"/>
      <c r="T309" s="279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80" t="s">
        <v>186</v>
      </c>
      <c r="AU309" s="280" t="s">
        <v>94</v>
      </c>
      <c r="AV309" s="14" t="s">
        <v>94</v>
      </c>
      <c r="AW309" s="14" t="s">
        <v>37</v>
      </c>
      <c r="AX309" s="14" t="s">
        <v>92</v>
      </c>
      <c r="AY309" s="280" t="s">
        <v>178</v>
      </c>
    </row>
    <row r="310" s="2" customFormat="1" ht="16.5" customHeight="1">
      <c r="A310" s="41"/>
      <c r="B310" s="42"/>
      <c r="C310" s="246" t="s">
        <v>393</v>
      </c>
      <c r="D310" s="246" t="s">
        <v>180</v>
      </c>
      <c r="E310" s="247" t="s">
        <v>394</v>
      </c>
      <c r="F310" s="248" t="s">
        <v>395</v>
      </c>
      <c r="G310" s="249" t="s">
        <v>315</v>
      </c>
      <c r="H310" s="250">
        <v>0.076999999999999999</v>
      </c>
      <c r="I310" s="251"/>
      <c r="J310" s="252">
        <f>ROUND(I310*H310,2)</f>
        <v>0</v>
      </c>
      <c r="K310" s="253"/>
      <c r="L310" s="44"/>
      <c r="M310" s="254" t="s">
        <v>1</v>
      </c>
      <c r="N310" s="255" t="s">
        <v>50</v>
      </c>
      <c r="O310" s="94"/>
      <c r="P310" s="256">
        <f>O310*H310</f>
        <v>0</v>
      </c>
      <c r="Q310" s="256">
        <v>1.05464</v>
      </c>
      <c r="R310" s="256">
        <f>Q310*H310</f>
        <v>0.081207280000000007</v>
      </c>
      <c r="S310" s="256">
        <v>0</v>
      </c>
      <c r="T310" s="257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58" t="s">
        <v>184</v>
      </c>
      <c r="AT310" s="258" t="s">
        <v>180</v>
      </c>
      <c r="AU310" s="258" t="s">
        <v>94</v>
      </c>
      <c r="AY310" s="18" t="s">
        <v>178</v>
      </c>
      <c r="BE310" s="146">
        <f>IF(N310="základní",J310,0)</f>
        <v>0</v>
      </c>
      <c r="BF310" s="146">
        <f>IF(N310="snížená",J310,0)</f>
        <v>0</v>
      </c>
      <c r="BG310" s="146">
        <f>IF(N310="zákl. přenesená",J310,0)</f>
        <v>0</v>
      </c>
      <c r="BH310" s="146">
        <f>IF(N310="sníž. přenesená",J310,0)</f>
        <v>0</v>
      </c>
      <c r="BI310" s="146">
        <f>IF(N310="nulová",J310,0)</f>
        <v>0</v>
      </c>
      <c r="BJ310" s="18" t="s">
        <v>92</v>
      </c>
      <c r="BK310" s="146">
        <f>ROUND(I310*H310,2)</f>
        <v>0</v>
      </c>
      <c r="BL310" s="18" t="s">
        <v>184</v>
      </c>
      <c r="BM310" s="258" t="s">
        <v>396</v>
      </c>
    </row>
    <row r="311" s="13" customFormat="1">
      <c r="A311" s="13"/>
      <c r="B311" s="259"/>
      <c r="C311" s="260"/>
      <c r="D311" s="261" t="s">
        <v>186</v>
      </c>
      <c r="E311" s="262" t="s">
        <v>1</v>
      </c>
      <c r="F311" s="263" t="s">
        <v>397</v>
      </c>
      <c r="G311" s="260"/>
      <c r="H311" s="262" t="s">
        <v>1</v>
      </c>
      <c r="I311" s="264"/>
      <c r="J311" s="260"/>
      <c r="K311" s="260"/>
      <c r="L311" s="265"/>
      <c r="M311" s="266"/>
      <c r="N311" s="267"/>
      <c r="O311" s="267"/>
      <c r="P311" s="267"/>
      <c r="Q311" s="267"/>
      <c r="R311" s="267"/>
      <c r="S311" s="267"/>
      <c r="T311" s="268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69" t="s">
        <v>186</v>
      </c>
      <c r="AU311" s="269" t="s">
        <v>94</v>
      </c>
      <c r="AV311" s="13" t="s">
        <v>92</v>
      </c>
      <c r="AW311" s="13" t="s">
        <v>37</v>
      </c>
      <c r="AX311" s="13" t="s">
        <v>85</v>
      </c>
      <c r="AY311" s="269" t="s">
        <v>178</v>
      </c>
    </row>
    <row r="312" s="14" customFormat="1">
      <c r="A312" s="14"/>
      <c r="B312" s="270"/>
      <c r="C312" s="271"/>
      <c r="D312" s="261" t="s">
        <v>186</v>
      </c>
      <c r="E312" s="272" t="s">
        <v>1</v>
      </c>
      <c r="F312" s="273" t="s">
        <v>398</v>
      </c>
      <c r="G312" s="271"/>
      <c r="H312" s="274">
        <v>0.070999999999999994</v>
      </c>
      <c r="I312" s="275"/>
      <c r="J312" s="271"/>
      <c r="K312" s="271"/>
      <c r="L312" s="276"/>
      <c r="M312" s="277"/>
      <c r="N312" s="278"/>
      <c r="O312" s="278"/>
      <c r="P312" s="278"/>
      <c r="Q312" s="278"/>
      <c r="R312" s="278"/>
      <c r="S312" s="278"/>
      <c r="T312" s="279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80" t="s">
        <v>186</v>
      </c>
      <c r="AU312" s="280" t="s">
        <v>94</v>
      </c>
      <c r="AV312" s="14" t="s">
        <v>94</v>
      </c>
      <c r="AW312" s="14" t="s">
        <v>37</v>
      </c>
      <c r="AX312" s="14" t="s">
        <v>85</v>
      </c>
      <c r="AY312" s="280" t="s">
        <v>178</v>
      </c>
    </row>
    <row r="313" s="13" customFormat="1">
      <c r="A313" s="13"/>
      <c r="B313" s="259"/>
      <c r="C313" s="260"/>
      <c r="D313" s="261" t="s">
        <v>186</v>
      </c>
      <c r="E313" s="262" t="s">
        <v>1</v>
      </c>
      <c r="F313" s="263" t="s">
        <v>399</v>
      </c>
      <c r="G313" s="260"/>
      <c r="H313" s="262" t="s">
        <v>1</v>
      </c>
      <c r="I313" s="264"/>
      <c r="J313" s="260"/>
      <c r="K313" s="260"/>
      <c r="L313" s="265"/>
      <c r="M313" s="266"/>
      <c r="N313" s="267"/>
      <c r="O313" s="267"/>
      <c r="P313" s="267"/>
      <c r="Q313" s="267"/>
      <c r="R313" s="267"/>
      <c r="S313" s="267"/>
      <c r="T313" s="26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69" t="s">
        <v>186</v>
      </c>
      <c r="AU313" s="269" t="s">
        <v>94</v>
      </c>
      <c r="AV313" s="13" t="s">
        <v>92</v>
      </c>
      <c r="AW313" s="13" t="s">
        <v>37</v>
      </c>
      <c r="AX313" s="13" t="s">
        <v>85</v>
      </c>
      <c r="AY313" s="269" t="s">
        <v>178</v>
      </c>
    </row>
    <row r="314" s="14" customFormat="1">
      <c r="A314" s="14"/>
      <c r="B314" s="270"/>
      <c r="C314" s="271"/>
      <c r="D314" s="261" t="s">
        <v>186</v>
      </c>
      <c r="E314" s="272" t="s">
        <v>1</v>
      </c>
      <c r="F314" s="273" t="s">
        <v>400</v>
      </c>
      <c r="G314" s="271"/>
      <c r="H314" s="274">
        <v>0.0060000000000000001</v>
      </c>
      <c r="I314" s="275"/>
      <c r="J314" s="271"/>
      <c r="K314" s="271"/>
      <c r="L314" s="276"/>
      <c r="M314" s="277"/>
      <c r="N314" s="278"/>
      <c r="O314" s="278"/>
      <c r="P314" s="278"/>
      <c r="Q314" s="278"/>
      <c r="R314" s="278"/>
      <c r="S314" s="278"/>
      <c r="T314" s="279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80" t="s">
        <v>186</v>
      </c>
      <c r="AU314" s="280" t="s">
        <v>94</v>
      </c>
      <c r="AV314" s="14" t="s">
        <v>94</v>
      </c>
      <c r="AW314" s="14" t="s">
        <v>37</v>
      </c>
      <c r="AX314" s="14" t="s">
        <v>85</v>
      </c>
      <c r="AY314" s="280" t="s">
        <v>178</v>
      </c>
    </row>
    <row r="315" s="15" customFormat="1">
      <c r="A315" s="15"/>
      <c r="B315" s="281"/>
      <c r="C315" s="282"/>
      <c r="D315" s="261" t="s">
        <v>186</v>
      </c>
      <c r="E315" s="283" t="s">
        <v>1</v>
      </c>
      <c r="F315" s="284" t="s">
        <v>206</v>
      </c>
      <c r="G315" s="282"/>
      <c r="H315" s="285">
        <v>0.076999999999999999</v>
      </c>
      <c r="I315" s="286"/>
      <c r="J315" s="282"/>
      <c r="K315" s="282"/>
      <c r="L315" s="287"/>
      <c r="M315" s="288"/>
      <c r="N315" s="289"/>
      <c r="O315" s="289"/>
      <c r="P315" s="289"/>
      <c r="Q315" s="289"/>
      <c r="R315" s="289"/>
      <c r="S315" s="289"/>
      <c r="T315" s="290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91" t="s">
        <v>186</v>
      </c>
      <c r="AU315" s="291" t="s">
        <v>94</v>
      </c>
      <c r="AV315" s="15" t="s">
        <v>184</v>
      </c>
      <c r="AW315" s="15" t="s">
        <v>37</v>
      </c>
      <c r="AX315" s="15" t="s">
        <v>92</v>
      </c>
      <c r="AY315" s="291" t="s">
        <v>178</v>
      </c>
    </row>
    <row r="316" s="2" customFormat="1" ht="16.5" customHeight="1">
      <c r="A316" s="41"/>
      <c r="B316" s="42"/>
      <c r="C316" s="246" t="s">
        <v>401</v>
      </c>
      <c r="D316" s="246" t="s">
        <v>180</v>
      </c>
      <c r="E316" s="247" t="s">
        <v>402</v>
      </c>
      <c r="F316" s="248" t="s">
        <v>403</v>
      </c>
      <c r="G316" s="249" t="s">
        <v>183</v>
      </c>
      <c r="H316" s="250">
        <v>1.391</v>
      </c>
      <c r="I316" s="251"/>
      <c r="J316" s="252">
        <f>ROUND(I316*H316,2)</f>
        <v>0</v>
      </c>
      <c r="K316" s="253"/>
      <c r="L316" s="44"/>
      <c r="M316" s="254" t="s">
        <v>1</v>
      </c>
      <c r="N316" s="255" t="s">
        <v>50</v>
      </c>
      <c r="O316" s="94"/>
      <c r="P316" s="256">
        <f>O316*H316</f>
        <v>0</v>
      </c>
      <c r="Q316" s="256">
        <v>2.4533999999999998</v>
      </c>
      <c r="R316" s="256">
        <f>Q316*H316</f>
        <v>3.4126793999999996</v>
      </c>
      <c r="S316" s="256">
        <v>0</v>
      </c>
      <c r="T316" s="257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58" t="s">
        <v>184</v>
      </c>
      <c r="AT316" s="258" t="s">
        <v>180</v>
      </c>
      <c r="AU316" s="258" t="s">
        <v>94</v>
      </c>
      <c r="AY316" s="18" t="s">
        <v>178</v>
      </c>
      <c r="BE316" s="146">
        <f>IF(N316="základní",J316,0)</f>
        <v>0</v>
      </c>
      <c r="BF316" s="146">
        <f>IF(N316="snížená",J316,0)</f>
        <v>0</v>
      </c>
      <c r="BG316" s="146">
        <f>IF(N316="zákl. přenesená",J316,0)</f>
        <v>0</v>
      </c>
      <c r="BH316" s="146">
        <f>IF(N316="sníž. přenesená",J316,0)</f>
        <v>0</v>
      </c>
      <c r="BI316" s="146">
        <f>IF(N316="nulová",J316,0)</f>
        <v>0</v>
      </c>
      <c r="BJ316" s="18" t="s">
        <v>92</v>
      </c>
      <c r="BK316" s="146">
        <f>ROUND(I316*H316,2)</f>
        <v>0</v>
      </c>
      <c r="BL316" s="18" t="s">
        <v>184</v>
      </c>
      <c r="BM316" s="258" t="s">
        <v>404</v>
      </c>
    </row>
    <row r="317" s="14" customFormat="1">
      <c r="A317" s="14"/>
      <c r="B317" s="270"/>
      <c r="C317" s="271"/>
      <c r="D317" s="261" t="s">
        <v>186</v>
      </c>
      <c r="E317" s="272" t="s">
        <v>1</v>
      </c>
      <c r="F317" s="273" t="s">
        <v>405</v>
      </c>
      <c r="G317" s="271"/>
      <c r="H317" s="274">
        <v>1.391</v>
      </c>
      <c r="I317" s="275"/>
      <c r="J317" s="271"/>
      <c r="K317" s="271"/>
      <c r="L317" s="276"/>
      <c r="M317" s="277"/>
      <c r="N317" s="278"/>
      <c r="O317" s="278"/>
      <c r="P317" s="278"/>
      <c r="Q317" s="278"/>
      <c r="R317" s="278"/>
      <c r="S317" s="278"/>
      <c r="T317" s="279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80" t="s">
        <v>186</v>
      </c>
      <c r="AU317" s="280" t="s">
        <v>94</v>
      </c>
      <c r="AV317" s="14" t="s">
        <v>94</v>
      </c>
      <c r="AW317" s="14" t="s">
        <v>37</v>
      </c>
      <c r="AX317" s="14" t="s">
        <v>92</v>
      </c>
      <c r="AY317" s="280" t="s">
        <v>178</v>
      </c>
    </row>
    <row r="318" s="2" customFormat="1" ht="24.15" customHeight="1">
      <c r="A318" s="41"/>
      <c r="B318" s="42"/>
      <c r="C318" s="246" t="s">
        <v>406</v>
      </c>
      <c r="D318" s="246" t="s">
        <v>180</v>
      </c>
      <c r="E318" s="247" t="s">
        <v>407</v>
      </c>
      <c r="F318" s="248" t="s">
        <v>408</v>
      </c>
      <c r="G318" s="249" t="s">
        <v>315</v>
      </c>
      <c r="H318" s="250">
        <v>0.28999999999999998</v>
      </c>
      <c r="I318" s="251"/>
      <c r="J318" s="252">
        <f>ROUND(I318*H318,2)</f>
        <v>0</v>
      </c>
      <c r="K318" s="253"/>
      <c r="L318" s="44"/>
      <c r="M318" s="254" t="s">
        <v>1</v>
      </c>
      <c r="N318" s="255" t="s">
        <v>50</v>
      </c>
      <c r="O318" s="94"/>
      <c r="P318" s="256">
        <f>O318*H318</f>
        <v>0</v>
      </c>
      <c r="Q318" s="256">
        <v>1.0525599999999999</v>
      </c>
      <c r="R318" s="256">
        <f>Q318*H318</f>
        <v>0.30524239999999997</v>
      </c>
      <c r="S318" s="256">
        <v>0</v>
      </c>
      <c r="T318" s="257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58" t="s">
        <v>184</v>
      </c>
      <c r="AT318" s="258" t="s">
        <v>180</v>
      </c>
      <c r="AU318" s="258" t="s">
        <v>94</v>
      </c>
      <c r="AY318" s="18" t="s">
        <v>178</v>
      </c>
      <c r="BE318" s="146">
        <f>IF(N318="základní",J318,0)</f>
        <v>0</v>
      </c>
      <c r="BF318" s="146">
        <f>IF(N318="snížená",J318,0)</f>
        <v>0</v>
      </c>
      <c r="BG318" s="146">
        <f>IF(N318="zákl. přenesená",J318,0)</f>
        <v>0</v>
      </c>
      <c r="BH318" s="146">
        <f>IF(N318="sníž. přenesená",J318,0)</f>
        <v>0</v>
      </c>
      <c r="BI318" s="146">
        <f>IF(N318="nulová",J318,0)</f>
        <v>0</v>
      </c>
      <c r="BJ318" s="18" t="s">
        <v>92</v>
      </c>
      <c r="BK318" s="146">
        <f>ROUND(I318*H318,2)</f>
        <v>0</v>
      </c>
      <c r="BL318" s="18" t="s">
        <v>184</v>
      </c>
      <c r="BM318" s="258" t="s">
        <v>409</v>
      </c>
    </row>
    <row r="319" s="13" customFormat="1">
      <c r="A319" s="13"/>
      <c r="B319" s="259"/>
      <c r="C319" s="260"/>
      <c r="D319" s="261" t="s">
        <v>186</v>
      </c>
      <c r="E319" s="262" t="s">
        <v>1</v>
      </c>
      <c r="F319" s="263" t="s">
        <v>410</v>
      </c>
      <c r="G319" s="260"/>
      <c r="H319" s="262" t="s">
        <v>1</v>
      </c>
      <c r="I319" s="264"/>
      <c r="J319" s="260"/>
      <c r="K319" s="260"/>
      <c r="L319" s="265"/>
      <c r="M319" s="266"/>
      <c r="N319" s="267"/>
      <c r="O319" s="267"/>
      <c r="P319" s="267"/>
      <c r="Q319" s="267"/>
      <c r="R319" s="267"/>
      <c r="S319" s="267"/>
      <c r="T319" s="268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69" t="s">
        <v>186</v>
      </c>
      <c r="AU319" s="269" t="s">
        <v>94</v>
      </c>
      <c r="AV319" s="13" t="s">
        <v>92</v>
      </c>
      <c r="AW319" s="13" t="s">
        <v>37</v>
      </c>
      <c r="AX319" s="13" t="s">
        <v>85</v>
      </c>
      <c r="AY319" s="269" t="s">
        <v>178</v>
      </c>
    </row>
    <row r="320" s="14" customFormat="1">
      <c r="A320" s="14"/>
      <c r="B320" s="270"/>
      <c r="C320" s="271"/>
      <c r="D320" s="261" t="s">
        <v>186</v>
      </c>
      <c r="E320" s="272" t="s">
        <v>1</v>
      </c>
      <c r="F320" s="273" t="s">
        <v>411</v>
      </c>
      <c r="G320" s="271"/>
      <c r="H320" s="274">
        <v>0.23799999999999999</v>
      </c>
      <c r="I320" s="275"/>
      <c r="J320" s="271"/>
      <c r="K320" s="271"/>
      <c r="L320" s="276"/>
      <c r="M320" s="277"/>
      <c r="N320" s="278"/>
      <c r="O320" s="278"/>
      <c r="P320" s="278"/>
      <c r="Q320" s="278"/>
      <c r="R320" s="278"/>
      <c r="S320" s="278"/>
      <c r="T320" s="279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80" t="s">
        <v>186</v>
      </c>
      <c r="AU320" s="280" t="s">
        <v>94</v>
      </c>
      <c r="AV320" s="14" t="s">
        <v>94</v>
      </c>
      <c r="AW320" s="14" t="s">
        <v>37</v>
      </c>
      <c r="AX320" s="14" t="s">
        <v>85</v>
      </c>
      <c r="AY320" s="280" t="s">
        <v>178</v>
      </c>
    </row>
    <row r="321" s="13" customFormat="1">
      <c r="A321" s="13"/>
      <c r="B321" s="259"/>
      <c r="C321" s="260"/>
      <c r="D321" s="261" t="s">
        <v>186</v>
      </c>
      <c r="E321" s="262" t="s">
        <v>1</v>
      </c>
      <c r="F321" s="263" t="s">
        <v>412</v>
      </c>
      <c r="G321" s="260"/>
      <c r="H321" s="262" t="s">
        <v>1</v>
      </c>
      <c r="I321" s="264"/>
      <c r="J321" s="260"/>
      <c r="K321" s="260"/>
      <c r="L321" s="265"/>
      <c r="M321" s="266"/>
      <c r="N321" s="267"/>
      <c r="O321" s="267"/>
      <c r="P321" s="267"/>
      <c r="Q321" s="267"/>
      <c r="R321" s="267"/>
      <c r="S321" s="267"/>
      <c r="T321" s="268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69" t="s">
        <v>186</v>
      </c>
      <c r="AU321" s="269" t="s">
        <v>94</v>
      </c>
      <c r="AV321" s="13" t="s">
        <v>92</v>
      </c>
      <c r="AW321" s="13" t="s">
        <v>37</v>
      </c>
      <c r="AX321" s="13" t="s">
        <v>85</v>
      </c>
      <c r="AY321" s="269" t="s">
        <v>178</v>
      </c>
    </row>
    <row r="322" s="14" customFormat="1">
      <c r="A322" s="14"/>
      <c r="B322" s="270"/>
      <c r="C322" s="271"/>
      <c r="D322" s="261" t="s">
        <v>186</v>
      </c>
      <c r="E322" s="272" t="s">
        <v>1</v>
      </c>
      <c r="F322" s="273" t="s">
        <v>413</v>
      </c>
      <c r="G322" s="271"/>
      <c r="H322" s="274">
        <v>0.051999999999999998</v>
      </c>
      <c r="I322" s="275"/>
      <c r="J322" s="271"/>
      <c r="K322" s="271"/>
      <c r="L322" s="276"/>
      <c r="M322" s="277"/>
      <c r="N322" s="278"/>
      <c r="O322" s="278"/>
      <c r="P322" s="278"/>
      <c r="Q322" s="278"/>
      <c r="R322" s="278"/>
      <c r="S322" s="278"/>
      <c r="T322" s="279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80" t="s">
        <v>186</v>
      </c>
      <c r="AU322" s="280" t="s">
        <v>94</v>
      </c>
      <c r="AV322" s="14" t="s">
        <v>94</v>
      </c>
      <c r="AW322" s="14" t="s">
        <v>37</v>
      </c>
      <c r="AX322" s="14" t="s">
        <v>85</v>
      </c>
      <c r="AY322" s="280" t="s">
        <v>178</v>
      </c>
    </row>
    <row r="323" s="15" customFormat="1">
      <c r="A323" s="15"/>
      <c r="B323" s="281"/>
      <c r="C323" s="282"/>
      <c r="D323" s="261" t="s">
        <v>186</v>
      </c>
      <c r="E323" s="283" t="s">
        <v>1</v>
      </c>
      <c r="F323" s="284" t="s">
        <v>206</v>
      </c>
      <c r="G323" s="282"/>
      <c r="H323" s="285">
        <v>0.28999999999999998</v>
      </c>
      <c r="I323" s="286"/>
      <c r="J323" s="282"/>
      <c r="K323" s="282"/>
      <c r="L323" s="287"/>
      <c r="M323" s="288"/>
      <c r="N323" s="289"/>
      <c r="O323" s="289"/>
      <c r="P323" s="289"/>
      <c r="Q323" s="289"/>
      <c r="R323" s="289"/>
      <c r="S323" s="289"/>
      <c r="T323" s="290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91" t="s">
        <v>186</v>
      </c>
      <c r="AU323" s="291" t="s">
        <v>94</v>
      </c>
      <c r="AV323" s="15" t="s">
        <v>184</v>
      </c>
      <c r="AW323" s="15" t="s">
        <v>37</v>
      </c>
      <c r="AX323" s="15" t="s">
        <v>92</v>
      </c>
      <c r="AY323" s="291" t="s">
        <v>178</v>
      </c>
    </row>
    <row r="324" s="2" customFormat="1" ht="16.5" customHeight="1">
      <c r="A324" s="41"/>
      <c r="B324" s="42"/>
      <c r="C324" s="246" t="s">
        <v>414</v>
      </c>
      <c r="D324" s="246" t="s">
        <v>180</v>
      </c>
      <c r="E324" s="247" t="s">
        <v>415</v>
      </c>
      <c r="F324" s="248" t="s">
        <v>416</v>
      </c>
      <c r="G324" s="249" t="s">
        <v>183</v>
      </c>
      <c r="H324" s="250">
        <v>1.98</v>
      </c>
      <c r="I324" s="251"/>
      <c r="J324" s="252">
        <f>ROUND(I324*H324,2)</f>
        <v>0</v>
      </c>
      <c r="K324" s="253"/>
      <c r="L324" s="44"/>
      <c r="M324" s="254" t="s">
        <v>1</v>
      </c>
      <c r="N324" s="255" t="s">
        <v>50</v>
      </c>
      <c r="O324" s="94"/>
      <c r="P324" s="256">
        <f>O324*H324</f>
        <v>0</v>
      </c>
      <c r="Q324" s="256">
        <v>1.8907700000000001</v>
      </c>
      <c r="R324" s="256">
        <f>Q324*H324</f>
        <v>3.7437246000000002</v>
      </c>
      <c r="S324" s="256">
        <v>0</v>
      </c>
      <c r="T324" s="257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58" t="s">
        <v>184</v>
      </c>
      <c r="AT324" s="258" t="s">
        <v>180</v>
      </c>
      <c r="AU324" s="258" t="s">
        <v>94</v>
      </c>
      <c r="AY324" s="18" t="s">
        <v>178</v>
      </c>
      <c r="BE324" s="146">
        <f>IF(N324="základní",J324,0)</f>
        <v>0</v>
      </c>
      <c r="BF324" s="146">
        <f>IF(N324="snížená",J324,0)</f>
        <v>0</v>
      </c>
      <c r="BG324" s="146">
        <f>IF(N324="zákl. přenesená",J324,0)</f>
        <v>0</v>
      </c>
      <c r="BH324" s="146">
        <f>IF(N324="sníž. přenesená",J324,0)</f>
        <v>0</v>
      </c>
      <c r="BI324" s="146">
        <f>IF(N324="nulová",J324,0)</f>
        <v>0</v>
      </c>
      <c r="BJ324" s="18" t="s">
        <v>92</v>
      </c>
      <c r="BK324" s="146">
        <f>ROUND(I324*H324,2)</f>
        <v>0</v>
      </c>
      <c r="BL324" s="18" t="s">
        <v>184</v>
      </c>
      <c r="BM324" s="258" t="s">
        <v>417</v>
      </c>
    </row>
    <row r="325" s="13" customFormat="1">
      <c r="A325" s="13"/>
      <c r="B325" s="259"/>
      <c r="C325" s="260"/>
      <c r="D325" s="261" t="s">
        <v>186</v>
      </c>
      <c r="E325" s="262" t="s">
        <v>1</v>
      </c>
      <c r="F325" s="263" t="s">
        <v>219</v>
      </c>
      <c r="G325" s="260"/>
      <c r="H325" s="262" t="s">
        <v>1</v>
      </c>
      <c r="I325" s="264"/>
      <c r="J325" s="260"/>
      <c r="K325" s="260"/>
      <c r="L325" s="265"/>
      <c r="M325" s="266"/>
      <c r="N325" s="267"/>
      <c r="O325" s="267"/>
      <c r="P325" s="267"/>
      <c r="Q325" s="267"/>
      <c r="R325" s="267"/>
      <c r="S325" s="267"/>
      <c r="T325" s="268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69" t="s">
        <v>186</v>
      </c>
      <c r="AU325" s="269" t="s">
        <v>94</v>
      </c>
      <c r="AV325" s="13" t="s">
        <v>92</v>
      </c>
      <c r="AW325" s="13" t="s">
        <v>37</v>
      </c>
      <c r="AX325" s="13" t="s">
        <v>85</v>
      </c>
      <c r="AY325" s="269" t="s">
        <v>178</v>
      </c>
    </row>
    <row r="326" s="14" customFormat="1">
      <c r="A326" s="14"/>
      <c r="B326" s="270"/>
      <c r="C326" s="271"/>
      <c r="D326" s="261" t="s">
        <v>186</v>
      </c>
      <c r="E326" s="272" t="s">
        <v>1</v>
      </c>
      <c r="F326" s="273" t="s">
        <v>418</v>
      </c>
      <c r="G326" s="271"/>
      <c r="H326" s="274">
        <v>1.5</v>
      </c>
      <c r="I326" s="275"/>
      <c r="J326" s="271"/>
      <c r="K326" s="271"/>
      <c r="L326" s="276"/>
      <c r="M326" s="277"/>
      <c r="N326" s="278"/>
      <c r="O326" s="278"/>
      <c r="P326" s="278"/>
      <c r="Q326" s="278"/>
      <c r="R326" s="278"/>
      <c r="S326" s="278"/>
      <c r="T326" s="279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80" t="s">
        <v>186</v>
      </c>
      <c r="AU326" s="280" t="s">
        <v>94</v>
      </c>
      <c r="AV326" s="14" t="s">
        <v>94</v>
      </c>
      <c r="AW326" s="14" t="s">
        <v>37</v>
      </c>
      <c r="AX326" s="14" t="s">
        <v>85</v>
      </c>
      <c r="AY326" s="280" t="s">
        <v>178</v>
      </c>
    </row>
    <row r="327" s="13" customFormat="1">
      <c r="A327" s="13"/>
      <c r="B327" s="259"/>
      <c r="C327" s="260"/>
      <c r="D327" s="261" t="s">
        <v>186</v>
      </c>
      <c r="E327" s="262" t="s">
        <v>1</v>
      </c>
      <c r="F327" s="263" t="s">
        <v>221</v>
      </c>
      <c r="G327" s="260"/>
      <c r="H327" s="262" t="s">
        <v>1</v>
      </c>
      <c r="I327" s="264"/>
      <c r="J327" s="260"/>
      <c r="K327" s="260"/>
      <c r="L327" s="265"/>
      <c r="M327" s="266"/>
      <c r="N327" s="267"/>
      <c r="O327" s="267"/>
      <c r="P327" s="267"/>
      <c r="Q327" s="267"/>
      <c r="R327" s="267"/>
      <c r="S327" s="267"/>
      <c r="T327" s="268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69" t="s">
        <v>186</v>
      </c>
      <c r="AU327" s="269" t="s">
        <v>94</v>
      </c>
      <c r="AV327" s="13" t="s">
        <v>92</v>
      </c>
      <c r="AW327" s="13" t="s">
        <v>37</v>
      </c>
      <c r="AX327" s="13" t="s">
        <v>85</v>
      </c>
      <c r="AY327" s="269" t="s">
        <v>178</v>
      </c>
    </row>
    <row r="328" s="14" customFormat="1">
      <c r="A328" s="14"/>
      <c r="B328" s="270"/>
      <c r="C328" s="271"/>
      <c r="D328" s="261" t="s">
        <v>186</v>
      </c>
      <c r="E328" s="272" t="s">
        <v>1</v>
      </c>
      <c r="F328" s="273" t="s">
        <v>419</v>
      </c>
      <c r="G328" s="271"/>
      <c r="H328" s="274">
        <v>0.47999999999999998</v>
      </c>
      <c r="I328" s="275"/>
      <c r="J328" s="271"/>
      <c r="K328" s="271"/>
      <c r="L328" s="276"/>
      <c r="M328" s="277"/>
      <c r="N328" s="278"/>
      <c r="O328" s="278"/>
      <c r="P328" s="278"/>
      <c r="Q328" s="278"/>
      <c r="R328" s="278"/>
      <c r="S328" s="278"/>
      <c r="T328" s="279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80" t="s">
        <v>186</v>
      </c>
      <c r="AU328" s="280" t="s">
        <v>94</v>
      </c>
      <c r="AV328" s="14" t="s">
        <v>94</v>
      </c>
      <c r="AW328" s="14" t="s">
        <v>37</v>
      </c>
      <c r="AX328" s="14" t="s">
        <v>85</v>
      </c>
      <c r="AY328" s="280" t="s">
        <v>178</v>
      </c>
    </row>
    <row r="329" s="15" customFormat="1">
      <c r="A329" s="15"/>
      <c r="B329" s="281"/>
      <c r="C329" s="282"/>
      <c r="D329" s="261" t="s">
        <v>186</v>
      </c>
      <c r="E329" s="283" t="s">
        <v>1</v>
      </c>
      <c r="F329" s="284" t="s">
        <v>206</v>
      </c>
      <c r="G329" s="282"/>
      <c r="H329" s="285">
        <v>1.98</v>
      </c>
      <c r="I329" s="286"/>
      <c r="J329" s="282"/>
      <c r="K329" s="282"/>
      <c r="L329" s="287"/>
      <c r="M329" s="288"/>
      <c r="N329" s="289"/>
      <c r="O329" s="289"/>
      <c r="P329" s="289"/>
      <c r="Q329" s="289"/>
      <c r="R329" s="289"/>
      <c r="S329" s="289"/>
      <c r="T329" s="290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91" t="s">
        <v>186</v>
      </c>
      <c r="AU329" s="291" t="s">
        <v>94</v>
      </c>
      <c r="AV329" s="15" t="s">
        <v>184</v>
      </c>
      <c r="AW329" s="15" t="s">
        <v>37</v>
      </c>
      <c r="AX329" s="15" t="s">
        <v>92</v>
      </c>
      <c r="AY329" s="291" t="s">
        <v>178</v>
      </c>
    </row>
    <row r="330" s="12" customFormat="1" ht="22.8" customHeight="1">
      <c r="A330" s="12"/>
      <c r="B330" s="230"/>
      <c r="C330" s="231"/>
      <c r="D330" s="232" t="s">
        <v>84</v>
      </c>
      <c r="E330" s="244" t="s">
        <v>223</v>
      </c>
      <c r="F330" s="244" t="s">
        <v>420</v>
      </c>
      <c r="G330" s="231"/>
      <c r="H330" s="231"/>
      <c r="I330" s="234"/>
      <c r="J330" s="245">
        <f>BK330</f>
        <v>0</v>
      </c>
      <c r="K330" s="231"/>
      <c r="L330" s="236"/>
      <c r="M330" s="237"/>
      <c r="N330" s="238"/>
      <c r="O330" s="238"/>
      <c r="P330" s="239">
        <f>SUM(P331:P368)</f>
        <v>0</v>
      </c>
      <c r="Q330" s="238"/>
      <c r="R330" s="239">
        <f>SUM(R331:R368)</f>
        <v>29.825546119999995</v>
      </c>
      <c r="S330" s="238"/>
      <c r="T330" s="240">
        <f>SUM(T331:T368)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41" t="s">
        <v>92</v>
      </c>
      <c r="AT330" s="242" t="s">
        <v>84</v>
      </c>
      <c r="AU330" s="242" t="s">
        <v>92</v>
      </c>
      <c r="AY330" s="241" t="s">
        <v>178</v>
      </c>
      <c r="BK330" s="243">
        <f>SUM(BK331:BK368)</f>
        <v>0</v>
      </c>
    </row>
    <row r="331" s="2" customFormat="1" ht="24.15" customHeight="1">
      <c r="A331" s="41"/>
      <c r="B331" s="42"/>
      <c r="C331" s="246" t="s">
        <v>421</v>
      </c>
      <c r="D331" s="246" t="s">
        <v>180</v>
      </c>
      <c r="E331" s="247" t="s">
        <v>422</v>
      </c>
      <c r="F331" s="248" t="s">
        <v>423</v>
      </c>
      <c r="G331" s="249" t="s">
        <v>299</v>
      </c>
      <c r="H331" s="250">
        <v>84.084000000000003</v>
      </c>
      <c r="I331" s="251"/>
      <c r="J331" s="252">
        <f>ROUND(I331*H331,2)</f>
        <v>0</v>
      </c>
      <c r="K331" s="253"/>
      <c r="L331" s="44"/>
      <c r="M331" s="254" t="s">
        <v>1</v>
      </c>
      <c r="N331" s="255" t="s">
        <v>50</v>
      </c>
      <c r="O331" s="94"/>
      <c r="P331" s="256">
        <f>O331*H331</f>
        <v>0</v>
      </c>
      <c r="Q331" s="256">
        <v>0.0014</v>
      </c>
      <c r="R331" s="256">
        <f>Q331*H331</f>
        <v>0.11771760000000001</v>
      </c>
      <c r="S331" s="256">
        <v>0</v>
      </c>
      <c r="T331" s="257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58" t="s">
        <v>184</v>
      </c>
      <c r="AT331" s="258" t="s">
        <v>180</v>
      </c>
      <c r="AU331" s="258" t="s">
        <v>94</v>
      </c>
      <c r="AY331" s="18" t="s">
        <v>178</v>
      </c>
      <c r="BE331" s="146">
        <f>IF(N331="základní",J331,0)</f>
        <v>0</v>
      </c>
      <c r="BF331" s="146">
        <f>IF(N331="snížená",J331,0)</f>
        <v>0</v>
      </c>
      <c r="BG331" s="146">
        <f>IF(N331="zákl. přenesená",J331,0)</f>
        <v>0</v>
      </c>
      <c r="BH331" s="146">
        <f>IF(N331="sníž. přenesená",J331,0)</f>
        <v>0</v>
      </c>
      <c r="BI331" s="146">
        <f>IF(N331="nulová",J331,0)</f>
        <v>0</v>
      </c>
      <c r="BJ331" s="18" t="s">
        <v>92</v>
      </c>
      <c r="BK331" s="146">
        <f>ROUND(I331*H331,2)</f>
        <v>0</v>
      </c>
      <c r="BL331" s="18" t="s">
        <v>184</v>
      </c>
      <c r="BM331" s="258" t="s">
        <v>424</v>
      </c>
    </row>
    <row r="332" s="13" customFormat="1">
      <c r="A332" s="13"/>
      <c r="B332" s="259"/>
      <c r="C332" s="260"/>
      <c r="D332" s="261" t="s">
        <v>186</v>
      </c>
      <c r="E332" s="262" t="s">
        <v>1</v>
      </c>
      <c r="F332" s="263" t="s">
        <v>425</v>
      </c>
      <c r="G332" s="260"/>
      <c r="H332" s="262" t="s">
        <v>1</v>
      </c>
      <c r="I332" s="264"/>
      <c r="J332" s="260"/>
      <c r="K332" s="260"/>
      <c r="L332" s="265"/>
      <c r="M332" s="266"/>
      <c r="N332" s="267"/>
      <c r="O332" s="267"/>
      <c r="P332" s="267"/>
      <c r="Q332" s="267"/>
      <c r="R332" s="267"/>
      <c r="S332" s="267"/>
      <c r="T332" s="268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69" t="s">
        <v>186</v>
      </c>
      <c r="AU332" s="269" t="s">
        <v>94</v>
      </c>
      <c r="AV332" s="13" t="s">
        <v>92</v>
      </c>
      <c r="AW332" s="13" t="s">
        <v>37</v>
      </c>
      <c r="AX332" s="13" t="s">
        <v>85</v>
      </c>
      <c r="AY332" s="269" t="s">
        <v>178</v>
      </c>
    </row>
    <row r="333" s="14" customFormat="1">
      <c r="A333" s="14"/>
      <c r="B333" s="270"/>
      <c r="C333" s="271"/>
      <c r="D333" s="261" t="s">
        <v>186</v>
      </c>
      <c r="E333" s="272" t="s">
        <v>1</v>
      </c>
      <c r="F333" s="273" t="s">
        <v>426</v>
      </c>
      <c r="G333" s="271"/>
      <c r="H333" s="274">
        <v>92.099999999999994</v>
      </c>
      <c r="I333" s="275"/>
      <c r="J333" s="271"/>
      <c r="K333" s="271"/>
      <c r="L333" s="276"/>
      <c r="M333" s="277"/>
      <c r="N333" s="278"/>
      <c r="O333" s="278"/>
      <c r="P333" s="278"/>
      <c r="Q333" s="278"/>
      <c r="R333" s="278"/>
      <c r="S333" s="278"/>
      <c r="T333" s="279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80" t="s">
        <v>186</v>
      </c>
      <c r="AU333" s="280" t="s">
        <v>94</v>
      </c>
      <c r="AV333" s="14" t="s">
        <v>94</v>
      </c>
      <c r="AW333" s="14" t="s">
        <v>37</v>
      </c>
      <c r="AX333" s="14" t="s">
        <v>85</v>
      </c>
      <c r="AY333" s="280" t="s">
        <v>178</v>
      </c>
    </row>
    <row r="334" s="13" customFormat="1">
      <c r="A334" s="13"/>
      <c r="B334" s="259"/>
      <c r="C334" s="260"/>
      <c r="D334" s="261" t="s">
        <v>186</v>
      </c>
      <c r="E334" s="262" t="s">
        <v>1</v>
      </c>
      <c r="F334" s="263" t="s">
        <v>427</v>
      </c>
      <c r="G334" s="260"/>
      <c r="H334" s="262" t="s">
        <v>1</v>
      </c>
      <c r="I334" s="264"/>
      <c r="J334" s="260"/>
      <c r="K334" s="260"/>
      <c r="L334" s="265"/>
      <c r="M334" s="266"/>
      <c r="N334" s="267"/>
      <c r="O334" s="267"/>
      <c r="P334" s="267"/>
      <c r="Q334" s="267"/>
      <c r="R334" s="267"/>
      <c r="S334" s="267"/>
      <c r="T334" s="268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69" t="s">
        <v>186</v>
      </c>
      <c r="AU334" s="269" t="s">
        <v>94</v>
      </c>
      <c r="AV334" s="13" t="s">
        <v>92</v>
      </c>
      <c r="AW334" s="13" t="s">
        <v>37</v>
      </c>
      <c r="AX334" s="13" t="s">
        <v>85</v>
      </c>
      <c r="AY334" s="269" t="s">
        <v>178</v>
      </c>
    </row>
    <row r="335" s="14" customFormat="1">
      <c r="A335" s="14"/>
      <c r="B335" s="270"/>
      <c r="C335" s="271"/>
      <c r="D335" s="261" t="s">
        <v>186</v>
      </c>
      <c r="E335" s="272" t="s">
        <v>1</v>
      </c>
      <c r="F335" s="273" t="s">
        <v>428</v>
      </c>
      <c r="G335" s="271"/>
      <c r="H335" s="274">
        <v>3.7440000000000002</v>
      </c>
      <c r="I335" s="275"/>
      <c r="J335" s="271"/>
      <c r="K335" s="271"/>
      <c r="L335" s="276"/>
      <c r="M335" s="277"/>
      <c r="N335" s="278"/>
      <c r="O335" s="278"/>
      <c r="P335" s="278"/>
      <c r="Q335" s="278"/>
      <c r="R335" s="278"/>
      <c r="S335" s="278"/>
      <c r="T335" s="279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80" t="s">
        <v>186</v>
      </c>
      <c r="AU335" s="280" t="s">
        <v>94</v>
      </c>
      <c r="AV335" s="14" t="s">
        <v>94</v>
      </c>
      <c r="AW335" s="14" t="s">
        <v>37</v>
      </c>
      <c r="AX335" s="14" t="s">
        <v>85</v>
      </c>
      <c r="AY335" s="280" t="s">
        <v>178</v>
      </c>
    </row>
    <row r="336" s="13" customFormat="1">
      <c r="A336" s="13"/>
      <c r="B336" s="259"/>
      <c r="C336" s="260"/>
      <c r="D336" s="261" t="s">
        <v>186</v>
      </c>
      <c r="E336" s="262" t="s">
        <v>1</v>
      </c>
      <c r="F336" s="263" t="s">
        <v>429</v>
      </c>
      <c r="G336" s="260"/>
      <c r="H336" s="262" t="s">
        <v>1</v>
      </c>
      <c r="I336" s="264"/>
      <c r="J336" s="260"/>
      <c r="K336" s="260"/>
      <c r="L336" s="265"/>
      <c r="M336" s="266"/>
      <c r="N336" s="267"/>
      <c r="O336" s="267"/>
      <c r="P336" s="267"/>
      <c r="Q336" s="267"/>
      <c r="R336" s="267"/>
      <c r="S336" s="267"/>
      <c r="T336" s="268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69" t="s">
        <v>186</v>
      </c>
      <c r="AU336" s="269" t="s">
        <v>94</v>
      </c>
      <c r="AV336" s="13" t="s">
        <v>92</v>
      </c>
      <c r="AW336" s="13" t="s">
        <v>37</v>
      </c>
      <c r="AX336" s="13" t="s">
        <v>85</v>
      </c>
      <c r="AY336" s="269" t="s">
        <v>178</v>
      </c>
    </row>
    <row r="337" s="14" customFormat="1">
      <c r="A337" s="14"/>
      <c r="B337" s="270"/>
      <c r="C337" s="271"/>
      <c r="D337" s="261" t="s">
        <v>186</v>
      </c>
      <c r="E337" s="272" t="s">
        <v>1</v>
      </c>
      <c r="F337" s="273" t="s">
        <v>430</v>
      </c>
      <c r="G337" s="271"/>
      <c r="H337" s="274">
        <v>-11.76</v>
      </c>
      <c r="I337" s="275"/>
      <c r="J337" s="271"/>
      <c r="K337" s="271"/>
      <c r="L337" s="276"/>
      <c r="M337" s="277"/>
      <c r="N337" s="278"/>
      <c r="O337" s="278"/>
      <c r="P337" s="278"/>
      <c r="Q337" s="278"/>
      <c r="R337" s="278"/>
      <c r="S337" s="278"/>
      <c r="T337" s="279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80" t="s">
        <v>186</v>
      </c>
      <c r="AU337" s="280" t="s">
        <v>94</v>
      </c>
      <c r="AV337" s="14" t="s">
        <v>94</v>
      </c>
      <c r="AW337" s="14" t="s">
        <v>37</v>
      </c>
      <c r="AX337" s="14" t="s">
        <v>85</v>
      </c>
      <c r="AY337" s="280" t="s">
        <v>178</v>
      </c>
    </row>
    <row r="338" s="15" customFormat="1">
      <c r="A338" s="15"/>
      <c r="B338" s="281"/>
      <c r="C338" s="282"/>
      <c r="D338" s="261" t="s">
        <v>186</v>
      </c>
      <c r="E338" s="283" t="s">
        <v>1</v>
      </c>
      <c r="F338" s="284" t="s">
        <v>206</v>
      </c>
      <c r="G338" s="282"/>
      <c r="H338" s="285">
        <v>84.084000000000003</v>
      </c>
      <c r="I338" s="286"/>
      <c r="J338" s="282"/>
      <c r="K338" s="282"/>
      <c r="L338" s="287"/>
      <c r="M338" s="288"/>
      <c r="N338" s="289"/>
      <c r="O338" s="289"/>
      <c r="P338" s="289"/>
      <c r="Q338" s="289"/>
      <c r="R338" s="289"/>
      <c r="S338" s="289"/>
      <c r="T338" s="290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91" t="s">
        <v>186</v>
      </c>
      <c r="AU338" s="291" t="s">
        <v>94</v>
      </c>
      <c r="AV338" s="15" t="s">
        <v>184</v>
      </c>
      <c r="AW338" s="15" t="s">
        <v>37</v>
      </c>
      <c r="AX338" s="15" t="s">
        <v>92</v>
      </c>
      <c r="AY338" s="291" t="s">
        <v>178</v>
      </c>
    </row>
    <row r="339" s="2" customFormat="1" ht="24.15" customHeight="1">
      <c r="A339" s="41"/>
      <c r="B339" s="42"/>
      <c r="C339" s="246" t="s">
        <v>431</v>
      </c>
      <c r="D339" s="246" t="s">
        <v>180</v>
      </c>
      <c r="E339" s="247" t="s">
        <v>432</v>
      </c>
      <c r="F339" s="248" t="s">
        <v>433</v>
      </c>
      <c r="G339" s="249" t="s">
        <v>299</v>
      </c>
      <c r="H339" s="250">
        <v>81.156000000000006</v>
      </c>
      <c r="I339" s="251"/>
      <c r="J339" s="252">
        <f>ROUND(I339*H339,2)</f>
        <v>0</v>
      </c>
      <c r="K339" s="253"/>
      <c r="L339" s="44"/>
      <c r="M339" s="254" t="s">
        <v>1</v>
      </c>
      <c r="N339" s="255" t="s">
        <v>50</v>
      </c>
      <c r="O339" s="94"/>
      <c r="P339" s="256">
        <f>O339*H339</f>
        <v>0</v>
      </c>
      <c r="Q339" s="256">
        <v>0.0014</v>
      </c>
      <c r="R339" s="256">
        <f>Q339*H339</f>
        <v>0.11361840000000001</v>
      </c>
      <c r="S339" s="256">
        <v>0</v>
      </c>
      <c r="T339" s="257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58" t="s">
        <v>184</v>
      </c>
      <c r="AT339" s="258" t="s">
        <v>180</v>
      </c>
      <c r="AU339" s="258" t="s">
        <v>94</v>
      </c>
      <c r="AY339" s="18" t="s">
        <v>178</v>
      </c>
      <c r="BE339" s="146">
        <f>IF(N339="základní",J339,0)</f>
        <v>0</v>
      </c>
      <c r="BF339" s="146">
        <f>IF(N339="snížená",J339,0)</f>
        <v>0</v>
      </c>
      <c r="BG339" s="146">
        <f>IF(N339="zákl. přenesená",J339,0)</f>
        <v>0</v>
      </c>
      <c r="BH339" s="146">
        <f>IF(N339="sníž. přenesená",J339,0)</f>
        <v>0</v>
      </c>
      <c r="BI339" s="146">
        <f>IF(N339="nulová",J339,0)</f>
        <v>0</v>
      </c>
      <c r="BJ339" s="18" t="s">
        <v>92</v>
      </c>
      <c r="BK339" s="146">
        <f>ROUND(I339*H339,2)</f>
        <v>0</v>
      </c>
      <c r="BL339" s="18" t="s">
        <v>184</v>
      </c>
      <c r="BM339" s="258" t="s">
        <v>434</v>
      </c>
    </row>
    <row r="340" s="13" customFormat="1">
      <c r="A340" s="13"/>
      <c r="B340" s="259"/>
      <c r="C340" s="260"/>
      <c r="D340" s="261" t="s">
        <v>186</v>
      </c>
      <c r="E340" s="262" t="s">
        <v>1</v>
      </c>
      <c r="F340" s="263" t="s">
        <v>425</v>
      </c>
      <c r="G340" s="260"/>
      <c r="H340" s="262" t="s">
        <v>1</v>
      </c>
      <c r="I340" s="264"/>
      <c r="J340" s="260"/>
      <c r="K340" s="260"/>
      <c r="L340" s="265"/>
      <c r="M340" s="266"/>
      <c r="N340" s="267"/>
      <c r="O340" s="267"/>
      <c r="P340" s="267"/>
      <c r="Q340" s="267"/>
      <c r="R340" s="267"/>
      <c r="S340" s="267"/>
      <c r="T340" s="268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69" t="s">
        <v>186</v>
      </c>
      <c r="AU340" s="269" t="s">
        <v>94</v>
      </c>
      <c r="AV340" s="13" t="s">
        <v>92</v>
      </c>
      <c r="AW340" s="13" t="s">
        <v>37</v>
      </c>
      <c r="AX340" s="13" t="s">
        <v>85</v>
      </c>
      <c r="AY340" s="269" t="s">
        <v>178</v>
      </c>
    </row>
    <row r="341" s="14" customFormat="1">
      <c r="A341" s="14"/>
      <c r="B341" s="270"/>
      <c r="C341" s="271"/>
      <c r="D341" s="261" t="s">
        <v>186</v>
      </c>
      <c r="E341" s="272" t="s">
        <v>1</v>
      </c>
      <c r="F341" s="273" t="s">
        <v>426</v>
      </c>
      <c r="G341" s="271"/>
      <c r="H341" s="274">
        <v>92.099999999999994</v>
      </c>
      <c r="I341" s="275"/>
      <c r="J341" s="271"/>
      <c r="K341" s="271"/>
      <c r="L341" s="276"/>
      <c r="M341" s="277"/>
      <c r="N341" s="278"/>
      <c r="O341" s="278"/>
      <c r="P341" s="278"/>
      <c r="Q341" s="278"/>
      <c r="R341" s="278"/>
      <c r="S341" s="278"/>
      <c r="T341" s="279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80" t="s">
        <v>186</v>
      </c>
      <c r="AU341" s="280" t="s">
        <v>94</v>
      </c>
      <c r="AV341" s="14" t="s">
        <v>94</v>
      </c>
      <c r="AW341" s="14" t="s">
        <v>37</v>
      </c>
      <c r="AX341" s="14" t="s">
        <v>85</v>
      </c>
      <c r="AY341" s="280" t="s">
        <v>178</v>
      </c>
    </row>
    <row r="342" s="13" customFormat="1">
      <c r="A342" s="13"/>
      <c r="B342" s="259"/>
      <c r="C342" s="260"/>
      <c r="D342" s="261" t="s">
        <v>186</v>
      </c>
      <c r="E342" s="262" t="s">
        <v>1</v>
      </c>
      <c r="F342" s="263" t="s">
        <v>427</v>
      </c>
      <c r="G342" s="260"/>
      <c r="H342" s="262" t="s">
        <v>1</v>
      </c>
      <c r="I342" s="264"/>
      <c r="J342" s="260"/>
      <c r="K342" s="260"/>
      <c r="L342" s="265"/>
      <c r="M342" s="266"/>
      <c r="N342" s="267"/>
      <c r="O342" s="267"/>
      <c r="P342" s="267"/>
      <c r="Q342" s="267"/>
      <c r="R342" s="267"/>
      <c r="S342" s="267"/>
      <c r="T342" s="268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69" t="s">
        <v>186</v>
      </c>
      <c r="AU342" s="269" t="s">
        <v>94</v>
      </c>
      <c r="AV342" s="13" t="s">
        <v>92</v>
      </c>
      <c r="AW342" s="13" t="s">
        <v>37</v>
      </c>
      <c r="AX342" s="13" t="s">
        <v>85</v>
      </c>
      <c r="AY342" s="269" t="s">
        <v>178</v>
      </c>
    </row>
    <row r="343" s="14" customFormat="1">
      <c r="A343" s="14"/>
      <c r="B343" s="270"/>
      <c r="C343" s="271"/>
      <c r="D343" s="261" t="s">
        <v>186</v>
      </c>
      <c r="E343" s="272" t="s">
        <v>1</v>
      </c>
      <c r="F343" s="273" t="s">
        <v>435</v>
      </c>
      <c r="G343" s="271"/>
      <c r="H343" s="274">
        <v>0.81599999999999995</v>
      </c>
      <c r="I343" s="275"/>
      <c r="J343" s="271"/>
      <c r="K343" s="271"/>
      <c r="L343" s="276"/>
      <c r="M343" s="277"/>
      <c r="N343" s="278"/>
      <c r="O343" s="278"/>
      <c r="P343" s="278"/>
      <c r="Q343" s="278"/>
      <c r="R343" s="278"/>
      <c r="S343" s="278"/>
      <c r="T343" s="279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80" t="s">
        <v>186</v>
      </c>
      <c r="AU343" s="280" t="s">
        <v>94</v>
      </c>
      <c r="AV343" s="14" t="s">
        <v>94</v>
      </c>
      <c r="AW343" s="14" t="s">
        <v>37</v>
      </c>
      <c r="AX343" s="14" t="s">
        <v>85</v>
      </c>
      <c r="AY343" s="280" t="s">
        <v>178</v>
      </c>
    </row>
    <row r="344" s="13" customFormat="1">
      <c r="A344" s="13"/>
      <c r="B344" s="259"/>
      <c r="C344" s="260"/>
      <c r="D344" s="261" t="s">
        <v>186</v>
      </c>
      <c r="E344" s="262" t="s">
        <v>1</v>
      </c>
      <c r="F344" s="263" t="s">
        <v>429</v>
      </c>
      <c r="G344" s="260"/>
      <c r="H344" s="262" t="s">
        <v>1</v>
      </c>
      <c r="I344" s="264"/>
      <c r="J344" s="260"/>
      <c r="K344" s="260"/>
      <c r="L344" s="265"/>
      <c r="M344" s="266"/>
      <c r="N344" s="267"/>
      <c r="O344" s="267"/>
      <c r="P344" s="267"/>
      <c r="Q344" s="267"/>
      <c r="R344" s="267"/>
      <c r="S344" s="267"/>
      <c r="T344" s="268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69" t="s">
        <v>186</v>
      </c>
      <c r="AU344" s="269" t="s">
        <v>94</v>
      </c>
      <c r="AV344" s="13" t="s">
        <v>92</v>
      </c>
      <c r="AW344" s="13" t="s">
        <v>37</v>
      </c>
      <c r="AX344" s="13" t="s">
        <v>85</v>
      </c>
      <c r="AY344" s="269" t="s">
        <v>178</v>
      </c>
    </row>
    <row r="345" s="14" customFormat="1">
      <c r="A345" s="14"/>
      <c r="B345" s="270"/>
      <c r="C345" s="271"/>
      <c r="D345" s="261" t="s">
        <v>186</v>
      </c>
      <c r="E345" s="272" t="s">
        <v>1</v>
      </c>
      <c r="F345" s="273" t="s">
        <v>430</v>
      </c>
      <c r="G345" s="271"/>
      <c r="H345" s="274">
        <v>-11.76</v>
      </c>
      <c r="I345" s="275"/>
      <c r="J345" s="271"/>
      <c r="K345" s="271"/>
      <c r="L345" s="276"/>
      <c r="M345" s="277"/>
      <c r="N345" s="278"/>
      <c r="O345" s="278"/>
      <c r="P345" s="278"/>
      <c r="Q345" s="278"/>
      <c r="R345" s="278"/>
      <c r="S345" s="278"/>
      <c r="T345" s="279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80" t="s">
        <v>186</v>
      </c>
      <c r="AU345" s="280" t="s">
        <v>94</v>
      </c>
      <c r="AV345" s="14" t="s">
        <v>94</v>
      </c>
      <c r="AW345" s="14" t="s">
        <v>37</v>
      </c>
      <c r="AX345" s="14" t="s">
        <v>85</v>
      </c>
      <c r="AY345" s="280" t="s">
        <v>178</v>
      </c>
    </row>
    <row r="346" s="15" customFormat="1">
      <c r="A346" s="15"/>
      <c r="B346" s="281"/>
      <c r="C346" s="282"/>
      <c r="D346" s="261" t="s">
        <v>186</v>
      </c>
      <c r="E346" s="283" t="s">
        <v>1</v>
      </c>
      <c r="F346" s="284" t="s">
        <v>206</v>
      </c>
      <c r="G346" s="282"/>
      <c r="H346" s="285">
        <v>81.156000000000006</v>
      </c>
      <c r="I346" s="286"/>
      <c r="J346" s="282"/>
      <c r="K346" s="282"/>
      <c r="L346" s="287"/>
      <c r="M346" s="288"/>
      <c r="N346" s="289"/>
      <c r="O346" s="289"/>
      <c r="P346" s="289"/>
      <c r="Q346" s="289"/>
      <c r="R346" s="289"/>
      <c r="S346" s="289"/>
      <c r="T346" s="290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91" t="s">
        <v>186</v>
      </c>
      <c r="AU346" s="291" t="s">
        <v>94</v>
      </c>
      <c r="AV346" s="15" t="s">
        <v>184</v>
      </c>
      <c r="AW346" s="15" t="s">
        <v>37</v>
      </c>
      <c r="AX346" s="15" t="s">
        <v>92</v>
      </c>
      <c r="AY346" s="291" t="s">
        <v>178</v>
      </c>
    </row>
    <row r="347" s="2" customFormat="1" ht="24.15" customHeight="1">
      <c r="A347" s="41"/>
      <c r="B347" s="42"/>
      <c r="C347" s="246" t="s">
        <v>436</v>
      </c>
      <c r="D347" s="246" t="s">
        <v>180</v>
      </c>
      <c r="E347" s="247" t="s">
        <v>437</v>
      </c>
      <c r="F347" s="248" t="s">
        <v>438</v>
      </c>
      <c r="G347" s="249" t="s">
        <v>183</v>
      </c>
      <c r="H347" s="250">
        <v>4.9589999999999996</v>
      </c>
      <c r="I347" s="251"/>
      <c r="J347" s="252">
        <f>ROUND(I347*H347,2)</f>
        <v>0</v>
      </c>
      <c r="K347" s="253"/>
      <c r="L347" s="44"/>
      <c r="M347" s="254" t="s">
        <v>1</v>
      </c>
      <c r="N347" s="255" t="s">
        <v>50</v>
      </c>
      <c r="O347" s="94"/>
      <c r="P347" s="256">
        <f>O347*H347</f>
        <v>0</v>
      </c>
      <c r="Q347" s="256">
        <v>2.2563399999999998</v>
      </c>
      <c r="R347" s="256">
        <f>Q347*H347</f>
        <v>11.189190059999998</v>
      </c>
      <c r="S347" s="256">
        <v>0</v>
      </c>
      <c r="T347" s="257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58" t="s">
        <v>184</v>
      </c>
      <c r="AT347" s="258" t="s">
        <v>180</v>
      </c>
      <c r="AU347" s="258" t="s">
        <v>94</v>
      </c>
      <c r="AY347" s="18" t="s">
        <v>178</v>
      </c>
      <c r="BE347" s="146">
        <f>IF(N347="základní",J347,0)</f>
        <v>0</v>
      </c>
      <c r="BF347" s="146">
        <f>IF(N347="snížená",J347,0)</f>
        <v>0</v>
      </c>
      <c r="BG347" s="146">
        <f>IF(N347="zákl. přenesená",J347,0)</f>
        <v>0</v>
      </c>
      <c r="BH347" s="146">
        <f>IF(N347="sníž. přenesená",J347,0)</f>
        <v>0</v>
      </c>
      <c r="BI347" s="146">
        <f>IF(N347="nulová",J347,0)</f>
        <v>0</v>
      </c>
      <c r="BJ347" s="18" t="s">
        <v>92</v>
      </c>
      <c r="BK347" s="146">
        <f>ROUND(I347*H347,2)</f>
        <v>0</v>
      </c>
      <c r="BL347" s="18" t="s">
        <v>184</v>
      </c>
      <c r="BM347" s="258" t="s">
        <v>439</v>
      </c>
    </row>
    <row r="348" s="13" customFormat="1">
      <c r="A348" s="13"/>
      <c r="B348" s="259"/>
      <c r="C348" s="260"/>
      <c r="D348" s="261" t="s">
        <v>186</v>
      </c>
      <c r="E348" s="262" t="s">
        <v>1</v>
      </c>
      <c r="F348" s="263" t="s">
        <v>440</v>
      </c>
      <c r="G348" s="260"/>
      <c r="H348" s="262" t="s">
        <v>1</v>
      </c>
      <c r="I348" s="264"/>
      <c r="J348" s="260"/>
      <c r="K348" s="260"/>
      <c r="L348" s="265"/>
      <c r="M348" s="266"/>
      <c r="N348" s="267"/>
      <c r="O348" s="267"/>
      <c r="P348" s="267"/>
      <c r="Q348" s="267"/>
      <c r="R348" s="267"/>
      <c r="S348" s="267"/>
      <c r="T348" s="268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69" t="s">
        <v>186</v>
      </c>
      <c r="AU348" s="269" t="s">
        <v>94</v>
      </c>
      <c r="AV348" s="13" t="s">
        <v>92</v>
      </c>
      <c r="AW348" s="13" t="s">
        <v>37</v>
      </c>
      <c r="AX348" s="13" t="s">
        <v>85</v>
      </c>
      <c r="AY348" s="269" t="s">
        <v>178</v>
      </c>
    </row>
    <row r="349" s="14" customFormat="1">
      <c r="A349" s="14"/>
      <c r="B349" s="270"/>
      <c r="C349" s="271"/>
      <c r="D349" s="261" t="s">
        <v>186</v>
      </c>
      <c r="E349" s="272" t="s">
        <v>1</v>
      </c>
      <c r="F349" s="273" t="s">
        <v>441</v>
      </c>
      <c r="G349" s="271"/>
      <c r="H349" s="274">
        <v>4.9589999999999996</v>
      </c>
      <c r="I349" s="275"/>
      <c r="J349" s="271"/>
      <c r="K349" s="271"/>
      <c r="L349" s="276"/>
      <c r="M349" s="277"/>
      <c r="N349" s="278"/>
      <c r="O349" s="278"/>
      <c r="P349" s="278"/>
      <c r="Q349" s="278"/>
      <c r="R349" s="278"/>
      <c r="S349" s="278"/>
      <c r="T349" s="279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80" t="s">
        <v>186</v>
      </c>
      <c r="AU349" s="280" t="s">
        <v>94</v>
      </c>
      <c r="AV349" s="14" t="s">
        <v>94</v>
      </c>
      <c r="AW349" s="14" t="s">
        <v>37</v>
      </c>
      <c r="AX349" s="14" t="s">
        <v>92</v>
      </c>
      <c r="AY349" s="280" t="s">
        <v>178</v>
      </c>
    </row>
    <row r="350" s="2" customFormat="1" ht="24.15" customHeight="1">
      <c r="A350" s="41"/>
      <c r="B350" s="42"/>
      <c r="C350" s="246" t="s">
        <v>442</v>
      </c>
      <c r="D350" s="246" t="s">
        <v>180</v>
      </c>
      <c r="E350" s="247" t="s">
        <v>443</v>
      </c>
      <c r="F350" s="248" t="s">
        <v>444</v>
      </c>
      <c r="G350" s="249" t="s">
        <v>183</v>
      </c>
      <c r="H350" s="250">
        <v>6.9429999999999996</v>
      </c>
      <c r="I350" s="251"/>
      <c r="J350" s="252">
        <f>ROUND(I350*H350,2)</f>
        <v>0</v>
      </c>
      <c r="K350" s="253"/>
      <c r="L350" s="44"/>
      <c r="M350" s="254" t="s">
        <v>1</v>
      </c>
      <c r="N350" s="255" t="s">
        <v>50</v>
      </c>
      <c r="O350" s="94"/>
      <c r="P350" s="256">
        <f>O350*H350</f>
        <v>0</v>
      </c>
      <c r="Q350" s="256">
        <v>2.2563399999999998</v>
      </c>
      <c r="R350" s="256">
        <f>Q350*H350</f>
        <v>15.665768619999998</v>
      </c>
      <c r="S350" s="256">
        <v>0</v>
      </c>
      <c r="T350" s="257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58" t="s">
        <v>184</v>
      </c>
      <c r="AT350" s="258" t="s">
        <v>180</v>
      </c>
      <c r="AU350" s="258" t="s">
        <v>94</v>
      </c>
      <c r="AY350" s="18" t="s">
        <v>178</v>
      </c>
      <c r="BE350" s="146">
        <f>IF(N350="základní",J350,0)</f>
        <v>0</v>
      </c>
      <c r="BF350" s="146">
        <f>IF(N350="snížená",J350,0)</f>
        <v>0</v>
      </c>
      <c r="BG350" s="146">
        <f>IF(N350="zákl. přenesená",J350,0)</f>
        <v>0</v>
      </c>
      <c r="BH350" s="146">
        <f>IF(N350="sníž. přenesená",J350,0)</f>
        <v>0</v>
      </c>
      <c r="BI350" s="146">
        <f>IF(N350="nulová",J350,0)</f>
        <v>0</v>
      </c>
      <c r="BJ350" s="18" t="s">
        <v>92</v>
      </c>
      <c r="BK350" s="146">
        <f>ROUND(I350*H350,2)</f>
        <v>0</v>
      </c>
      <c r="BL350" s="18" t="s">
        <v>184</v>
      </c>
      <c r="BM350" s="258" t="s">
        <v>445</v>
      </c>
    </row>
    <row r="351" s="13" customFormat="1">
      <c r="A351" s="13"/>
      <c r="B351" s="259"/>
      <c r="C351" s="260"/>
      <c r="D351" s="261" t="s">
        <v>186</v>
      </c>
      <c r="E351" s="262" t="s">
        <v>1</v>
      </c>
      <c r="F351" s="263" t="s">
        <v>446</v>
      </c>
      <c r="G351" s="260"/>
      <c r="H351" s="262" t="s">
        <v>1</v>
      </c>
      <c r="I351" s="264"/>
      <c r="J351" s="260"/>
      <c r="K351" s="260"/>
      <c r="L351" s="265"/>
      <c r="M351" s="266"/>
      <c r="N351" s="267"/>
      <c r="O351" s="267"/>
      <c r="P351" s="267"/>
      <c r="Q351" s="267"/>
      <c r="R351" s="267"/>
      <c r="S351" s="267"/>
      <c r="T351" s="268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69" t="s">
        <v>186</v>
      </c>
      <c r="AU351" s="269" t="s">
        <v>94</v>
      </c>
      <c r="AV351" s="13" t="s">
        <v>92</v>
      </c>
      <c r="AW351" s="13" t="s">
        <v>37</v>
      </c>
      <c r="AX351" s="13" t="s">
        <v>85</v>
      </c>
      <c r="AY351" s="269" t="s">
        <v>178</v>
      </c>
    </row>
    <row r="352" s="14" customFormat="1">
      <c r="A352" s="14"/>
      <c r="B352" s="270"/>
      <c r="C352" s="271"/>
      <c r="D352" s="261" t="s">
        <v>186</v>
      </c>
      <c r="E352" s="272" t="s">
        <v>1</v>
      </c>
      <c r="F352" s="273" t="s">
        <v>447</v>
      </c>
      <c r="G352" s="271"/>
      <c r="H352" s="274">
        <v>6.9429999999999996</v>
      </c>
      <c r="I352" s="275"/>
      <c r="J352" s="271"/>
      <c r="K352" s="271"/>
      <c r="L352" s="276"/>
      <c r="M352" s="277"/>
      <c r="N352" s="278"/>
      <c r="O352" s="278"/>
      <c r="P352" s="278"/>
      <c r="Q352" s="278"/>
      <c r="R352" s="278"/>
      <c r="S352" s="278"/>
      <c r="T352" s="279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80" t="s">
        <v>186</v>
      </c>
      <c r="AU352" s="280" t="s">
        <v>94</v>
      </c>
      <c r="AV352" s="14" t="s">
        <v>94</v>
      </c>
      <c r="AW352" s="14" t="s">
        <v>37</v>
      </c>
      <c r="AX352" s="14" t="s">
        <v>92</v>
      </c>
      <c r="AY352" s="280" t="s">
        <v>178</v>
      </c>
    </row>
    <row r="353" s="2" customFormat="1" ht="24.15" customHeight="1">
      <c r="A353" s="41"/>
      <c r="B353" s="42"/>
      <c r="C353" s="246" t="s">
        <v>448</v>
      </c>
      <c r="D353" s="246" t="s">
        <v>180</v>
      </c>
      <c r="E353" s="247" t="s">
        <v>449</v>
      </c>
      <c r="F353" s="248" t="s">
        <v>450</v>
      </c>
      <c r="G353" s="249" t="s">
        <v>183</v>
      </c>
      <c r="H353" s="250">
        <v>11.901999999999999</v>
      </c>
      <c r="I353" s="251"/>
      <c r="J353" s="252">
        <f>ROUND(I353*H353,2)</f>
        <v>0</v>
      </c>
      <c r="K353" s="253"/>
      <c r="L353" s="44"/>
      <c r="M353" s="254" t="s">
        <v>1</v>
      </c>
      <c r="N353" s="255" t="s">
        <v>50</v>
      </c>
      <c r="O353" s="94"/>
      <c r="P353" s="256">
        <f>O353*H353</f>
        <v>0</v>
      </c>
      <c r="Q353" s="256">
        <v>0</v>
      </c>
      <c r="R353" s="256">
        <f>Q353*H353</f>
        <v>0</v>
      </c>
      <c r="S353" s="256">
        <v>0</v>
      </c>
      <c r="T353" s="257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58" t="s">
        <v>184</v>
      </c>
      <c r="AT353" s="258" t="s">
        <v>180</v>
      </c>
      <c r="AU353" s="258" t="s">
        <v>94</v>
      </c>
      <c r="AY353" s="18" t="s">
        <v>178</v>
      </c>
      <c r="BE353" s="146">
        <f>IF(N353="základní",J353,0)</f>
        <v>0</v>
      </c>
      <c r="BF353" s="146">
        <f>IF(N353="snížená",J353,0)</f>
        <v>0</v>
      </c>
      <c r="BG353" s="146">
        <f>IF(N353="zákl. přenesená",J353,0)</f>
        <v>0</v>
      </c>
      <c r="BH353" s="146">
        <f>IF(N353="sníž. přenesená",J353,0)</f>
        <v>0</v>
      </c>
      <c r="BI353" s="146">
        <f>IF(N353="nulová",J353,0)</f>
        <v>0</v>
      </c>
      <c r="BJ353" s="18" t="s">
        <v>92</v>
      </c>
      <c r="BK353" s="146">
        <f>ROUND(I353*H353,2)</f>
        <v>0</v>
      </c>
      <c r="BL353" s="18" t="s">
        <v>184</v>
      </c>
      <c r="BM353" s="258" t="s">
        <v>451</v>
      </c>
    </row>
    <row r="354" s="13" customFormat="1">
      <c r="A354" s="13"/>
      <c r="B354" s="259"/>
      <c r="C354" s="260"/>
      <c r="D354" s="261" t="s">
        <v>186</v>
      </c>
      <c r="E354" s="262" t="s">
        <v>1</v>
      </c>
      <c r="F354" s="263" t="s">
        <v>440</v>
      </c>
      <c r="G354" s="260"/>
      <c r="H354" s="262" t="s">
        <v>1</v>
      </c>
      <c r="I354" s="264"/>
      <c r="J354" s="260"/>
      <c r="K354" s="260"/>
      <c r="L354" s="265"/>
      <c r="M354" s="266"/>
      <c r="N354" s="267"/>
      <c r="O354" s="267"/>
      <c r="P354" s="267"/>
      <c r="Q354" s="267"/>
      <c r="R354" s="267"/>
      <c r="S354" s="267"/>
      <c r="T354" s="268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69" t="s">
        <v>186</v>
      </c>
      <c r="AU354" s="269" t="s">
        <v>94</v>
      </c>
      <c r="AV354" s="13" t="s">
        <v>92</v>
      </c>
      <c r="AW354" s="13" t="s">
        <v>37</v>
      </c>
      <c r="AX354" s="13" t="s">
        <v>85</v>
      </c>
      <c r="AY354" s="269" t="s">
        <v>178</v>
      </c>
    </row>
    <row r="355" s="14" customFormat="1">
      <c r="A355" s="14"/>
      <c r="B355" s="270"/>
      <c r="C355" s="271"/>
      <c r="D355" s="261" t="s">
        <v>186</v>
      </c>
      <c r="E355" s="272" t="s">
        <v>1</v>
      </c>
      <c r="F355" s="273" t="s">
        <v>441</v>
      </c>
      <c r="G355" s="271"/>
      <c r="H355" s="274">
        <v>4.9589999999999996</v>
      </c>
      <c r="I355" s="275"/>
      <c r="J355" s="271"/>
      <c r="K355" s="271"/>
      <c r="L355" s="276"/>
      <c r="M355" s="277"/>
      <c r="N355" s="278"/>
      <c r="O355" s="278"/>
      <c r="P355" s="278"/>
      <c r="Q355" s="278"/>
      <c r="R355" s="278"/>
      <c r="S355" s="278"/>
      <c r="T355" s="279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80" t="s">
        <v>186</v>
      </c>
      <c r="AU355" s="280" t="s">
        <v>94</v>
      </c>
      <c r="AV355" s="14" t="s">
        <v>94</v>
      </c>
      <c r="AW355" s="14" t="s">
        <v>37</v>
      </c>
      <c r="AX355" s="14" t="s">
        <v>85</v>
      </c>
      <c r="AY355" s="280" t="s">
        <v>178</v>
      </c>
    </row>
    <row r="356" s="13" customFormat="1">
      <c r="A356" s="13"/>
      <c r="B356" s="259"/>
      <c r="C356" s="260"/>
      <c r="D356" s="261" t="s">
        <v>186</v>
      </c>
      <c r="E356" s="262" t="s">
        <v>1</v>
      </c>
      <c r="F356" s="263" t="s">
        <v>446</v>
      </c>
      <c r="G356" s="260"/>
      <c r="H356" s="262" t="s">
        <v>1</v>
      </c>
      <c r="I356" s="264"/>
      <c r="J356" s="260"/>
      <c r="K356" s="260"/>
      <c r="L356" s="265"/>
      <c r="M356" s="266"/>
      <c r="N356" s="267"/>
      <c r="O356" s="267"/>
      <c r="P356" s="267"/>
      <c r="Q356" s="267"/>
      <c r="R356" s="267"/>
      <c r="S356" s="267"/>
      <c r="T356" s="268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69" t="s">
        <v>186</v>
      </c>
      <c r="AU356" s="269" t="s">
        <v>94</v>
      </c>
      <c r="AV356" s="13" t="s">
        <v>92</v>
      </c>
      <c r="AW356" s="13" t="s">
        <v>37</v>
      </c>
      <c r="AX356" s="13" t="s">
        <v>85</v>
      </c>
      <c r="AY356" s="269" t="s">
        <v>178</v>
      </c>
    </row>
    <row r="357" s="14" customFormat="1">
      <c r="A357" s="14"/>
      <c r="B357" s="270"/>
      <c r="C357" s="271"/>
      <c r="D357" s="261" t="s">
        <v>186</v>
      </c>
      <c r="E357" s="272" t="s">
        <v>1</v>
      </c>
      <c r="F357" s="273" t="s">
        <v>447</v>
      </c>
      <c r="G357" s="271"/>
      <c r="H357" s="274">
        <v>6.9429999999999996</v>
      </c>
      <c r="I357" s="275"/>
      <c r="J357" s="271"/>
      <c r="K357" s="271"/>
      <c r="L357" s="276"/>
      <c r="M357" s="277"/>
      <c r="N357" s="278"/>
      <c r="O357" s="278"/>
      <c r="P357" s="278"/>
      <c r="Q357" s="278"/>
      <c r="R357" s="278"/>
      <c r="S357" s="278"/>
      <c r="T357" s="279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80" t="s">
        <v>186</v>
      </c>
      <c r="AU357" s="280" t="s">
        <v>94</v>
      </c>
      <c r="AV357" s="14" t="s">
        <v>94</v>
      </c>
      <c r="AW357" s="14" t="s">
        <v>37</v>
      </c>
      <c r="AX357" s="14" t="s">
        <v>85</v>
      </c>
      <c r="AY357" s="280" t="s">
        <v>178</v>
      </c>
    </row>
    <row r="358" s="15" customFormat="1">
      <c r="A358" s="15"/>
      <c r="B358" s="281"/>
      <c r="C358" s="282"/>
      <c r="D358" s="261" t="s">
        <v>186</v>
      </c>
      <c r="E358" s="283" t="s">
        <v>1</v>
      </c>
      <c r="F358" s="284" t="s">
        <v>206</v>
      </c>
      <c r="G358" s="282"/>
      <c r="H358" s="285">
        <v>11.901999999999999</v>
      </c>
      <c r="I358" s="286"/>
      <c r="J358" s="282"/>
      <c r="K358" s="282"/>
      <c r="L358" s="287"/>
      <c r="M358" s="288"/>
      <c r="N358" s="289"/>
      <c r="O358" s="289"/>
      <c r="P358" s="289"/>
      <c r="Q358" s="289"/>
      <c r="R358" s="289"/>
      <c r="S358" s="289"/>
      <c r="T358" s="290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91" t="s">
        <v>186</v>
      </c>
      <c r="AU358" s="291" t="s">
        <v>94</v>
      </c>
      <c r="AV358" s="15" t="s">
        <v>184</v>
      </c>
      <c r="AW358" s="15" t="s">
        <v>37</v>
      </c>
      <c r="AX358" s="15" t="s">
        <v>92</v>
      </c>
      <c r="AY358" s="291" t="s">
        <v>178</v>
      </c>
    </row>
    <row r="359" s="2" customFormat="1" ht="16.5" customHeight="1">
      <c r="A359" s="41"/>
      <c r="B359" s="42"/>
      <c r="C359" s="246" t="s">
        <v>452</v>
      </c>
      <c r="D359" s="246" t="s">
        <v>180</v>
      </c>
      <c r="E359" s="247" t="s">
        <v>453</v>
      </c>
      <c r="F359" s="248" t="s">
        <v>454</v>
      </c>
      <c r="G359" s="249" t="s">
        <v>315</v>
      </c>
      <c r="H359" s="250">
        <v>0.47199999999999998</v>
      </c>
      <c r="I359" s="251"/>
      <c r="J359" s="252">
        <f>ROUND(I359*H359,2)</f>
        <v>0</v>
      </c>
      <c r="K359" s="253"/>
      <c r="L359" s="44"/>
      <c r="M359" s="254" t="s">
        <v>1</v>
      </c>
      <c r="N359" s="255" t="s">
        <v>50</v>
      </c>
      <c r="O359" s="94"/>
      <c r="P359" s="256">
        <f>O359*H359</f>
        <v>0</v>
      </c>
      <c r="Q359" s="256">
        <v>1.06277</v>
      </c>
      <c r="R359" s="256">
        <f>Q359*H359</f>
        <v>0.50162743999999992</v>
      </c>
      <c r="S359" s="256">
        <v>0</v>
      </c>
      <c r="T359" s="257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58" t="s">
        <v>184</v>
      </c>
      <c r="AT359" s="258" t="s">
        <v>180</v>
      </c>
      <c r="AU359" s="258" t="s">
        <v>94</v>
      </c>
      <c r="AY359" s="18" t="s">
        <v>178</v>
      </c>
      <c r="BE359" s="146">
        <f>IF(N359="základní",J359,0)</f>
        <v>0</v>
      </c>
      <c r="BF359" s="146">
        <f>IF(N359="snížená",J359,0)</f>
        <v>0</v>
      </c>
      <c r="BG359" s="146">
        <f>IF(N359="zákl. přenesená",J359,0)</f>
        <v>0</v>
      </c>
      <c r="BH359" s="146">
        <f>IF(N359="sníž. přenesená",J359,0)</f>
        <v>0</v>
      </c>
      <c r="BI359" s="146">
        <f>IF(N359="nulová",J359,0)</f>
        <v>0</v>
      </c>
      <c r="BJ359" s="18" t="s">
        <v>92</v>
      </c>
      <c r="BK359" s="146">
        <f>ROUND(I359*H359,2)</f>
        <v>0</v>
      </c>
      <c r="BL359" s="18" t="s">
        <v>184</v>
      </c>
      <c r="BM359" s="258" t="s">
        <v>455</v>
      </c>
    </row>
    <row r="360" s="13" customFormat="1">
      <c r="A360" s="13"/>
      <c r="B360" s="259"/>
      <c r="C360" s="260"/>
      <c r="D360" s="261" t="s">
        <v>186</v>
      </c>
      <c r="E360" s="262" t="s">
        <v>1</v>
      </c>
      <c r="F360" s="263" t="s">
        <v>456</v>
      </c>
      <c r="G360" s="260"/>
      <c r="H360" s="262" t="s">
        <v>1</v>
      </c>
      <c r="I360" s="264"/>
      <c r="J360" s="260"/>
      <c r="K360" s="260"/>
      <c r="L360" s="265"/>
      <c r="M360" s="266"/>
      <c r="N360" s="267"/>
      <c r="O360" s="267"/>
      <c r="P360" s="267"/>
      <c r="Q360" s="267"/>
      <c r="R360" s="267"/>
      <c r="S360" s="267"/>
      <c r="T360" s="268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69" t="s">
        <v>186</v>
      </c>
      <c r="AU360" s="269" t="s">
        <v>94</v>
      </c>
      <c r="AV360" s="13" t="s">
        <v>92</v>
      </c>
      <c r="AW360" s="13" t="s">
        <v>37</v>
      </c>
      <c r="AX360" s="13" t="s">
        <v>85</v>
      </c>
      <c r="AY360" s="269" t="s">
        <v>178</v>
      </c>
    </row>
    <row r="361" s="14" customFormat="1">
      <c r="A361" s="14"/>
      <c r="B361" s="270"/>
      <c r="C361" s="271"/>
      <c r="D361" s="261" t="s">
        <v>186</v>
      </c>
      <c r="E361" s="272" t="s">
        <v>1</v>
      </c>
      <c r="F361" s="273" t="s">
        <v>457</v>
      </c>
      <c r="G361" s="271"/>
      <c r="H361" s="274">
        <v>0.17199999999999999</v>
      </c>
      <c r="I361" s="275"/>
      <c r="J361" s="271"/>
      <c r="K361" s="271"/>
      <c r="L361" s="276"/>
      <c r="M361" s="277"/>
      <c r="N361" s="278"/>
      <c r="O361" s="278"/>
      <c r="P361" s="278"/>
      <c r="Q361" s="278"/>
      <c r="R361" s="278"/>
      <c r="S361" s="278"/>
      <c r="T361" s="279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80" t="s">
        <v>186</v>
      </c>
      <c r="AU361" s="280" t="s">
        <v>94</v>
      </c>
      <c r="AV361" s="14" t="s">
        <v>94</v>
      </c>
      <c r="AW361" s="14" t="s">
        <v>37</v>
      </c>
      <c r="AX361" s="14" t="s">
        <v>85</v>
      </c>
      <c r="AY361" s="280" t="s">
        <v>178</v>
      </c>
    </row>
    <row r="362" s="13" customFormat="1">
      <c r="A362" s="13"/>
      <c r="B362" s="259"/>
      <c r="C362" s="260"/>
      <c r="D362" s="261" t="s">
        <v>186</v>
      </c>
      <c r="E362" s="262" t="s">
        <v>1</v>
      </c>
      <c r="F362" s="263" t="s">
        <v>458</v>
      </c>
      <c r="G362" s="260"/>
      <c r="H362" s="262" t="s">
        <v>1</v>
      </c>
      <c r="I362" s="264"/>
      <c r="J362" s="260"/>
      <c r="K362" s="260"/>
      <c r="L362" s="265"/>
      <c r="M362" s="266"/>
      <c r="N362" s="267"/>
      <c r="O362" s="267"/>
      <c r="P362" s="267"/>
      <c r="Q362" s="267"/>
      <c r="R362" s="267"/>
      <c r="S362" s="267"/>
      <c r="T362" s="268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69" t="s">
        <v>186</v>
      </c>
      <c r="AU362" s="269" t="s">
        <v>94</v>
      </c>
      <c r="AV362" s="13" t="s">
        <v>92</v>
      </c>
      <c r="AW362" s="13" t="s">
        <v>37</v>
      </c>
      <c r="AX362" s="13" t="s">
        <v>85</v>
      </c>
      <c r="AY362" s="269" t="s">
        <v>178</v>
      </c>
    </row>
    <row r="363" s="14" customFormat="1">
      <c r="A363" s="14"/>
      <c r="B363" s="270"/>
      <c r="C363" s="271"/>
      <c r="D363" s="261" t="s">
        <v>186</v>
      </c>
      <c r="E363" s="272" t="s">
        <v>1</v>
      </c>
      <c r="F363" s="273" t="s">
        <v>459</v>
      </c>
      <c r="G363" s="271"/>
      <c r="H363" s="274">
        <v>0.29999999999999999</v>
      </c>
      <c r="I363" s="275"/>
      <c r="J363" s="271"/>
      <c r="K363" s="271"/>
      <c r="L363" s="276"/>
      <c r="M363" s="277"/>
      <c r="N363" s="278"/>
      <c r="O363" s="278"/>
      <c r="P363" s="278"/>
      <c r="Q363" s="278"/>
      <c r="R363" s="278"/>
      <c r="S363" s="278"/>
      <c r="T363" s="279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80" t="s">
        <v>186</v>
      </c>
      <c r="AU363" s="280" t="s">
        <v>94</v>
      </c>
      <c r="AV363" s="14" t="s">
        <v>94</v>
      </c>
      <c r="AW363" s="14" t="s">
        <v>37</v>
      </c>
      <c r="AX363" s="14" t="s">
        <v>85</v>
      </c>
      <c r="AY363" s="280" t="s">
        <v>178</v>
      </c>
    </row>
    <row r="364" s="15" customFormat="1">
      <c r="A364" s="15"/>
      <c r="B364" s="281"/>
      <c r="C364" s="282"/>
      <c r="D364" s="261" t="s">
        <v>186</v>
      </c>
      <c r="E364" s="283" t="s">
        <v>1</v>
      </c>
      <c r="F364" s="284" t="s">
        <v>206</v>
      </c>
      <c r="G364" s="282"/>
      <c r="H364" s="285">
        <v>0.47199999999999998</v>
      </c>
      <c r="I364" s="286"/>
      <c r="J364" s="282"/>
      <c r="K364" s="282"/>
      <c r="L364" s="287"/>
      <c r="M364" s="288"/>
      <c r="N364" s="289"/>
      <c r="O364" s="289"/>
      <c r="P364" s="289"/>
      <c r="Q364" s="289"/>
      <c r="R364" s="289"/>
      <c r="S364" s="289"/>
      <c r="T364" s="290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91" t="s">
        <v>186</v>
      </c>
      <c r="AU364" s="291" t="s">
        <v>94</v>
      </c>
      <c r="AV364" s="15" t="s">
        <v>184</v>
      </c>
      <c r="AW364" s="15" t="s">
        <v>37</v>
      </c>
      <c r="AX364" s="15" t="s">
        <v>92</v>
      </c>
      <c r="AY364" s="291" t="s">
        <v>178</v>
      </c>
    </row>
    <row r="365" s="2" customFormat="1" ht="21.75" customHeight="1">
      <c r="A365" s="41"/>
      <c r="B365" s="42"/>
      <c r="C365" s="246" t="s">
        <v>460</v>
      </c>
      <c r="D365" s="246" t="s">
        <v>180</v>
      </c>
      <c r="E365" s="247" t="s">
        <v>461</v>
      </c>
      <c r="F365" s="248" t="s">
        <v>462</v>
      </c>
      <c r="G365" s="249" t="s">
        <v>299</v>
      </c>
      <c r="H365" s="250">
        <v>2.1299999999999999</v>
      </c>
      <c r="I365" s="251"/>
      <c r="J365" s="252">
        <f>ROUND(I365*H365,2)</f>
        <v>0</v>
      </c>
      <c r="K365" s="253"/>
      <c r="L365" s="44"/>
      <c r="M365" s="254" t="s">
        <v>1</v>
      </c>
      <c r="N365" s="255" t="s">
        <v>50</v>
      </c>
      <c r="O365" s="94"/>
      <c r="P365" s="256">
        <f>O365*H365</f>
        <v>0</v>
      </c>
      <c r="Q365" s="256">
        <v>0.3674</v>
      </c>
      <c r="R365" s="256">
        <f>Q365*H365</f>
        <v>0.78256199999999998</v>
      </c>
      <c r="S365" s="256">
        <v>0</v>
      </c>
      <c r="T365" s="257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58" t="s">
        <v>184</v>
      </c>
      <c r="AT365" s="258" t="s">
        <v>180</v>
      </c>
      <c r="AU365" s="258" t="s">
        <v>94</v>
      </c>
      <c r="AY365" s="18" t="s">
        <v>178</v>
      </c>
      <c r="BE365" s="146">
        <f>IF(N365="základní",J365,0)</f>
        <v>0</v>
      </c>
      <c r="BF365" s="146">
        <f>IF(N365="snížená",J365,0)</f>
        <v>0</v>
      </c>
      <c r="BG365" s="146">
        <f>IF(N365="zákl. přenesená",J365,0)</f>
        <v>0</v>
      </c>
      <c r="BH365" s="146">
        <f>IF(N365="sníž. přenesená",J365,0)</f>
        <v>0</v>
      </c>
      <c r="BI365" s="146">
        <f>IF(N365="nulová",J365,0)</f>
        <v>0</v>
      </c>
      <c r="BJ365" s="18" t="s">
        <v>92</v>
      </c>
      <c r="BK365" s="146">
        <f>ROUND(I365*H365,2)</f>
        <v>0</v>
      </c>
      <c r="BL365" s="18" t="s">
        <v>184</v>
      </c>
      <c r="BM365" s="258" t="s">
        <v>463</v>
      </c>
    </row>
    <row r="366" s="14" customFormat="1">
      <c r="A366" s="14"/>
      <c r="B366" s="270"/>
      <c r="C366" s="271"/>
      <c r="D366" s="261" t="s">
        <v>186</v>
      </c>
      <c r="E366" s="272" t="s">
        <v>1</v>
      </c>
      <c r="F366" s="273" t="s">
        <v>464</v>
      </c>
      <c r="G366" s="271"/>
      <c r="H366" s="274">
        <v>2.1299999999999999</v>
      </c>
      <c r="I366" s="275"/>
      <c r="J366" s="271"/>
      <c r="K366" s="271"/>
      <c r="L366" s="276"/>
      <c r="M366" s="277"/>
      <c r="N366" s="278"/>
      <c r="O366" s="278"/>
      <c r="P366" s="278"/>
      <c r="Q366" s="278"/>
      <c r="R366" s="278"/>
      <c r="S366" s="278"/>
      <c r="T366" s="279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80" t="s">
        <v>186</v>
      </c>
      <c r="AU366" s="280" t="s">
        <v>94</v>
      </c>
      <c r="AV366" s="14" t="s">
        <v>94</v>
      </c>
      <c r="AW366" s="14" t="s">
        <v>37</v>
      </c>
      <c r="AX366" s="14" t="s">
        <v>92</v>
      </c>
      <c r="AY366" s="280" t="s">
        <v>178</v>
      </c>
    </row>
    <row r="367" s="2" customFormat="1" ht="24.15" customHeight="1">
      <c r="A367" s="41"/>
      <c r="B367" s="42"/>
      <c r="C367" s="246" t="s">
        <v>465</v>
      </c>
      <c r="D367" s="246" t="s">
        <v>180</v>
      </c>
      <c r="E367" s="247" t="s">
        <v>466</v>
      </c>
      <c r="F367" s="248" t="s">
        <v>467</v>
      </c>
      <c r="G367" s="249" t="s">
        <v>346</v>
      </c>
      <c r="H367" s="250">
        <v>7.4000000000000004</v>
      </c>
      <c r="I367" s="251"/>
      <c r="J367" s="252">
        <f>ROUND(I367*H367,2)</f>
        <v>0</v>
      </c>
      <c r="K367" s="253"/>
      <c r="L367" s="44"/>
      <c r="M367" s="254" t="s">
        <v>1</v>
      </c>
      <c r="N367" s="255" t="s">
        <v>50</v>
      </c>
      <c r="O367" s="94"/>
      <c r="P367" s="256">
        <f>O367*H367</f>
        <v>0</v>
      </c>
      <c r="Q367" s="256">
        <v>0.19663</v>
      </c>
      <c r="R367" s="256">
        <f>Q367*H367</f>
        <v>1.4550620000000001</v>
      </c>
      <c r="S367" s="256">
        <v>0</v>
      </c>
      <c r="T367" s="257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58" t="s">
        <v>184</v>
      </c>
      <c r="AT367" s="258" t="s">
        <v>180</v>
      </c>
      <c r="AU367" s="258" t="s">
        <v>94</v>
      </c>
      <c r="AY367" s="18" t="s">
        <v>178</v>
      </c>
      <c r="BE367" s="146">
        <f>IF(N367="základní",J367,0)</f>
        <v>0</v>
      </c>
      <c r="BF367" s="146">
        <f>IF(N367="snížená",J367,0)</f>
        <v>0</v>
      </c>
      <c r="BG367" s="146">
        <f>IF(N367="zákl. přenesená",J367,0)</f>
        <v>0</v>
      </c>
      <c r="BH367" s="146">
        <f>IF(N367="sníž. přenesená",J367,0)</f>
        <v>0</v>
      </c>
      <c r="BI367" s="146">
        <f>IF(N367="nulová",J367,0)</f>
        <v>0</v>
      </c>
      <c r="BJ367" s="18" t="s">
        <v>92</v>
      </c>
      <c r="BK367" s="146">
        <f>ROUND(I367*H367,2)</f>
        <v>0</v>
      </c>
      <c r="BL367" s="18" t="s">
        <v>184</v>
      </c>
      <c r="BM367" s="258" t="s">
        <v>468</v>
      </c>
    </row>
    <row r="368" s="14" customFormat="1">
      <c r="A368" s="14"/>
      <c r="B368" s="270"/>
      <c r="C368" s="271"/>
      <c r="D368" s="261" t="s">
        <v>186</v>
      </c>
      <c r="E368" s="272" t="s">
        <v>1</v>
      </c>
      <c r="F368" s="273" t="s">
        <v>469</v>
      </c>
      <c r="G368" s="271"/>
      <c r="H368" s="274">
        <v>7.4000000000000004</v>
      </c>
      <c r="I368" s="275"/>
      <c r="J368" s="271"/>
      <c r="K368" s="271"/>
      <c r="L368" s="276"/>
      <c r="M368" s="277"/>
      <c r="N368" s="278"/>
      <c r="O368" s="278"/>
      <c r="P368" s="278"/>
      <c r="Q368" s="278"/>
      <c r="R368" s="278"/>
      <c r="S368" s="278"/>
      <c r="T368" s="279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80" t="s">
        <v>186</v>
      </c>
      <c r="AU368" s="280" t="s">
        <v>94</v>
      </c>
      <c r="AV368" s="14" t="s">
        <v>94</v>
      </c>
      <c r="AW368" s="14" t="s">
        <v>37</v>
      </c>
      <c r="AX368" s="14" t="s">
        <v>92</v>
      </c>
      <c r="AY368" s="280" t="s">
        <v>178</v>
      </c>
    </row>
    <row r="369" s="12" customFormat="1" ht="22.8" customHeight="1">
      <c r="A369" s="12"/>
      <c r="B369" s="230"/>
      <c r="C369" s="231"/>
      <c r="D369" s="232" t="s">
        <v>84</v>
      </c>
      <c r="E369" s="244" t="s">
        <v>237</v>
      </c>
      <c r="F369" s="244" t="s">
        <v>470</v>
      </c>
      <c r="G369" s="231"/>
      <c r="H369" s="231"/>
      <c r="I369" s="234"/>
      <c r="J369" s="245">
        <f>BK369</f>
        <v>0</v>
      </c>
      <c r="K369" s="231"/>
      <c r="L369" s="236"/>
      <c r="M369" s="237"/>
      <c r="N369" s="238"/>
      <c r="O369" s="238"/>
      <c r="P369" s="239">
        <f>SUM(P370:P388)</f>
        <v>0</v>
      </c>
      <c r="Q369" s="238"/>
      <c r="R369" s="239">
        <f>SUM(R370:R388)</f>
        <v>0.01704</v>
      </c>
      <c r="S369" s="238"/>
      <c r="T369" s="240">
        <f>SUM(T370:T388)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41" t="s">
        <v>92</v>
      </c>
      <c r="AT369" s="242" t="s">
        <v>84</v>
      </c>
      <c r="AU369" s="242" t="s">
        <v>92</v>
      </c>
      <c r="AY369" s="241" t="s">
        <v>178</v>
      </c>
      <c r="BK369" s="243">
        <f>SUM(BK370:BK388)</f>
        <v>0</v>
      </c>
    </row>
    <row r="370" s="2" customFormat="1" ht="24.15" customHeight="1">
      <c r="A370" s="41"/>
      <c r="B370" s="42"/>
      <c r="C370" s="246" t="s">
        <v>471</v>
      </c>
      <c r="D370" s="246" t="s">
        <v>180</v>
      </c>
      <c r="E370" s="247" t="s">
        <v>472</v>
      </c>
      <c r="F370" s="248" t="s">
        <v>473</v>
      </c>
      <c r="G370" s="249" t="s">
        <v>346</v>
      </c>
      <c r="H370" s="250">
        <v>25</v>
      </c>
      <c r="I370" s="251"/>
      <c r="J370" s="252">
        <f>ROUND(I370*H370,2)</f>
        <v>0</v>
      </c>
      <c r="K370" s="253"/>
      <c r="L370" s="44"/>
      <c r="M370" s="254" t="s">
        <v>1</v>
      </c>
      <c r="N370" s="255" t="s">
        <v>50</v>
      </c>
      <c r="O370" s="94"/>
      <c r="P370" s="256">
        <f>O370*H370</f>
        <v>0</v>
      </c>
      <c r="Q370" s="256">
        <v>0</v>
      </c>
      <c r="R370" s="256">
        <f>Q370*H370</f>
        <v>0</v>
      </c>
      <c r="S370" s="256">
        <v>0</v>
      </c>
      <c r="T370" s="257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58" t="s">
        <v>184</v>
      </c>
      <c r="AT370" s="258" t="s">
        <v>180</v>
      </c>
      <c r="AU370" s="258" t="s">
        <v>94</v>
      </c>
      <c r="AY370" s="18" t="s">
        <v>178</v>
      </c>
      <c r="BE370" s="146">
        <f>IF(N370="základní",J370,0)</f>
        <v>0</v>
      </c>
      <c r="BF370" s="146">
        <f>IF(N370="snížená",J370,0)</f>
        <v>0</v>
      </c>
      <c r="BG370" s="146">
        <f>IF(N370="zákl. přenesená",J370,0)</f>
        <v>0</v>
      </c>
      <c r="BH370" s="146">
        <f>IF(N370="sníž. přenesená",J370,0)</f>
        <v>0</v>
      </c>
      <c r="BI370" s="146">
        <f>IF(N370="nulová",J370,0)</f>
        <v>0</v>
      </c>
      <c r="BJ370" s="18" t="s">
        <v>92</v>
      </c>
      <c r="BK370" s="146">
        <f>ROUND(I370*H370,2)</f>
        <v>0</v>
      </c>
      <c r="BL370" s="18" t="s">
        <v>184</v>
      </c>
      <c r="BM370" s="258" t="s">
        <v>474</v>
      </c>
    </row>
    <row r="371" s="14" customFormat="1">
      <c r="A371" s="14"/>
      <c r="B371" s="270"/>
      <c r="C371" s="271"/>
      <c r="D371" s="261" t="s">
        <v>186</v>
      </c>
      <c r="E371" s="272" t="s">
        <v>1</v>
      </c>
      <c r="F371" s="273" t="s">
        <v>475</v>
      </c>
      <c r="G371" s="271"/>
      <c r="H371" s="274">
        <v>25</v>
      </c>
      <c r="I371" s="275"/>
      <c r="J371" s="271"/>
      <c r="K371" s="271"/>
      <c r="L371" s="276"/>
      <c r="M371" s="277"/>
      <c r="N371" s="278"/>
      <c r="O371" s="278"/>
      <c r="P371" s="278"/>
      <c r="Q371" s="278"/>
      <c r="R371" s="278"/>
      <c r="S371" s="278"/>
      <c r="T371" s="279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80" t="s">
        <v>186</v>
      </c>
      <c r="AU371" s="280" t="s">
        <v>94</v>
      </c>
      <c r="AV371" s="14" t="s">
        <v>94</v>
      </c>
      <c r="AW371" s="14" t="s">
        <v>37</v>
      </c>
      <c r="AX371" s="14" t="s">
        <v>92</v>
      </c>
      <c r="AY371" s="280" t="s">
        <v>178</v>
      </c>
    </row>
    <row r="372" s="2" customFormat="1" ht="24.15" customHeight="1">
      <c r="A372" s="41"/>
      <c r="B372" s="42"/>
      <c r="C372" s="303" t="s">
        <v>476</v>
      </c>
      <c r="D372" s="303" t="s">
        <v>286</v>
      </c>
      <c r="E372" s="304" t="s">
        <v>477</v>
      </c>
      <c r="F372" s="305" t="s">
        <v>478</v>
      </c>
      <c r="G372" s="306" t="s">
        <v>346</v>
      </c>
      <c r="H372" s="307">
        <v>25</v>
      </c>
      <c r="I372" s="308"/>
      <c r="J372" s="309">
        <f>ROUND(I372*H372,2)</f>
        <v>0</v>
      </c>
      <c r="K372" s="310"/>
      <c r="L372" s="311"/>
      <c r="M372" s="312" t="s">
        <v>1</v>
      </c>
      <c r="N372" s="313" t="s">
        <v>50</v>
      </c>
      <c r="O372" s="94"/>
      <c r="P372" s="256">
        <f>O372*H372</f>
        <v>0</v>
      </c>
      <c r="Q372" s="256">
        <v>0.00027999999999999998</v>
      </c>
      <c r="R372" s="256">
        <f>Q372*H372</f>
        <v>0.0069999999999999993</v>
      </c>
      <c r="S372" s="256">
        <v>0</v>
      </c>
      <c r="T372" s="257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58" t="s">
        <v>237</v>
      </c>
      <c r="AT372" s="258" t="s">
        <v>286</v>
      </c>
      <c r="AU372" s="258" t="s">
        <v>94</v>
      </c>
      <c r="AY372" s="18" t="s">
        <v>178</v>
      </c>
      <c r="BE372" s="146">
        <f>IF(N372="základní",J372,0)</f>
        <v>0</v>
      </c>
      <c r="BF372" s="146">
        <f>IF(N372="snížená",J372,0)</f>
        <v>0</v>
      </c>
      <c r="BG372" s="146">
        <f>IF(N372="zákl. přenesená",J372,0)</f>
        <v>0</v>
      </c>
      <c r="BH372" s="146">
        <f>IF(N372="sníž. přenesená",J372,0)</f>
        <v>0</v>
      </c>
      <c r="BI372" s="146">
        <f>IF(N372="nulová",J372,0)</f>
        <v>0</v>
      </c>
      <c r="BJ372" s="18" t="s">
        <v>92</v>
      </c>
      <c r="BK372" s="146">
        <f>ROUND(I372*H372,2)</f>
        <v>0</v>
      </c>
      <c r="BL372" s="18" t="s">
        <v>184</v>
      </c>
      <c r="BM372" s="258" t="s">
        <v>479</v>
      </c>
    </row>
    <row r="373" s="2" customFormat="1" ht="24.15" customHeight="1">
      <c r="A373" s="41"/>
      <c r="B373" s="42"/>
      <c r="C373" s="246" t="s">
        <v>480</v>
      </c>
      <c r="D373" s="246" t="s">
        <v>180</v>
      </c>
      <c r="E373" s="247" t="s">
        <v>481</v>
      </c>
      <c r="F373" s="248" t="s">
        <v>482</v>
      </c>
      <c r="G373" s="249" t="s">
        <v>289</v>
      </c>
      <c r="H373" s="250">
        <v>4</v>
      </c>
      <c r="I373" s="251"/>
      <c r="J373" s="252">
        <f>ROUND(I373*H373,2)</f>
        <v>0</v>
      </c>
      <c r="K373" s="253"/>
      <c r="L373" s="44"/>
      <c r="M373" s="254" t="s">
        <v>1</v>
      </c>
      <c r="N373" s="255" t="s">
        <v>50</v>
      </c>
      <c r="O373" s="94"/>
      <c r="P373" s="256">
        <f>O373*H373</f>
        <v>0</v>
      </c>
      <c r="Q373" s="256">
        <v>0</v>
      </c>
      <c r="R373" s="256">
        <f>Q373*H373</f>
        <v>0</v>
      </c>
      <c r="S373" s="256">
        <v>0</v>
      </c>
      <c r="T373" s="257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58" t="s">
        <v>184</v>
      </c>
      <c r="AT373" s="258" t="s">
        <v>180</v>
      </c>
      <c r="AU373" s="258" t="s">
        <v>94</v>
      </c>
      <c r="AY373" s="18" t="s">
        <v>178</v>
      </c>
      <c r="BE373" s="146">
        <f>IF(N373="základní",J373,0)</f>
        <v>0</v>
      </c>
      <c r="BF373" s="146">
        <f>IF(N373="snížená",J373,0)</f>
        <v>0</v>
      </c>
      <c r="BG373" s="146">
        <f>IF(N373="zákl. přenesená",J373,0)</f>
        <v>0</v>
      </c>
      <c r="BH373" s="146">
        <f>IF(N373="sníž. přenesená",J373,0)</f>
        <v>0</v>
      </c>
      <c r="BI373" s="146">
        <f>IF(N373="nulová",J373,0)</f>
        <v>0</v>
      </c>
      <c r="BJ373" s="18" t="s">
        <v>92</v>
      </c>
      <c r="BK373" s="146">
        <f>ROUND(I373*H373,2)</f>
        <v>0</v>
      </c>
      <c r="BL373" s="18" t="s">
        <v>184</v>
      </c>
      <c r="BM373" s="258" t="s">
        <v>483</v>
      </c>
    </row>
    <row r="374" s="2" customFormat="1" ht="16.5" customHeight="1">
      <c r="A374" s="41"/>
      <c r="B374" s="42"/>
      <c r="C374" s="303" t="s">
        <v>484</v>
      </c>
      <c r="D374" s="303" t="s">
        <v>286</v>
      </c>
      <c r="E374" s="304" t="s">
        <v>485</v>
      </c>
      <c r="F374" s="305" t="s">
        <v>486</v>
      </c>
      <c r="G374" s="306" t="s">
        <v>289</v>
      </c>
      <c r="H374" s="307">
        <v>3</v>
      </c>
      <c r="I374" s="308"/>
      <c r="J374" s="309">
        <f>ROUND(I374*H374,2)</f>
        <v>0</v>
      </c>
      <c r="K374" s="310"/>
      <c r="L374" s="311"/>
      <c r="M374" s="312" t="s">
        <v>1</v>
      </c>
      <c r="N374" s="313" t="s">
        <v>50</v>
      </c>
      <c r="O374" s="94"/>
      <c r="P374" s="256">
        <f>O374*H374</f>
        <v>0</v>
      </c>
      <c r="Q374" s="256">
        <v>5.0000000000000002E-05</v>
      </c>
      <c r="R374" s="256">
        <f>Q374*H374</f>
        <v>0.00015000000000000001</v>
      </c>
      <c r="S374" s="256">
        <v>0</v>
      </c>
      <c r="T374" s="257">
        <f>S374*H374</f>
        <v>0</v>
      </c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R374" s="258" t="s">
        <v>237</v>
      </c>
      <c r="AT374" s="258" t="s">
        <v>286</v>
      </c>
      <c r="AU374" s="258" t="s">
        <v>94</v>
      </c>
      <c r="AY374" s="18" t="s">
        <v>178</v>
      </c>
      <c r="BE374" s="146">
        <f>IF(N374="základní",J374,0)</f>
        <v>0</v>
      </c>
      <c r="BF374" s="146">
        <f>IF(N374="snížená",J374,0)</f>
        <v>0</v>
      </c>
      <c r="BG374" s="146">
        <f>IF(N374="zákl. přenesená",J374,0)</f>
        <v>0</v>
      </c>
      <c r="BH374" s="146">
        <f>IF(N374="sníž. přenesená",J374,0)</f>
        <v>0</v>
      </c>
      <c r="BI374" s="146">
        <f>IF(N374="nulová",J374,0)</f>
        <v>0</v>
      </c>
      <c r="BJ374" s="18" t="s">
        <v>92</v>
      </c>
      <c r="BK374" s="146">
        <f>ROUND(I374*H374,2)</f>
        <v>0</v>
      </c>
      <c r="BL374" s="18" t="s">
        <v>184</v>
      </c>
      <c r="BM374" s="258" t="s">
        <v>487</v>
      </c>
    </row>
    <row r="375" s="2" customFormat="1" ht="21.75" customHeight="1">
      <c r="A375" s="41"/>
      <c r="B375" s="42"/>
      <c r="C375" s="303" t="s">
        <v>488</v>
      </c>
      <c r="D375" s="303" t="s">
        <v>286</v>
      </c>
      <c r="E375" s="304" t="s">
        <v>489</v>
      </c>
      <c r="F375" s="305" t="s">
        <v>490</v>
      </c>
      <c r="G375" s="306" t="s">
        <v>289</v>
      </c>
      <c r="H375" s="307">
        <v>1</v>
      </c>
      <c r="I375" s="308"/>
      <c r="J375" s="309">
        <f>ROUND(I375*H375,2)</f>
        <v>0</v>
      </c>
      <c r="K375" s="310"/>
      <c r="L375" s="311"/>
      <c r="M375" s="312" t="s">
        <v>1</v>
      </c>
      <c r="N375" s="313" t="s">
        <v>50</v>
      </c>
      <c r="O375" s="94"/>
      <c r="P375" s="256">
        <f>O375*H375</f>
        <v>0</v>
      </c>
      <c r="Q375" s="256">
        <v>0.00018000000000000001</v>
      </c>
      <c r="R375" s="256">
        <f>Q375*H375</f>
        <v>0.00018000000000000001</v>
      </c>
      <c r="S375" s="256">
        <v>0</v>
      </c>
      <c r="T375" s="257">
        <f>S375*H375</f>
        <v>0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258" t="s">
        <v>237</v>
      </c>
      <c r="AT375" s="258" t="s">
        <v>286</v>
      </c>
      <c r="AU375" s="258" t="s">
        <v>94</v>
      </c>
      <c r="AY375" s="18" t="s">
        <v>178</v>
      </c>
      <c r="BE375" s="146">
        <f>IF(N375="základní",J375,0)</f>
        <v>0</v>
      </c>
      <c r="BF375" s="146">
        <f>IF(N375="snížená",J375,0)</f>
        <v>0</v>
      </c>
      <c r="BG375" s="146">
        <f>IF(N375="zákl. přenesená",J375,0)</f>
        <v>0</v>
      </c>
      <c r="BH375" s="146">
        <f>IF(N375="sníž. přenesená",J375,0)</f>
        <v>0</v>
      </c>
      <c r="BI375" s="146">
        <f>IF(N375="nulová",J375,0)</f>
        <v>0</v>
      </c>
      <c r="BJ375" s="18" t="s">
        <v>92</v>
      </c>
      <c r="BK375" s="146">
        <f>ROUND(I375*H375,2)</f>
        <v>0</v>
      </c>
      <c r="BL375" s="18" t="s">
        <v>184</v>
      </c>
      <c r="BM375" s="258" t="s">
        <v>491</v>
      </c>
    </row>
    <row r="376" s="2" customFormat="1" ht="21.75" customHeight="1">
      <c r="A376" s="41"/>
      <c r="B376" s="42"/>
      <c r="C376" s="246" t="s">
        <v>492</v>
      </c>
      <c r="D376" s="246" t="s">
        <v>180</v>
      </c>
      <c r="E376" s="247" t="s">
        <v>493</v>
      </c>
      <c r="F376" s="248" t="s">
        <v>494</v>
      </c>
      <c r="G376" s="249" t="s">
        <v>289</v>
      </c>
      <c r="H376" s="250">
        <v>1</v>
      </c>
      <c r="I376" s="251"/>
      <c r="J376" s="252">
        <f>ROUND(I376*H376,2)</f>
        <v>0</v>
      </c>
      <c r="K376" s="253"/>
      <c r="L376" s="44"/>
      <c r="M376" s="254" t="s">
        <v>1</v>
      </c>
      <c r="N376" s="255" t="s">
        <v>50</v>
      </c>
      <c r="O376" s="94"/>
      <c r="P376" s="256">
        <f>O376*H376</f>
        <v>0</v>
      </c>
      <c r="Q376" s="256">
        <v>0</v>
      </c>
      <c r="R376" s="256">
        <f>Q376*H376</f>
        <v>0</v>
      </c>
      <c r="S376" s="256">
        <v>0</v>
      </c>
      <c r="T376" s="257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58" t="s">
        <v>184</v>
      </c>
      <c r="AT376" s="258" t="s">
        <v>180</v>
      </c>
      <c r="AU376" s="258" t="s">
        <v>94</v>
      </c>
      <c r="AY376" s="18" t="s">
        <v>178</v>
      </c>
      <c r="BE376" s="146">
        <f>IF(N376="základní",J376,0)</f>
        <v>0</v>
      </c>
      <c r="BF376" s="146">
        <f>IF(N376="snížená",J376,0)</f>
        <v>0</v>
      </c>
      <c r="BG376" s="146">
        <f>IF(N376="zákl. přenesená",J376,0)</f>
        <v>0</v>
      </c>
      <c r="BH376" s="146">
        <f>IF(N376="sníž. přenesená",J376,0)</f>
        <v>0</v>
      </c>
      <c r="BI376" s="146">
        <f>IF(N376="nulová",J376,0)</f>
        <v>0</v>
      </c>
      <c r="BJ376" s="18" t="s">
        <v>92</v>
      </c>
      <c r="BK376" s="146">
        <f>ROUND(I376*H376,2)</f>
        <v>0</v>
      </c>
      <c r="BL376" s="18" t="s">
        <v>184</v>
      </c>
      <c r="BM376" s="258" t="s">
        <v>495</v>
      </c>
    </row>
    <row r="377" s="2" customFormat="1" ht="16.5" customHeight="1">
      <c r="A377" s="41"/>
      <c r="B377" s="42"/>
      <c r="C377" s="303" t="s">
        <v>496</v>
      </c>
      <c r="D377" s="303" t="s">
        <v>286</v>
      </c>
      <c r="E377" s="304" t="s">
        <v>497</v>
      </c>
      <c r="F377" s="305" t="s">
        <v>498</v>
      </c>
      <c r="G377" s="306" t="s">
        <v>289</v>
      </c>
      <c r="H377" s="307">
        <v>1</v>
      </c>
      <c r="I377" s="308"/>
      <c r="J377" s="309">
        <f>ROUND(I377*H377,2)</f>
        <v>0</v>
      </c>
      <c r="K377" s="310"/>
      <c r="L377" s="311"/>
      <c r="M377" s="312" t="s">
        <v>1</v>
      </c>
      <c r="N377" s="313" t="s">
        <v>50</v>
      </c>
      <c r="O377" s="94"/>
      <c r="P377" s="256">
        <f>O377*H377</f>
        <v>0</v>
      </c>
      <c r="Q377" s="256">
        <v>6.9999999999999994E-05</v>
      </c>
      <c r="R377" s="256">
        <f>Q377*H377</f>
        <v>6.9999999999999994E-05</v>
      </c>
      <c r="S377" s="256">
        <v>0</v>
      </c>
      <c r="T377" s="257">
        <f>S377*H377</f>
        <v>0</v>
      </c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R377" s="258" t="s">
        <v>237</v>
      </c>
      <c r="AT377" s="258" t="s">
        <v>286</v>
      </c>
      <c r="AU377" s="258" t="s">
        <v>94</v>
      </c>
      <c r="AY377" s="18" t="s">
        <v>178</v>
      </c>
      <c r="BE377" s="146">
        <f>IF(N377="základní",J377,0)</f>
        <v>0</v>
      </c>
      <c r="BF377" s="146">
        <f>IF(N377="snížená",J377,0)</f>
        <v>0</v>
      </c>
      <c r="BG377" s="146">
        <f>IF(N377="zákl. přenesená",J377,0)</f>
        <v>0</v>
      </c>
      <c r="BH377" s="146">
        <f>IF(N377="sníž. přenesená",J377,0)</f>
        <v>0</v>
      </c>
      <c r="BI377" s="146">
        <f>IF(N377="nulová",J377,0)</f>
        <v>0</v>
      </c>
      <c r="BJ377" s="18" t="s">
        <v>92</v>
      </c>
      <c r="BK377" s="146">
        <f>ROUND(I377*H377,2)</f>
        <v>0</v>
      </c>
      <c r="BL377" s="18" t="s">
        <v>184</v>
      </c>
      <c r="BM377" s="258" t="s">
        <v>499</v>
      </c>
    </row>
    <row r="378" s="2" customFormat="1" ht="16.5" customHeight="1">
      <c r="A378" s="41"/>
      <c r="B378" s="42"/>
      <c r="C378" s="246" t="s">
        <v>500</v>
      </c>
      <c r="D378" s="246" t="s">
        <v>180</v>
      </c>
      <c r="E378" s="247" t="s">
        <v>501</v>
      </c>
      <c r="F378" s="248" t="s">
        <v>502</v>
      </c>
      <c r="G378" s="249" t="s">
        <v>289</v>
      </c>
      <c r="H378" s="250">
        <v>1</v>
      </c>
      <c r="I378" s="251"/>
      <c r="J378" s="252">
        <f>ROUND(I378*H378,2)</f>
        <v>0</v>
      </c>
      <c r="K378" s="253"/>
      <c r="L378" s="44"/>
      <c r="M378" s="254" t="s">
        <v>1</v>
      </c>
      <c r="N378" s="255" t="s">
        <v>50</v>
      </c>
      <c r="O378" s="94"/>
      <c r="P378" s="256">
        <f>O378*H378</f>
        <v>0</v>
      </c>
      <c r="Q378" s="256">
        <v>0.00038000000000000002</v>
      </c>
      <c r="R378" s="256">
        <f>Q378*H378</f>
        <v>0.00038000000000000002</v>
      </c>
      <c r="S378" s="256">
        <v>0</v>
      </c>
      <c r="T378" s="257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58" t="s">
        <v>184</v>
      </c>
      <c r="AT378" s="258" t="s">
        <v>180</v>
      </c>
      <c r="AU378" s="258" t="s">
        <v>94</v>
      </c>
      <c r="AY378" s="18" t="s">
        <v>178</v>
      </c>
      <c r="BE378" s="146">
        <f>IF(N378="základní",J378,0)</f>
        <v>0</v>
      </c>
      <c r="BF378" s="146">
        <f>IF(N378="snížená",J378,0)</f>
        <v>0</v>
      </c>
      <c r="BG378" s="146">
        <f>IF(N378="zákl. přenesená",J378,0)</f>
        <v>0</v>
      </c>
      <c r="BH378" s="146">
        <f>IF(N378="sníž. přenesená",J378,0)</f>
        <v>0</v>
      </c>
      <c r="BI378" s="146">
        <f>IF(N378="nulová",J378,0)</f>
        <v>0</v>
      </c>
      <c r="BJ378" s="18" t="s">
        <v>92</v>
      </c>
      <c r="BK378" s="146">
        <f>ROUND(I378*H378,2)</f>
        <v>0</v>
      </c>
      <c r="BL378" s="18" t="s">
        <v>184</v>
      </c>
      <c r="BM378" s="258" t="s">
        <v>503</v>
      </c>
    </row>
    <row r="379" s="2" customFormat="1" ht="24.15" customHeight="1">
      <c r="A379" s="41"/>
      <c r="B379" s="42"/>
      <c r="C379" s="246" t="s">
        <v>504</v>
      </c>
      <c r="D379" s="246" t="s">
        <v>180</v>
      </c>
      <c r="E379" s="247" t="s">
        <v>505</v>
      </c>
      <c r="F379" s="248" t="s">
        <v>506</v>
      </c>
      <c r="G379" s="249" t="s">
        <v>346</v>
      </c>
      <c r="H379" s="250">
        <v>5</v>
      </c>
      <c r="I379" s="251"/>
      <c r="J379" s="252">
        <f>ROUND(I379*H379,2)</f>
        <v>0</v>
      </c>
      <c r="K379" s="253"/>
      <c r="L379" s="44"/>
      <c r="M379" s="254" t="s">
        <v>1</v>
      </c>
      <c r="N379" s="255" t="s">
        <v>50</v>
      </c>
      <c r="O379" s="94"/>
      <c r="P379" s="256">
        <f>O379*H379</f>
        <v>0</v>
      </c>
      <c r="Q379" s="256">
        <v>0.0012800000000000001</v>
      </c>
      <c r="R379" s="256">
        <f>Q379*H379</f>
        <v>0.0064000000000000003</v>
      </c>
      <c r="S379" s="256">
        <v>0</v>
      </c>
      <c r="T379" s="257">
        <f>S379*H379</f>
        <v>0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58" t="s">
        <v>184</v>
      </c>
      <c r="AT379" s="258" t="s">
        <v>180</v>
      </c>
      <c r="AU379" s="258" t="s">
        <v>94</v>
      </c>
      <c r="AY379" s="18" t="s">
        <v>178</v>
      </c>
      <c r="BE379" s="146">
        <f>IF(N379="základní",J379,0)</f>
        <v>0</v>
      </c>
      <c r="BF379" s="146">
        <f>IF(N379="snížená",J379,0)</f>
        <v>0</v>
      </c>
      <c r="BG379" s="146">
        <f>IF(N379="zákl. přenesená",J379,0)</f>
        <v>0</v>
      </c>
      <c r="BH379" s="146">
        <f>IF(N379="sníž. přenesená",J379,0)</f>
        <v>0</v>
      </c>
      <c r="BI379" s="146">
        <f>IF(N379="nulová",J379,0)</f>
        <v>0</v>
      </c>
      <c r="BJ379" s="18" t="s">
        <v>92</v>
      </c>
      <c r="BK379" s="146">
        <f>ROUND(I379*H379,2)</f>
        <v>0</v>
      </c>
      <c r="BL379" s="18" t="s">
        <v>184</v>
      </c>
      <c r="BM379" s="258" t="s">
        <v>507</v>
      </c>
    </row>
    <row r="380" s="14" customFormat="1">
      <c r="A380" s="14"/>
      <c r="B380" s="270"/>
      <c r="C380" s="271"/>
      <c r="D380" s="261" t="s">
        <v>186</v>
      </c>
      <c r="E380" s="272" t="s">
        <v>1</v>
      </c>
      <c r="F380" s="273" t="s">
        <v>508</v>
      </c>
      <c r="G380" s="271"/>
      <c r="H380" s="274">
        <v>5</v>
      </c>
      <c r="I380" s="275"/>
      <c r="J380" s="271"/>
      <c r="K380" s="271"/>
      <c r="L380" s="276"/>
      <c r="M380" s="277"/>
      <c r="N380" s="278"/>
      <c r="O380" s="278"/>
      <c r="P380" s="278"/>
      <c r="Q380" s="278"/>
      <c r="R380" s="278"/>
      <c r="S380" s="278"/>
      <c r="T380" s="279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80" t="s">
        <v>186</v>
      </c>
      <c r="AU380" s="280" t="s">
        <v>94</v>
      </c>
      <c r="AV380" s="14" t="s">
        <v>94</v>
      </c>
      <c r="AW380" s="14" t="s">
        <v>37</v>
      </c>
      <c r="AX380" s="14" t="s">
        <v>92</v>
      </c>
      <c r="AY380" s="280" t="s">
        <v>178</v>
      </c>
    </row>
    <row r="381" s="2" customFormat="1" ht="16.5" customHeight="1">
      <c r="A381" s="41"/>
      <c r="B381" s="42"/>
      <c r="C381" s="246" t="s">
        <v>509</v>
      </c>
      <c r="D381" s="246" t="s">
        <v>180</v>
      </c>
      <c r="E381" s="247" t="s">
        <v>510</v>
      </c>
      <c r="F381" s="248" t="s">
        <v>511</v>
      </c>
      <c r="G381" s="249" t="s">
        <v>289</v>
      </c>
      <c r="H381" s="250">
        <v>4</v>
      </c>
      <c r="I381" s="251"/>
      <c r="J381" s="252">
        <f>ROUND(I381*H381,2)</f>
        <v>0</v>
      </c>
      <c r="K381" s="253"/>
      <c r="L381" s="44"/>
      <c r="M381" s="254" t="s">
        <v>1</v>
      </c>
      <c r="N381" s="255" t="s">
        <v>50</v>
      </c>
      <c r="O381" s="94"/>
      <c r="P381" s="256">
        <f>O381*H381</f>
        <v>0</v>
      </c>
      <c r="Q381" s="256">
        <v>0</v>
      </c>
      <c r="R381" s="256">
        <f>Q381*H381</f>
        <v>0</v>
      </c>
      <c r="S381" s="256">
        <v>0</v>
      </c>
      <c r="T381" s="257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58" t="s">
        <v>184</v>
      </c>
      <c r="AT381" s="258" t="s">
        <v>180</v>
      </c>
      <c r="AU381" s="258" t="s">
        <v>94</v>
      </c>
      <c r="AY381" s="18" t="s">
        <v>178</v>
      </c>
      <c r="BE381" s="146">
        <f>IF(N381="základní",J381,0)</f>
        <v>0</v>
      </c>
      <c r="BF381" s="146">
        <f>IF(N381="snížená",J381,0)</f>
        <v>0</v>
      </c>
      <c r="BG381" s="146">
        <f>IF(N381="zákl. přenesená",J381,0)</f>
        <v>0</v>
      </c>
      <c r="BH381" s="146">
        <f>IF(N381="sníž. přenesená",J381,0)</f>
        <v>0</v>
      </c>
      <c r="BI381" s="146">
        <f>IF(N381="nulová",J381,0)</f>
        <v>0</v>
      </c>
      <c r="BJ381" s="18" t="s">
        <v>92</v>
      </c>
      <c r="BK381" s="146">
        <f>ROUND(I381*H381,2)</f>
        <v>0</v>
      </c>
      <c r="BL381" s="18" t="s">
        <v>184</v>
      </c>
      <c r="BM381" s="258" t="s">
        <v>512</v>
      </c>
    </row>
    <row r="382" s="2" customFormat="1" ht="16.5" customHeight="1">
      <c r="A382" s="41"/>
      <c r="B382" s="42"/>
      <c r="C382" s="303" t="s">
        <v>513</v>
      </c>
      <c r="D382" s="303" t="s">
        <v>286</v>
      </c>
      <c r="E382" s="304" t="s">
        <v>514</v>
      </c>
      <c r="F382" s="305" t="s">
        <v>515</v>
      </c>
      <c r="G382" s="306" t="s">
        <v>289</v>
      </c>
      <c r="H382" s="307">
        <v>4</v>
      </c>
      <c r="I382" s="308"/>
      <c r="J382" s="309">
        <f>ROUND(I382*H382,2)</f>
        <v>0</v>
      </c>
      <c r="K382" s="310"/>
      <c r="L382" s="311"/>
      <c r="M382" s="312" t="s">
        <v>1</v>
      </c>
      <c r="N382" s="313" t="s">
        <v>50</v>
      </c>
      <c r="O382" s="94"/>
      <c r="P382" s="256">
        <f>O382*H382</f>
        <v>0</v>
      </c>
      <c r="Q382" s="256">
        <v>0.00027999999999999998</v>
      </c>
      <c r="R382" s="256">
        <f>Q382*H382</f>
        <v>0.0011199999999999999</v>
      </c>
      <c r="S382" s="256">
        <v>0</v>
      </c>
      <c r="T382" s="257">
        <f>S382*H382</f>
        <v>0</v>
      </c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R382" s="258" t="s">
        <v>237</v>
      </c>
      <c r="AT382" s="258" t="s">
        <v>286</v>
      </c>
      <c r="AU382" s="258" t="s">
        <v>94</v>
      </c>
      <c r="AY382" s="18" t="s">
        <v>178</v>
      </c>
      <c r="BE382" s="146">
        <f>IF(N382="základní",J382,0)</f>
        <v>0</v>
      </c>
      <c r="BF382" s="146">
        <f>IF(N382="snížená",J382,0)</f>
        <v>0</v>
      </c>
      <c r="BG382" s="146">
        <f>IF(N382="zákl. přenesená",J382,0)</f>
        <v>0</v>
      </c>
      <c r="BH382" s="146">
        <f>IF(N382="sníž. přenesená",J382,0)</f>
        <v>0</v>
      </c>
      <c r="BI382" s="146">
        <f>IF(N382="nulová",J382,0)</f>
        <v>0</v>
      </c>
      <c r="BJ382" s="18" t="s">
        <v>92</v>
      </c>
      <c r="BK382" s="146">
        <f>ROUND(I382*H382,2)</f>
        <v>0</v>
      </c>
      <c r="BL382" s="18" t="s">
        <v>184</v>
      </c>
      <c r="BM382" s="258" t="s">
        <v>516</v>
      </c>
    </row>
    <row r="383" s="2" customFormat="1" ht="21.75" customHeight="1">
      <c r="A383" s="41"/>
      <c r="B383" s="42"/>
      <c r="C383" s="246" t="s">
        <v>517</v>
      </c>
      <c r="D383" s="246" t="s">
        <v>180</v>
      </c>
      <c r="E383" s="247" t="s">
        <v>518</v>
      </c>
      <c r="F383" s="248" t="s">
        <v>519</v>
      </c>
      <c r="G383" s="249" t="s">
        <v>346</v>
      </c>
      <c r="H383" s="250">
        <v>29</v>
      </c>
      <c r="I383" s="251"/>
      <c r="J383" s="252">
        <f>ROUND(I383*H383,2)</f>
        <v>0</v>
      </c>
      <c r="K383" s="253"/>
      <c r="L383" s="44"/>
      <c r="M383" s="254" t="s">
        <v>1</v>
      </c>
      <c r="N383" s="255" t="s">
        <v>50</v>
      </c>
      <c r="O383" s="94"/>
      <c r="P383" s="256">
        <f>O383*H383</f>
        <v>0</v>
      </c>
      <c r="Q383" s="256">
        <v>6.0000000000000002E-05</v>
      </c>
      <c r="R383" s="256">
        <f>Q383*H383</f>
        <v>0.00174</v>
      </c>
      <c r="S383" s="256">
        <v>0</v>
      </c>
      <c r="T383" s="257">
        <f>S383*H383</f>
        <v>0</v>
      </c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R383" s="258" t="s">
        <v>184</v>
      </c>
      <c r="AT383" s="258" t="s">
        <v>180</v>
      </c>
      <c r="AU383" s="258" t="s">
        <v>94</v>
      </c>
      <c r="AY383" s="18" t="s">
        <v>178</v>
      </c>
      <c r="BE383" s="146">
        <f>IF(N383="základní",J383,0)</f>
        <v>0</v>
      </c>
      <c r="BF383" s="146">
        <f>IF(N383="snížená",J383,0)</f>
        <v>0</v>
      </c>
      <c r="BG383" s="146">
        <f>IF(N383="zákl. přenesená",J383,0)</f>
        <v>0</v>
      </c>
      <c r="BH383" s="146">
        <f>IF(N383="sníž. přenesená",J383,0)</f>
        <v>0</v>
      </c>
      <c r="BI383" s="146">
        <f>IF(N383="nulová",J383,0)</f>
        <v>0</v>
      </c>
      <c r="BJ383" s="18" t="s">
        <v>92</v>
      </c>
      <c r="BK383" s="146">
        <f>ROUND(I383*H383,2)</f>
        <v>0</v>
      </c>
      <c r="BL383" s="18" t="s">
        <v>184</v>
      </c>
      <c r="BM383" s="258" t="s">
        <v>520</v>
      </c>
    </row>
    <row r="384" s="13" customFormat="1">
      <c r="A384" s="13"/>
      <c r="B384" s="259"/>
      <c r="C384" s="260"/>
      <c r="D384" s="261" t="s">
        <v>186</v>
      </c>
      <c r="E384" s="262" t="s">
        <v>1</v>
      </c>
      <c r="F384" s="263" t="s">
        <v>219</v>
      </c>
      <c r="G384" s="260"/>
      <c r="H384" s="262" t="s">
        <v>1</v>
      </c>
      <c r="I384" s="264"/>
      <c r="J384" s="260"/>
      <c r="K384" s="260"/>
      <c r="L384" s="265"/>
      <c r="M384" s="266"/>
      <c r="N384" s="267"/>
      <c r="O384" s="267"/>
      <c r="P384" s="267"/>
      <c r="Q384" s="267"/>
      <c r="R384" s="267"/>
      <c r="S384" s="267"/>
      <c r="T384" s="268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69" t="s">
        <v>186</v>
      </c>
      <c r="AU384" s="269" t="s">
        <v>94</v>
      </c>
      <c r="AV384" s="13" t="s">
        <v>92</v>
      </c>
      <c r="AW384" s="13" t="s">
        <v>37</v>
      </c>
      <c r="AX384" s="13" t="s">
        <v>85</v>
      </c>
      <c r="AY384" s="269" t="s">
        <v>178</v>
      </c>
    </row>
    <row r="385" s="14" customFormat="1">
      <c r="A385" s="14"/>
      <c r="B385" s="270"/>
      <c r="C385" s="271"/>
      <c r="D385" s="261" t="s">
        <v>186</v>
      </c>
      <c r="E385" s="272" t="s">
        <v>1</v>
      </c>
      <c r="F385" s="273" t="s">
        <v>475</v>
      </c>
      <c r="G385" s="271"/>
      <c r="H385" s="274">
        <v>25</v>
      </c>
      <c r="I385" s="275"/>
      <c r="J385" s="271"/>
      <c r="K385" s="271"/>
      <c r="L385" s="276"/>
      <c r="M385" s="277"/>
      <c r="N385" s="278"/>
      <c r="O385" s="278"/>
      <c r="P385" s="278"/>
      <c r="Q385" s="278"/>
      <c r="R385" s="278"/>
      <c r="S385" s="278"/>
      <c r="T385" s="279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80" t="s">
        <v>186</v>
      </c>
      <c r="AU385" s="280" t="s">
        <v>94</v>
      </c>
      <c r="AV385" s="14" t="s">
        <v>94</v>
      </c>
      <c r="AW385" s="14" t="s">
        <v>37</v>
      </c>
      <c r="AX385" s="14" t="s">
        <v>85</v>
      </c>
      <c r="AY385" s="280" t="s">
        <v>178</v>
      </c>
    </row>
    <row r="386" s="13" customFormat="1">
      <c r="A386" s="13"/>
      <c r="B386" s="259"/>
      <c r="C386" s="260"/>
      <c r="D386" s="261" t="s">
        <v>186</v>
      </c>
      <c r="E386" s="262" t="s">
        <v>1</v>
      </c>
      <c r="F386" s="263" t="s">
        <v>221</v>
      </c>
      <c r="G386" s="260"/>
      <c r="H386" s="262" t="s">
        <v>1</v>
      </c>
      <c r="I386" s="264"/>
      <c r="J386" s="260"/>
      <c r="K386" s="260"/>
      <c r="L386" s="265"/>
      <c r="M386" s="266"/>
      <c r="N386" s="267"/>
      <c r="O386" s="267"/>
      <c r="P386" s="267"/>
      <c r="Q386" s="267"/>
      <c r="R386" s="267"/>
      <c r="S386" s="267"/>
      <c r="T386" s="268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69" t="s">
        <v>186</v>
      </c>
      <c r="AU386" s="269" t="s">
        <v>94</v>
      </c>
      <c r="AV386" s="13" t="s">
        <v>92</v>
      </c>
      <c r="AW386" s="13" t="s">
        <v>37</v>
      </c>
      <c r="AX386" s="13" t="s">
        <v>85</v>
      </c>
      <c r="AY386" s="269" t="s">
        <v>178</v>
      </c>
    </row>
    <row r="387" s="14" customFormat="1">
      <c r="A387" s="14"/>
      <c r="B387" s="270"/>
      <c r="C387" s="271"/>
      <c r="D387" s="261" t="s">
        <v>186</v>
      </c>
      <c r="E387" s="272" t="s">
        <v>1</v>
      </c>
      <c r="F387" s="273" t="s">
        <v>521</v>
      </c>
      <c r="G387" s="271"/>
      <c r="H387" s="274">
        <v>4</v>
      </c>
      <c r="I387" s="275"/>
      <c r="J387" s="271"/>
      <c r="K387" s="271"/>
      <c r="L387" s="276"/>
      <c r="M387" s="277"/>
      <c r="N387" s="278"/>
      <c r="O387" s="278"/>
      <c r="P387" s="278"/>
      <c r="Q387" s="278"/>
      <c r="R387" s="278"/>
      <c r="S387" s="278"/>
      <c r="T387" s="279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80" t="s">
        <v>186</v>
      </c>
      <c r="AU387" s="280" t="s">
        <v>94</v>
      </c>
      <c r="AV387" s="14" t="s">
        <v>94</v>
      </c>
      <c r="AW387" s="14" t="s">
        <v>37</v>
      </c>
      <c r="AX387" s="14" t="s">
        <v>85</v>
      </c>
      <c r="AY387" s="280" t="s">
        <v>178</v>
      </c>
    </row>
    <row r="388" s="15" customFormat="1">
      <c r="A388" s="15"/>
      <c r="B388" s="281"/>
      <c r="C388" s="282"/>
      <c r="D388" s="261" t="s">
        <v>186</v>
      </c>
      <c r="E388" s="283" t="s">
        <v>1</v>
      </c>
      <c r="F388" s="284" t="s">
        <v>206</v>
      </c>
      <c r="G388" s="282"/>
      <c r="H388" s="285">
        <v>29</v>
      </c>
      <c r="I388" s="286"/>
      <c r="J388" s="282"/>
      <c r="K388" s="282"/>
      <c r="L388" s="287"/>
      <c r="M388" s="288"/>
      <c r="N388" s="289"/>
      <c r="O388" s="289"/>
      <c r="P388" s="289"/>
      <c r="Q388" s="289"/>
      <c r="R388" s="289"/>
      <c r="S388" s="289"/>
      <c r="T388" s="290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91" t="s">
        <v>186</v>
      </c>
      <c r="AU388" s="291" t="s">
        <v>94</v>
      </c>
      <c r="AV388" s="15" t="s">
        <v>184</v>
      </c>
      <c r="AW388" s="15" t="s">
        <v>37</v>
      </c>
      <c r="AX388" s="15" t="s">
        <v>92</v>
      </c>
      <c r="AY388" s="291" t="s">
        <v>178</v>
      </c>
    </row>
    <row r="389" s="12" customFormat="1" ht="22.8" customHeight="1">
      <c r="A389" s="12"/>
      <c r="B389" s="230"/>
      <c r="C389" s="231"/>
      <c r="D389" s="232" t="s">
        <v>84</v>
      </c>
      <c r="E389" s="244" t="s">
        <v>242</v>
      </c>
      <c r="F389" s="244" t="s">
        <v>522</v>
      </c>
      <c r="G389" s="231"/>
      <c r="H389" s="231"/>
      <c r="I389" s="234"/>
      <c r="J389" s="245">
        <f>BK389</f>
        <v>0</v>
      </c>
      <c r="K389" s="231"/>
      <c r="L389" s="236"/>
      <c r="M389" s="237"/>
      <c r="N389" s="238"/>
      <c r="O389" s="238"/>
      <c r="P389" s="239">
        <f>SUM(P390:P399)</f>
        <v>0</v>
      </c>
      <c r="Q389" s="238"/>
      <c r="R389" s="239">
        <f>SUM(R390:R399)</f>
        <v>0.17310240000000002</v>
      </c>
      <c r="S389" s="238"/>
      <c r="T389" s="240">
        <f>SUM(T390:T399)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241" t="s">
        <v>92</v>
      </c>
      <c r="AT389" s="242" t="s">
        <v>84</v>
      </c>
      <c r="AU389" s="242" t="s">
        <v>92</v>
      </c>
      <c r="AY389" s="241" t="s">
        <v>178</v>
      </c>
      <c r="BK389" s="243">
        <f>SUM(BK390:BK399)</f>
        <v>0</v>
      </c>
    </row>
    <row r="390" s="2" customFormat="1" ht="33" customHeight="1">
      <c r="A390" s="41"/>
      <c r="B390" s="42"/>
      <c r="C390" s="246" t="s">
        <v>523</v>
      </c>
      <c r="D390" s="246" t="s">
        <v>180</v>
      </c>
      <c r="E390" s="247" t="s">
        <v>524</v>
      </c>
      <c r="F390" s="248" t="s">
        <v>525</v>
      </c>
      <c r="G390" s="249" t="s">
        <v>299</v>
      </c>
      <c r="H390" s="250">
        <v>21.600000000000001</v>
      </c>
      <c r="I390" s="251"/>
      <c r="J390" s="252">
        <f>ROUND(I390*H390,2)</f>
        <v>0</v>
      </c>
      <c r="K390" s="253"/>
      <c r="L390" s="44"/>
      <c r="M390" s="254" t="s">
        <v>1</v>
      </c>
      <c r="N390" s="255" t="s">
        <v>50</v>
      </c>
      <c r="O390" s="94"/>
      <c r="P390" s="256">
        <f>O390*H390</f>
        <v>0</v>
      </c>
      <c r="Q390" s="256">
        <v>0.00012999999999999999</v>
      </c>
      <c r="R390" s="256">
        <f>Q390*H390</f>
        <v>0.0028079999999999997</v>
      </c>
      <c r="S390" s="256">
        <v>0</v>
      </c>
      <c r="T390" s="257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58" t="s">
        <v>184</v>
      </c>
      <c r="AT390" s="258" t="s">
        <v>180</v>
      </c>
      <c r="AU390" s="258" t="s">
        <v>94</v>
      </c>
      <c r="AY390" s="18" t="s">
        <v>178</v>
      </c>
      <c r="BE390" s="146">
        <f>IF(N390="základní",J390,0)</f>
        <v>0</v>
      </c>
      <c r="BF390" s="146">
        <f>IF(N390="snížená",J390,0)</f>
        <v>0</v>
      </c>
      <c r="BG390" s="146">
        <f>IF(N390="zákl. přenesená",J390,0)</f>
        <v>0</v>
      </c>
      <c r="BH390" s="146">
        <f>IF(N390="sníž. přenesená",J390,0)</f>
        <v>0</v>
      </c>
      <c r="BI390" s="146">
        <f>IF(N390="nulová",J390,0)</f>
        <v>0</v>
      </c>
      <c r="BJ390" s="18" t="s">
        <v>92</v>
      </c>
      <c r="BK390" s="146">
        <f>ROUND(I390*H390,2)</f>
        <v>0</v>
      </c>
      <c r="BL390" s="18" t="s">
        <v>184</v>
      </c>
      <c r="BM390" s="258" t="s">
        <v>526</v>
      </c>
    </row>
    <row r="391" s="14" customFormat="1">
      <c r="A391" s="14"/>
      <c r="B391" s="270"/>
      <c r="C391" s="271"/>
      <c r="D391" s="261" t="s">
        <v>186</v>
      </c>
      <c r="E391" s="272" t="s">
        <v>1</v>
      </c>
      <c r="F391" s="273" t="s">
        <v>527</v>
      </c>
      <c r="G391" s="271"/>
      <c r="H391" s="274">
        <v>21.600000000000001</v>
      </c>
      <c r="I391" s="275"/>
      <c r="J391" s="271"/>
      <c r="K391" s="271"/>
      <c r="L391" s="276"/>
      <c r="M391" s="277"/>
      <c r="N391" s="278"/>
      <c r="O391" s="278"/>
      <c r="P391" s="278"/>
      <c r="Q391" s="278"/>
      <c r="R391" s="278"/>
      <c r="S391" s="278"/>
      <c r="T391" s="279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80" t="s">
        <v>186</v>
      </c>
      <c r="AU391" s="280" t="s">
        <v>94</v>
      </c>
      <c r="AV391" s="14" t="s">
        <v>94</v>
      </c>
      <c r="AW391" s="14" t="s">
        <v>37</v>
      </c>
      <c r="AX391" s="14" t="s">
        <v>92</v>
      </c>
      <c r="AY391" s="280" t="s">
        <v>178</v>
      </c>
    </row>
    <row r="392" s="2" customFormat="1" ht="24.15" customHeight="1">
      <c r="A392" s="41"/>
      <c r="B392" s="42"/>
      <c r="C392" s="246" t="s">
        <v>528</v>
      </c>
      <c r="D392" s="246" t="s">
        <v>180</v>
      </c>
      <c r="E392" s="247" t="s">
        <v>529</v>
      </c>
      <c r="F392" s="248" t="s">
        <v>530</v>
      </c>
      <c r="G392" s="249" t="s">
        <v>299</v>
      </c>
      <c r="H392" s="250">
        <v>45.359999999999999</v>
      </c>
      <c r="I392" s="251"/>
      <c r="J392" s="252">
        <f>ROUND(I392*H392,2)</f>
        <v>0</v>
      </c>
      <c r="K392" s="253"/>
      <c r="L392" s="44"/>
      <c r="M392" s="254" t="s">
        <v>1</v>
      </c>
      <c r="N392" s="255" t="s">
        <v>50</v>
      </c>
      <c r="O392" s="94"/>
      <c r="P392" s="256">
        <f>O392*H392</f>
        <v>0</v>
      </c>
      <c r="Q392" s="256">
        <v>4.0000000000000003E-05</v>
      </c>
      <c r="R392" s="256">
        <f>Q392*H392</f>
        <v>0.0018144000000000001</v>
      </c>
      <c r="S392" s="256">
        <v>0</v>
      </c>
      <c r="T392" s="257">
        <f>S392*H392</f>
        <v>0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58" t="s">
        <v>184</v>
      </c>
      <c r="AT392" s="258" t="s">
        <v>180</v>
      </c>
      <c r="AU392" s="258" t="s">
        <v>94</v>
      </c>
      <c r="AY392" s="18" t="s">
        <v>178</v>
      </c>
      <c r="BE392" s="146">
        <f>IF(N392="základní",J392,0)</f>
        <v>0</v>
      </c>
      <c r="BF392" s="146">
        <f>IF(N392="snížená",J392,0)</f>
        <v>0</v>
      </c>
      <c r="BG392" s="146">
        <f>IF(N392="zákl. přenesená",J392,0)</f>
        <v>0</v>
      </c>
      <c r="BH392" s="146">
        <f>IF(N392="sníž. přenesená",J392,0)</f>
        <v>0</v>
      </c>
      <c r="BI392" s="146">
        <f>IF(N392="nulová",J392,0)</f>
        <v>0</v>
      </c>
      <c r="BJ392" s="18" t="s">
        <v>92</v>
      </c>
      <c r="BK392" s="146">
        <f>ROUND(I392*H392,2)</f>
        <v>0</v>
      </c>
      <c r="BL392" s="18" t="s">
        <v>184</v>
      </c>
      <c r="BM392" s="258" t="s">
        <v>531</v>
      </c>
    </row>
    <row r="393" s="14" customFormat="1">
      <c r="A393" s="14"/>
      <c r="B393" s="270"/>
      <c r="C393" s="271"/>
      <c r="D393" s="261" t="s">
        <v>186</v>
      </c>
      <c r="E393" s="272" t="s">
        <v>1</v>
      </c>
      <c r="F393" s="273" t="s">
        <v>532</v>
      </c>
      <c r="G393" s="271"/>
      <c r="H393" s="274">
        <v>45.359999999999999</v>
      </c>
      <c r="I393" s="275"/>
      <c r="J393" s="271"/>
      <c r="K393" s="271"/>
      <c r="L393" s="276"/>
      <c r="M393" s="277"/>
      <c r="N393" s="278"/>
      <c r="O393" s="278"/>
      <c r="P393" s="278"/>
      <c r="Q393" s="278"/>
      <c r="R393" s="278"/>
      <c r="S393" s="278"/>
      <c r="T393" s="279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80" t="s">
        <v>186</v>
      </c>
      <c r="AU393" s="280" t="s">
        <v>94</v>
      </c>
      <c r="AV393" s="14" t="s">
        <v>94</v>
      </c>
      <c r="AW393" s="14" t="s">
        <v>37</v>
      </c>
      <c r="AX393" s="14" t="s">
        <v>92</v>
      </c>
      <c r="AY393" s="280" t="s">
        <v>178</v>
      </c>
    </row>
    <row r="394" s="2" customFormat="1" ht="24.15" customHeight="1">
      <c r="A394" s="41"/>
      <c r="B394" s="42"/>
      <c r="C394" s="246" t="s">
        <v>533</v>
      </c>
      <c r="D394" s="246" t="s">
        <v>180</v>
      </c>
      <c r="E394" s="247" t="s">
        <v>534</v>
      </c>
      <c r="F394" s="248" t="s">
        <v>535</v>
      </c>
      <c r="G394" s="249" t="s">
        <v>289</v>
      </c>
      <c r="H394" s="250">
        <v>48</v>
      </c>
      <c r="I394" s="251"/>
      <c r="J394" s="252">
        <f>ROUND(I394*H394,2)</f>
        <v>0</v>
      </c>
      <c r="K394" s="253"/>
      <c r="L394" s="44"/>
      <c r="M394" s="254" t="s">
        <v>1</v>
      </c>
      <c r="N394" s="255" t="s">
        <v>50</v>
      </c>
      <c r="O394" s="94"/>
      <c r="P394" s="256">
        <f>O394*H394</f>
        <v>0</v>
      </c>
      <c r="Q394" s="256">
        <v>1.0000000000000001E-05</v>
      </c>
      <c r="R394" s="256">
        <f>Q394*H394</f>
        <v>0.00048000000000000007</v>
      </c>
      <c r="S394" s="256">
        <v>0</v>
      </c>
      <c r="T394" s="257">
        <f>S394*H394</f>
        <v>0</v>
      </c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R394" s="258" t="s">
        <v>184</v>
      </c>
      <c r="AT394" s="258" t="s">
        <v>180</v>
      </c>
      <c r="AU394" s="258" t="s">
        <v>94</v>
      </c>
      <c r="AY394" s="18" t="s">
        <v>178</v>
      </c>
      <c r="BE394" s="146">
        <f>IF(N394="základní",J394,0)</f>
        <v>0</v>
      </c>
      <c r="BF394" s="146">
        <f>IF(N394="snížená",J394,0)</f>
        <v>0</v>
      </c>
      <c r="BG394" s="146">
        <f>IF(N394="zákl. přenesená",J394,0)</f>
        <v>0</v>
      </c>
      <c r="BH394" s="146">
        <f>IF(N394="sníž. přenesená",J394,0)</f>
        <v>0</v>
      </c>
      <c r="BI394" s="146">
        <f>IF(N394="nulová",J394,0)</f>
        <v>0</v>
      </c>
      <c r="BJ394" s="18" t="s">
        <v>92</v>
      </c>
      <c r="BK394" s="146">
        <f>ROUND(I394*H394,2)</f>
        <v>0</v>
      </c>
      <c r="BL394" s="18" t="s">
        <v>184</v>
      </c>
      <c r="BM394" s="258" t="s">
        <v>536</v>
      </c>
    </row>
    <row r="395" s="13" customFormat="1">
      <c r="A395" s="13"/>
      <c r="B395" s="259"/>
      <c r="C395" s="260"/>
      <c r="D395" s="261" t="s">
        <v>186</v>
      </c>
      <c r="E395" s="262" t="s">
        <v>1</v>
      </c>
      <c r="F395" s="263" t="s">
        <v>537</v>
      </c>
      <c r="G395" s="260"/>
      <c r="H395" s="262" t="s">
        <v>1</v>
      </c>
      <c r="I395" s="264"/>
      <c r="J395" s="260"/>
      <c r="K395" s="260"/>
      <c r="L395" s="265"/>
      <c r="M395" s="266"/>
      <c r="N395" s="267"/>
      <c r="O395" s="267"/>
      <c r="P395" s="267"/>
      <c r="Q395" s="267"/>
      <c r="R395" s="267"/>
      <c r="S395" s="267"/>
      <c r="T395" s="268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69" t="s">
        <v>186</v>
      </c>
      <c r="AU395" s="269" t="s">
        <v>94</v>
      </c>
      <c r="AV395" s="13" t="s">
        <v>92</v>
      </c>
      <c r="AW395" s="13" t="s">
        <v>37</v>
      </c>
      <c r="AX395" s="13" t="s">
        <v>85</v>
      </c>
      <c r="AY395" s="269" t="s">
        <v>178</v>
      </c>
    </row>
    <row r="396" s="14" customFormat="1">
      <c r="A396" s="14"/>
      <c r="B396" s="270"/>
      <c r="C396" s="271"/>
      <c r="D396" s="261" t="s">
        <v>186</v>
      </c>
      <c r="E396" s="272" t="s">
        <v>1</v>
      </c>
      <c r="F396" s="273" t="s">
        <v>538</v>
      </c>
      <c r="G396" s="271"/>
      <c r="H396" s="274">
        <v>48</v>
      </c>
      <c r="I396" s="275"/>
      <c r="J396" s="271"/>
      <c r="K396" s="271"/>
      <c r="L396" s="276"/>
      <c r="M396" s="277"/>
      <c r="N396" s="278"/>
      <c r="O396" s="278"/>
      <c r="P396" s="278"/>
      <c r="Q396" s="278"/>
      <c r="R396" s="278"/>
      <c r="S396" s="278"/>
      <c r="T396" s="279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80" t="s">
        <v>186</v>
      </c>
      <c r="AU396" s="280" t="s">
        <v>94</v>
      </c>
      <c r="AV396" s="14" t="s">
        <v>94</v>
      </c>
      <c r="AW396" s="14" t="s">
        <v>37</v>
      </c>
      <c r="AX396" s="14" t="s">
        <v>92</v>
      </c>
      <c r="AY396" s="280" t="s">
        <v>178</v>
      </c>
    </row>
    <row r="397" s="2" customFormat="1" ht="33" customHeight="1">
      <c r="A397" s="41"/>
      <c r="B397" s="42"/>
      <c r="C397" s="246" t="s">
        <v>539</v>
      </c>
      <c r="D397" s="246" t="s">
        <v>180</v>
      </c>
      <c r="E397" s="247" t="s">
        <v>540</v>
      </c>
      <c r="F397" s="248" t="s">
        <v>541</v>
      </c>
      <c r="G397" s="249" t="s">
        <v>346</v>
      </c>
      <c r="H397" s="250">
        <v>33.600000000000001</v>
      </c>
      <c r="I397" s="251"/>
      <c r="J397" s="252">
        <f>ROUND(I397*H397,2)</f>
        <v>0</v>
      </c>
      <c r="K397" s="253"/>
      <c r="L397" s="44"/>
      <c r="M397" s="254" t="s">
        <v>1</v>
      </c>
      <c r="N397" s="255" t="s">
        <v>50</v>
      </c>
      <c r="O397" s="94"/>
      <c r="P397" s="256">
        <f>O397*H397</f>
        <v>0</v>
      </c>
      <c r="Q397" s="256">
        <v>0.0050000000000000001</v>
      </c>
      <c r="R397" s="256">
        <f>Q397*H397</f>
        <v>0.16800000000000001</v>
      </c>
      <c r="S397" s="256">
        <v>0</v>
      </c>
      <c r="T397" s="257">
        <f>S397*H397</f>
        <v>0</v>
      </c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R397" s="258" t="s">
        <v>184</v>
      </c>
      <c r="AT397" s="258" t="s">
        <v>180</v>
      </c>
      <c r="AU397" s="258" t="s">
        <v>94</v>
      </c>
      <c r="AY397" s="18" t="s">
        <v>178</v>
      </c>
      <c r="BE397" s="146">
        <f>IF(N397="základní",J397,0)</f>
        <v>0</v>
      </c>
      <c r="BF397" s="146">
        <f>IF(N397="snížená",J397,0)</f>
        <v>0</v>
      </c>
      <c r="BG397" s="146">
        <f>IF(N397="zákl. přenesená",J397,0)</f>
        <v>0</v>
      </c>
      <c r="BH397" s="146">
        <f>IF(N397="sníž. přenesená",J397,0)</f>
        <v>0</v>
      </c>
      <c r="BI397" s="146">
        <f>IF(N397="nulová",J397,0)</f>
        <v>0</v>
      </c>
      <c r="BJ397" s="18" t="s">
        <v>92</v>
      </c>
      <c r="BK397" s="146">
        <f>ROUND(I397*H397,2)</f>
        <v>0</v>
      </c>
      <c r="BL397" s="18" t="s">
        <v>184</v>
      </c>
      <c r="BM397" s="258" t="s">
        <v>542</v>
      </c>
    </row>
    <row r="398" s="13" customFormat="1">
      <c r="A398" s="13"/>
      <c r="B398" s="259"/>
      <c r="C398" s="260"/>
      <c r="D398" s="261" t="s">
        <v>186</v>
      </c>
      <c r="E398" s="262" t="s">
        <v>1</v>
      </c>
      <c r="F398" s="263" t="s">
        <v>543</v>
      </c>
      <c r="G398" s="260"/>
      <c r="H398" s="262" t="s">
        <v>1</v>
      </c>
      <c r="I398" s="264"/>
      <c r="J398" s="260"/>
      <c r="K398" s="260"/>
      <c r="L398" s="265"/>
      <c r="M398" s="266"/>
      <c r="N398" s="267"/>
      <c r="O398" s="267"/>
      <c r="P398" s="267"/>
      <c r="Q398" s="267"/>
      <c r="R398" s="267"/>
      <c r="S398" s="267"/>
      <c r="T398" s="268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69" t="s">
        <v>186</v>
      </c>
      <c r="AU398" s="269" t="s">
        <v>94</v>
      </c>
      <c r="AV398" s="13" t="s">
        <v>92</v>
      </c>
      <c r="AW398" s="13" t="s">
        <v>37</v>
      </c>
      <c r="AX398" s="13" t="s">
        <v>85</v>
      </c>
      <c r="AY398" s="269" t="s">
        <v>178</v>
      </c>
    </row>
    <row r="399" s="14" customFormat="1">
      <c r="A399" s="14"/>
      <c r="B399" s="270"/>
      <c r="C399" s="271"/>
      <c r="D399" s="261" t="s">
        <v>186</v>
      </c>
      <c r="E399" s="272" t="s">
        <v>1</v>
      </c>
      <c r="F399" s="273" t="s">
        <v>544</v>
      </c>
      <c r="G399" s="271"/>
      <c r="H399" s="274">
        <v>33.600000000000001</v>
      </c>
      <c r="I399" s="275"/>
      <c r="J399" s="271"/>
      <c r="K399" s="271"/>
      <c r="L399" s="276"/>
      <c r="M399" s="277"/>
      <c r="N399" s="278"/>
      <c r="O399" s="278"/>
      <c r="P399" s="278"/>
      <c r="Q399" s="278"/>
      <c r="R399" s="278"/>
      <c r="S399" s="278"/>
      <c r="T399" s="279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80" t="s">
        <v>186</v>
      </c>
      <c r="AU399" s="280" t="s">
        <v>94</v>
      </c>
      <c r="AV399" s="14" t="s">
        <v>94</v>
      </c>
      <c r="AW399" s="14" t="s">
        <v>37</v>
      </c>
      <c r="AX399" s="14" t="s">
        <v>92</v>
      </c>
      <c r="AY399" s="280" t="s">
        <v>178</v>
      </c>
    </row>
    <row r="400" s="12" customFormat="1" ht="22.8" customHeight="1">
      <c r="A400" s="12"/>
      <c r="B400" s="230"/>
      <c r="C400" s="231"/>
      <c r="D400" s="232" t="s">
        <v>84</v>
      </c>
      <c r="E400" s="244" t="s">
        <v>545</v>
      </c>
      <c r="F400" s="244" t="s">
        <v>546</v>
      </c>
      <c r="G400" s="231"/>
      <c r="H400" s="231"/>
      <c r="I400" s="234"/>
      <c r="J400" s="245">
        <f>BK400</f>
        <v>0</v>
      </c>
      <c r="K400" s="231"/>
      <c r="L400" s="236"/>
      <c r="M400" s="237"/>
      <c r="N400" s="238"/>
      <c r="O400" s="238"/>
      <c r="P400" s="239">
        <f>SUM(P401:P403)</f>
        <v>0</v>
      </c>
      <c r="Q400" s="238"/>
      <c r="R400" s="239">
        <f>SUM(R401:R403)</f>
        <v>0</v>
      </c>
      <c r="S400" s="238"/>
      <c r="T400" s="240">
        <f>SUM(T401:T403)</f>
        <v>0</v>
      </c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R400" s="241" t="s">
        <v>92</v>
      </c>
      <c r="AT400" s="242" t="s">
        <v>84</v>
      </c>
      <c r="AU400" s="242" t="s">
        <v>92</v>
      </c>
      <c r="AY400" s="241" t="s">
        <v>178</v>
      </c>
      <c r="BK400" s="243">
        <f>SUM(BK401:BK403)</f>
        <v>0</v>
      </c>
    </row>
    <row r="401" s="2" customFormat="1" ht="33" customHeight="1">
      <c r="A401" s="41"/>
      <c r="B401" s="42"/>
      <c r="C401" s="246" t="s">
        <v>547</v>
      </c>
      <c r="D401" s="246" t="s">
        <v>180</v>
      </c>
      <c r="E401" s="247" t="s">
        <v>548</v>
      </c>
      <c r="F401" s="248" t="s">
        <v>549</v>
      </c>
      <c r="G401" s="249" t="s">
        <v>315</v>
      </c>
      <c r="H401" s="250">
        <v>27.600000000000001</v>
      </c>
      <c r="I401" s="251"/>
      <c r="J401" s="252">
        <f>ROUND(I401*H401,2)</f>
        <v>0</v>
      </c>
      <c r="K401" s="253"/>
      <c r="L401" s="44"/>
      <c r="M401" s="254" t="s">
        <v>1</v>
      </c>
      <c r="N401" s="255" t="s">
        <v>50</v>
      </c>
      <c r="O401" s="94"/>
      <c r="P401" s="256">
        <f>O401*H401</f>
        <v>0</v>
      </c>
      <c r="Q401" s="256">
        <v>0</v>
      </c>
      <c r="R401" s="256">
        <f>Q401*H401</f>
        <v>0</v>
      </c>
      <c r="S401" s="256">
        <v>0</v>
      </c>
      <c r="T401" s="257">
        <f>S401*H401</f>
        <v>0</v>
      </c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R401" s="258" t="s">
        <v>184</v>
      </c>
      <c r="AT401" s="258" t="s">
        <v>180</v>
      </c>
      <c r="AU401" s="258" t="s">
        <v>94</v>
      </c>
      <c r="AY401" s="18" t="s">
        <v>178</v>
      </c>
      <c r="BE401" s="146">
        <f>IF(N401="základní",J401,0)</f>
        <v>0</v>
      </c>
      <c r="BF401" s="146">
        <f>IF(N401="snížená",J401,0)</f>
        <v>0</v>
      </c>
      <c r="BG401" s="146">
        <f>IF(N401="zákl. přenesená",J401,0)</f>
        <v>0</v>
      </c>
      <c r="BH401" s="146">
        <f>IF(N401="sníž. přenesená",J401,0)</f>
        <v>0</v>
      </c>
      <c r="BI401" s="146">
        <f>IF(N401="nulová",J401,0)</f>
        <v>0</v>
      </c>
      <c r="BJ401" s="18" t="s">
        <v>92</v>
      </c>
      <c r="BK401" s="146">
        <f>ROUND(I401*H401,2)</f>
        <v>0</v>
      </c>
      <c r="BL401" s="18" t="s">
        <v>184</v>
      </c>
      <c r="BM401" s="258" t="s">
        <v>550</v>
      </c>
    </row>
    <row r="402" s="13" customFormat="1">
      <c r="A402" s="13"/>
      <c r="B402" s="259"/>
      <c r="C402" s="260"/>
      <c r="D402" s="261" t="s">
        <v>186</v>
      </c>
      <c r="E402" s="262" t="s">
        <v>1</v>
      </c>
      <c r="F402" s="263" t="s">
        <v>236</v>
      </c>
      <c r="G402" s="260"/>
      <c r="H402" s="262" t="s">
        <v>1</v>
      </c>
      <c r="I402" s="264"/>
      <c r="J402" s="260"/>
      <c r="K402" s="260"/>
      <c r="L402" s="265"/>
      <c r="M402" s="266"/>
      <c r="N402" s="267"/>
      <c r="O402" s="267"/>
      <c r="P402" s="267"/>
      <c r="Q402" s="267"/>
      <c r="R402" s="267"/>
      <c r="S402" s="267"/>
      <c r="T402" s="268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69" t="s">
        <v>186</v>
      </c>
      <c r="AU402" s="269" t="s">
        <v>94</v>
      </c>
      <c r="AV402" s="13" t="s">
        <v>92</v>
      </c>
      <c r="AW402" s="13" t="s">
        <v>37</v>
      </c>
      <c r="AX402" s="13" t="s">
        <v>85</v>
      </c>
      <c r="AY402" s="269" t="s">
        <v>178</v>
      </c>
    </row>
    <row r="403" s="14" customFormat="1">
      <c r="A403" s="14"/>
      <c r="B403" s="270"/>
      <c r="C403" s="271"/>
      <c r="D403" s="261" t="s">
        <v>186</v>
      </c>
      <c r="E403" s="272" t="s">
        <v>1</v>
      </c>
      <c r="F403" s="273" t="s">
        <v>551</v>
      </c>
      <c r="G403" s="271"/>
      <c r="H403" s="274">
        <v>27.600000000000001</v>
      </c>
      <c r="I403" s="275"/>
      <c r="J403" s="271"/>
      <c r="K403" s="271"/>
      <c r="L403" s="276"/>
      <c r="M403" s="277"/>
      <c r="N403" s="278"/>
      <c r="O403" s="278"/>
      <c r="P403" s="278"/>
      <c r="Q403" s="278"/>
      <c r="R403" s="278"/>
      <c r="S403" s="278"/>
      <c r="T403" s="279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80" t="s">
        <v>186</v>
      </c>
      <c r="AU403" s="280" t="s">
        <v>94</v>
      </c>
      <c r="AV403" s="14" t="s">
        <v>94</v>
      </c>
      <c r="AW403" s="14" t="s">
        <v>37</v>
      </c>
      <c r="AX403" s="14" t="s">
        <v>92</v>
      </c>
      <c r="AY403" s="280" t="s">
        <v>178</v>
      </c>
    </row>
    <row r="404" s="12" customFormat="1" ht="22.8" customHeight="1">
      <c r="A404" s="12"/>
      <c r="B404" s="230"/>
      <c r="C404" s="231"/>
      <c r="D404" s="232" t="s">
        <v>84</v>
      </c>
      <c r="E404" s="244" t="s">
        <v>552</v>
      </c>
      <c r="F404" s="244" t="s">
        <v>553</v>
      </c>
      <c r="G404" s="231"/>
      <c r="H404" s="231"/>
      <c r="I404" s="234"/>
      <c r="J404" s="245">
        <f>BK404</f>
        <v>0</v>
      </c>
      <c r="K404" s="231"/>
      <c r="L404" s="236"/>
      <c r="M404" s="237"/>
      <c r="N404" s="238"/>
      <c r="O404" s="238"/>
      <c r="P404" s="239">
        <f>P405</f>
        <v>0</v>
      </c>
      <c r="Q404" s="238"/>
      <c r="R404" s="239">
        <f>R405</f>
        <v>0</v>
      </c>
      <c r="S404" s="238"/>
      <c r="T404" s="240">
        <f>T405</f>
        <v>0</v>
      </c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R404" s="241" t="s">
        <v>92</v>
      </c>
      <c r="AT404" s="242" t="s">
        <v>84</v>
      </c>
      <c r="AU404" s="242" t="s">
        <v>92</v>
      </c>
      <c r="AY404" s="241" t="s">
        <v>178</v>
      </c>
      <c r="BK404" s="243">
        <f>BK405</f>
        <v>0</v>
      </c>
    </row>
    <row r="405" s="2" customFormat="1" ht="16.5" customHeight="1">
      <c r="A405" s="41"/>
      <c r="B405" s="42"/>
      <c r="C405" s="246" t="s">
        <v>554</v>
      </c>
      <c r="D405" s="246" t="s">
        <v>180</v>
      </c>
      <c r="E405" s="247" t="s">
        <v>555</v>
      </c>
      <c r="F405" s="248" t="s">
        <v>556</v>
      </c>
      <c r="G405" s="249" t="s">
        <v>315</v>
      </c>
      <c r="H405" s="250">
        <v>150.37799999999999</v>
      </c>
      <c r="I405" s="251"/>
      <c r="J405" s="252">
        <f>ROUND(I405*H405,2)</f>
        <v>0</v>
      </c>
      <c r="K405" s="253"/>
      <c r="L405" s="44"/>
      <c r="M405" s="254" t="s">
        <v>1</v>
      </c>
      <c r="N405" s="255" t="s">
        <v>50</v>
      </c>
      <c r="O405" s="94"/>
      <c r="P405" s="256">
        <f>O405*H405</f>
        <v>0</v>
      </c>
      <c r="Q405" s="256">
        <v>0</v>
      </c>
      <c r="R405" s="256">
        <f>Q405*H405</f>
        <v>0</v>
      </c>
      <c r="S405" s="256">
        <v>0</v>
      </c>
      <c r="T405" s="257">
        <f>S405*H405</f>
        <v>0</v>
      </c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R405" s="258" t="s">
        <v>184</v>
      </c>
      <c r="AT405" s="258" t="s">
        <v>180</v>
      </c>
      <c r="AU405" s="258" t="s">
        <v>94</v>
      </c>
      <c r="AY405" s="18" t="s">
        <v>178</v>
      </c>
      <c r="BE405" s="146">
        <f>IF(N405="základní",J405,0)</f>
        <v>0</v>
      </c>
      <c r="BF405" s="146">
        <f>IF(N405="snížená",J405,0)</f>
        <v>0</v>
      </c>
      <c r="BG405" s="146">
        <f>IF(N405="zákl. přenesená",J405,0)</f>
        <v>0</v>
      </c>
      <c r="BH405" s="146">
        <f>IF(N405="sníž. přenesená",J405,0)</f>
        <v>0</v>
      </c>
      <c r="BI405" s="146">
        <f>IF(N405="nulová",J405,0)</f>
        <v>0</v>
      </c>
      <c r="BJ405" s="18" t="s">
        <v>92</v>
      </c>
      <c r="BK405" s="146">
        <f>ROUND(I405*H405,2)</f>
        <v>0</v>
      </c>
      <c r="BL405" s="18" t="s">
        <v>184</v>
      </c>
      <c r="BM405" s="258" t="s">
        <v>557</v>
      </c>
    </row>
    <row r="406" s="12" customFormat="1" ht="25.92" customHeight="1">
      <c r="A406" s="12"/>
      <c r="B406" s="230"/>
      <c r="C406" s="231"/>
      <c r="D406" s="232" t="s">
        <v>84</v>
      </c>
      <c r="E406" s="233" t="s">
        <v>558</v>
      </c>
      <c r="F406" s="233" t="s">
        <v>559</v>
      </c>
      <c r="G406" s="231"/>
      <c r="H406" s="231"/>
      <c r="I406" s="234"/>
      <c r="J406" s="235">
        <f>BK406</f>
        <v>0</v>
      </c>
      <c r="K406" s="231"/>
      <c r="L406" s="236"/>
      <c r="M406" s="237"/>
      <c r="N406" s="238"/>
      <c r="O406" s="238"/>
      <c r="P406" s="239">
        <f>P407+P421+P434+P442+P451+P458+P465+P471+P517+P534+P571+P591+P605+P619</f>
        <v>0</v>
      </c>
      <c r="Q406" s="238"/>
      <c r="R406" s="239">
        <f>R407+R421+R434+R442+R451+R458+R465+R471+R517+R534+R571+R591+R605+R619</f>
        <v>11.750083479999999</v>
      </c>
      <c r="S406" s="238"/>
      <c r="T406" s="240">
        <f>T407+T421+T434+T442+T451+T458+T465+T471+T517+T534+T571+T591+T605+T619</f>
        <v>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241" t="s">
        <v>94</v>
      </c>
      <c r="AT406" s="242" t="s">
        <v>84</v>
      </c>
      <c r="AU406" s="242" t="s">
        <v>85</v>
      </c>
      <c r="AY406" s="241" t="s">
        <v>178</v>
      </c>
      <c r="BK406" s="243">
        <f>BK407+BK421+BK434+BK442+BK451+BK458+BK465+BK471+BK517+BK534+BK571+BK591+BK605+BK619</f>
        <v>0</v>
      </c>
    </row>
    <row r="407" s="12" customFormat="1" ht="22.8" customHeight="1">
      <c r="A407" s="12"/>
      <c r="B407" s="230"/>
      <c r="C407" s="231"/>
      <c r="D407" s="232" t="s">
        <v>84</v>
      </c>
      <c r="E407" s="244" t="s">
        <v>560</v>
      </c>
      <c r="F407" s="244" t="s">
        <v>561</v>
      </c>
      <c r="G407" s="231"/>
      <c r="H407" s="231"/>
      <c r="I407" s="234"/>
      <c r="J407" s="245">
        <f>BK407</f>
        <v>0</v>
      </c>
      <c r="K407" s="231"/>
      <c r="L407" s="236"/>
      <c r="M407" s="237"/>
      <c r="N407" s="238"/>
      <c r="O407" s="238"/>
      <c r="P407" s="239">
        <f>SUM(P408:P420)</f>
        <v>0</v>
      </c>
      <c r="Q407" s="238"/>
      <c r="R407" s="239">
        <f>SUM(R408:R420)</f>
        <v>0.58705000000000007</v>
      </c>
      <c r="S407" s="238"/>
      <c r="T407" s="240">
        <f>SUM(T408:T420)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241" t="s">
        <v>94</v>
      </c>
      <c r="AT407" s="242" t="s">
        <v>84</v>
      </c>
      <c r="AU407" s="242" t="s">
        <v>92</v>
      </c>
      <c r="AY407" s="241" t="s">
        <v>178</v>
      </c>
      <c r="BK407" s="243">
        <f>SUM(BK408:BK420)</f>
        <v>0</v>
      </c>
    </row>
    <row r="408" s="2" customFormat="1" ht="24.15" customHeight="1">
      <c r="A408" s="41"/>
      <c r="B408" s="42"/>
      <c r="C408" s="246" t="s">
        <v>562</v>
      </c>
      <c r="D408" s="246" t="s">
        <v>180</v>
      </c>
      <c r="E408" s="247" t="s">
        <v>563</v>
      </c>
      <c r="F408" s="248" t="s">
        <v>564</v>
      </c>
      <c r="G408" s="249" t="s">
        <v>299</v>
      </c>
      <c r="H408" s="250">
        <v>54</v>
      </c>
      <c r="I408" s="251"/>
      <c r="J408" s="252">
        <f>ROUND(I408*H408,2)</f>
        <v>0</v>
      </c>
      <c r="K408" s="253"/>
      <c r="L408" s="44"/>
      <c r="M408" s="254" t="s">
        <v>1</v>
      </c>
      <c r="N408" s="255" t="s">
        <v>50</v>
      </c>
      <c r="O408" s="94"/>
      <c r="P408" s="256">
        <f>O408*H408</f>
        <v>0</v>
      </c>
      <c r="Q408" s="256">
        <v>0</v>
      </c>
      <c r="R408" s="256">
        <f>Q408*H408</f>
        <v>0</v>
      </c>
      <c r="S408" s="256">
        <v>0</v>
      </c>
      <c r="T408" s="257">
        <f>S408*H408</f>
        <v>0</v>
      </c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R408" s="258" t="s">
        <v>285</v>
      </c>
      <c r="AT408" s="258" t="s">
        <v>180</v>
      </c>
      <c r="AU408" s="258" t="s">
        <v>94</v>
      </c>
      <c r="AY408" s="18" t="s">
        <v>178</v>
      </c>
      <c r="BE408" s="146">
        <f>IF(N408="základní",J408,0)</f>
        <v>0</v>
      </c>
      <c r="BF408" s="146">
        <f>IF(N408="snížená",J408,0)</f>
        <v>0</v>
      </c>
      <c r="BG408" s="146">
        <f>IF(N408="zákl. přenesená",J408,0)</f>
        <v>0</v>
      </c>
      <c r="BH408" s="146">
        <f>IF(N408="sníž. přenesená",J408,0)</f>
        <v>0</v>
      </c>
      <c r="BI408" s="146">
        <f>IF(N408="nulová",J408,0)</f>
        <v>0</v>
      </c>
      <c r="BJ408" s="18" t="s">
        <v>92</v>
      </c>
      <c r="BK408" s="146">
        <f>ROUND(I408*H408,2)</f>
        <v>0</v>
      </c>
      <c r="BL408" s="18" t="s">
        <v>285</v>
      </c>
      <c r="BM408" s="258" t="s">
        <v>565</v>
      </c>
    </row>
    <row r="409" s="14" customFormat="1">
      <c r="A409" s="14"/>
      <c r="B409" s="270"/>
      <c r="C409" s="271"/>
      <c r="D409" s="261" t="s">
        <v>186</v>
      </c>
      <c r="E409" s="272" t="s">
        <v>1</v>
      </c>
      <c r="F409" s="273" t="s">
        <v>566</v>
      </c>
      <c r="G409" s="271"/>
      <c r="H409" s="274">
        <v>54</v>
      </c>
      <c r="I409" s="275"/>
      <c r="J409" s="271"/>
      <c r="K409" s="271"/>
      <c r="L409" s="276"/>
      <c r="M409" s="277"/>
      <c r="N409" s="278"/>
      <c r="O409" s="278"/>
      <c r="P409" s="278"/>
      <c r="Q409" s="278"/>
      <c r="R409" s="278"/>
      <c r="S409" s="278"/>
      <c r="T409" s="279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80" t="s">
        <v>186</v>
      </c>
      <c r="AU409" s="280" t="s">
        <v>94</v>
      </c>
      <c r="AV409" s="14" t="s">
        <v>94</v>
      </c>
      <c r="AW409" s="14" t="s">
        <v>37</v>
      </c>
      <c r="AX409" s="14" t="s">
        <v>92</v>
      </c>
      <c r="AY409" s="280" t="s">
        <v>178</v>
      </c>
    </row>
    <row r="410" s="2" customFormat="1" ht="16.5" customHeight="1">
      <c r="A410" s="41"/>
      <c r="B410" s="42"/>
      <c r="C410" s="303" t="s">
        <v>567</v>
      </c>
      <c r="D410" s="303" t="s">
        <v>286</v>
      </c>
      <c r="E410" s="304" t="s">
        <v>568</v>
      </c>
      <c r="F410" s="305" t="s">
        <v>569</v>
      </c>
      <c r="G410" s="306" t="s">
        <v>315</v>
      </c>
      <c r="H410" s="307">
        <v>0.016</v>
      </c>
      <c r="I410" s="308"/>
      <c r="J410" s="309">
        <f>ROUND(I410*H410,2)</f>
        <v>0</v>
      </c>
      <c r="K410" s="310"/>
      <c r="L410" s="311"/>
      <c r="M410" s="312" t="s">
        <v>1</v>
      </c>
      <c r="N410" s="313" t="s">
        <v>50</v>
      </c>
      <c r="O410" s="94"/>
      <c r="P410" s="256">
        <f>O410*H410</f>
        <v>0</v>
      </c>
      <c r="Q410" s="256">
        <v>1</v>
      </c>
      <c r="R410" s="256">
        <f>Q410*H410</f>
        <v>0.016</v>
      </c>
      <c r="S410" s="256">
        <v>0</v>
      </c>
      <c r="T410" s="257">
        <f>S410*H410</f>
        <v>0</v>
      </c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R410" s="258" t="s">
        <v>376</v>
      </c>
      <c r="AT410" s="258" t="s">
        <v>286</v>
      </c>
      <c r="AU410" s="258" t="s">
        <v>94</v>
      </c>
      <c r="AY410" s="18" t="s">
        <v>178</v>
      </c>
      <c r="BE410" s="146">
        <f>IF(N410="základní",J410,0)</f>
        <v>0</v>
      </c>
      <c r="BF410" s="146">
        <f>IF(N410="snížená",J410,0)</f>
        <v>0</v>
      </c>
      <c r="BG410" s="146">
        <f>IF(N410="zákl. přenesená",J410,0)</f>
        <v>0</v>
      </c>
      <c r="BH410" s="146">
        <f>IF(N410="sníž. přenesená",J410,0)</f>
        <v>0</v>
      </c>
      <c r="BI410" s="146">
        <f>IF(N410="nulová",J410,0)</f>
        <v>0</v>
      </c>
      <c r="BJ410" s="18" t="s">
        <v>92</v>
      </c>
      <c r="BK410" s="146">
        <f>ROUND(I410*H410,2)</f>
        <v>0</v>
      </c>
      <c r="BL410" s="18" t="s">
        <v>285</v>
      </c>
      <c r="BM410" s="258" t="s">
        <v>570</v>
      </c>
    </row>
    <row r="411" s="14" customFormat="1">
      <c r="A411" s="14"/>
      <c r="B411" s="270"/>
      <c r="C411" s="271"/>
      <c r="D411" s="261" t="s">
        <v>186</v>
      </c>
      <c r="E411" s="271"/>
      <c r="F411" s="273" t="s">
        <v>571</v>
      </c>
      <c r="G411" s="271"/>
      <c r="H411" s="274">
        <v>0.016</v>
      </c>
      <c r="I411" s="275"/>
      <c r="J411" s="271"/>
      <c r="K411" s="271"/>
      <c r="L411" s="276"/>
      <c r="M411" s="277"/>
      <c r="N411" s="278"/>
      <c r="O411" s="278"/>
      <c r="P411" s="278"/>
      <c r="Q411" s="278"/>
      <c r="R411" s="278"/>
      <c r="S411" s="278"/>
      <c r="T411" s="279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80" t="s">
        <v>186</v>
      </c>
      <c r="AU411" s="280" t="s">
        <v>94</v>
      </c>
      <c r="AV411" s="14" t="s">
        <v>94</v>
      </c>
      <c r="AW411" s="14" t="s">
        <v>4</v>
      </c>
      <c r="AX411" s="14" t="s">
        <v>92</v>
      </c>
      <c r="AY411" s="280" t="s">
        <v>178</v>
      </c>
    </row>
    <row r="412" s="2" customFormat="1" ht="24.15" customHeight="1">
      <c r="A412" s="41"/>
      <c r="B412" s="42"/>
      <c r="C412" s="246" t="s">
        <v>572</v>
      </c>
      <c r="D412" s="246" t="s">
        <v>180</v>
      </c>
      <c r="E412" s="247" t="s">
        <v>573</v>
      </c>
      <c r="F412" s="248" t="s">
        <v>574</v>
      </c>
      <c r="G412" s="249" t="s">
        <v>299</v>
      </c>
      <c r="H412" s="250">
        <v>108</v>
      </c>
      <c r="I412" s="251"/>
      <c r="J412" s="252">
        <f>ROUND(I412*H412,2)</f>
        <v>0</v>
      </c>
      <c r="K412" s="253"/>
      <c r="L412" s="44"/>
      <c r="M412" s="254" t="s">
        <v>1</v>
      </c>
      <c r="N412" s="255" t="s">
        <v>50</v>
      </c>
      <c r="O412" s="94"/>
      <c r="P412" s="256">
        <f>O412*H412</f>
        <v>0</v>
      </c>
      <c r="Q412" s="256">
        <v>0.00040000000000000002</v>
      </c>
      <c r="R412" s="256">
        <f>Q412*H412</f>
        <v>0.043200000000000002</v>
      </c>
      <c r="S412" s="256">
        <v>0</v>
      </c>
      <c r="T412" s="257">
        <f>S412*H412</f>
        <v>0</v>
      </c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R412" s="258" t="s">
        <v>285</v>
      </c>
      <c r="AT412" s="258" t="s">
        <v>180</v>
      </c>
      <c r="AU412" s="258" t="s">
        <v>94</v>
      </c>
      <c r="AY412" s="18" t="s">
        <v>178</v>
      </c>
      <c r="BE412" s="146">
        <f>IF(N412="základní",J412,0)</f>
        <v>0</v>
      </c>
      <c r="BF412" s="146">
        <f>IF(N412="snížená",J412,0)</f>
        <v>0</v>
      </c>
      <c r="BG412" s="146">
        <f>IF(N412="zákl. přenesená",J412,0)</f>
        <v>0</v>
      </c>
      <c r="BH412" s="146">
        <f>IF(N412="sníž. přenesená",J412,0)</f>
        <v>0</v>
      </c>
      <c r="BI412" s="146">
        <f>IF(N412="nulová",J412,0)</f>
        <v>0</v>
      </c>
      <c r="BJ412" s="18" t="s">
        <v>92</v>
      </c>
      <c r="BK412" s="146">
        <f>ROUND(I412*H412,2)</f>
        <v>0</v>
      </c>
      <c r="BL412" s="18" t="s">
        <v>285</v>
      </c>
      <c r="BM412" s="258" t="s">
        <v>575</v>
      </c>
    </row>
    <row r="413" s="14" customFormat="1">
      <c r="A413" s="14"/>
      <c r="B413" s="270"/>
      <c r="C413" s="271"/>
      <c r="D413" s="261" t="s">
        <v>186</v>
      </c>
      <c r="E413" s="272" t="s">
        <v>1</v>
      </c>
      <c r="F413" s="273" t="s">
        <v>576</v>
      </c>
      <c r="G413" s="271"/>
      <c r="H413" s="274">
        <v>108</v>
      </c>
      <c r="I413" s="275"/>
      <c r="J413" s="271"/>
      <c r="K413" s="271"/>
      <c r="L413" s="276"/>
      <c r="M413" s="277"/>
      <c r="N413" s="278"/>
      <c r="O413" s="278"/>
      <c r="P413" s="278"/>
      <c r="Q413" s="278"/>
      <c r="R413" s="278"/>
      <c r="S413" s="278"/>
      <c r="T413" s="279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80" t="s">
        <v>186</v>
      </c>
      <c r="AU413" s="280" t="s">
        <v>94</v>
      </c>
      <c r="AV413" s="14" t="s">
        <v>94</v>
      </c>
      <c r="AW413" s="14" t="s">
        <v>37</v>
      </c>
      <c r="AX413" s="14" t="s">
        <v>92</v>
      </c>
      <c r="AY413" s="280" t="s">
        <v>178</v>
      </c>
    </row>
    <row r="414" s="2" customFormat="1" ht="24.15" customHeight="1">
      <c r="A414" s="41"/>
      <c r="B414" s="42"/>
      <c r="C414" s="303" t="s">
        <v>577</v>
      </c>
      <c r="D414" s="303" t="s">
        <v>286</v>
      </c>
      <c r="E414" s="304" t="s">
        <v>578</v>
      </c>
      <c r="F414" s="305" t="s">
        <v>579</v>
      </c>
      <c r="G414" s="306" t="s">
        <v>299</v>
      </c>
      <c r="H414" s="307">
        <v>62.100000000000001</v>
      </c>
      <c r="I414" s="308"/>
      <c r="J414" s="309">
        <f>ROUND(I414*H414,2)</f>
        <v>0</v>
      </c>
      <c r="K414" s="310"/>
      <c r="L414" s="311"/>
      <c r="M414" s="312" t="s">
        <v>1</v>
      </c>
      <c r="N414" s="313" t="s">
        <v>50</v>
      </c>
      <c r="O414" s="94"/>
      <c r="P414" s="256">
        <f>O414*H414</f>
        <v>0</v>
      </c>
      <c r="Q414" s="256">
        <v>0.0044999999999999997</v>
      </c>
      <c r="R414" s="256">
        <f>Q414*H414</f>
        <v>0.27944999999999998</v>
      </c>
      <c r="S414" s="256">
        <v>0</v>
      </c>
      <c r="T414" s="257">
        <f>S414*H414</f>
        <v>0</v>
      </c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R414" s="258" t="s">
        <v>376</v>
      </c>
      <c r="AT414" s="258" t="s">
        <v>286</v>
      </c>
      <c r="AU414" s="258" t="s">
        <v>94</v>
      </c>
      <c r="AY414" s="18" t="s">
        <v>178</v>
      </c>
      <c r="BE414" s="146">
        <f>IF(N414="základní",J414,0)</f>
        <v>0</v>
      </c>
      <c r="BF414" s="146">
        <f>IF(N414="snížená",J414,0)</f>
        <v>0</v>
      </c>
      <c r="BG414" s="146">
        <f>IF(N414="zákl. přenesená",J414,0)</f>
        <v>0</v>
      </c>
      <c r="BH414" s="146">
        <f>IF(N414="sníž. přenesená",J414,0)</f>
        <v>0</v>
      </c>
      <c r="BI414" s="146">
        <f>IF(N414="nulová",J414,0)</f>
        <v>0</v>
      </c>
      <c r="BJ414" s="18" t="s">
        <v>92</v>
      </c>
      <c r="BK414" s="146">
        <f>ROUND(I414*H414,2)</f>
        <v>0</v>
      </c>
      <c r="BL414" s="18" t="s">
        <v>285</v>
      </c>
      <c r="BM414" s="258" t="s">
        <v>580</v>
      </c>
    </row>
    <row r="415" s="14" customFormat="1">
      <c r="A415" s="14"/>
      <c r="B415" s="270"/>
      <c r="C415" s="271"/>
      <c r="D415" s="261" t="s">
        <v>186</v>
      </c>
      <c r="E415" s="272" t="s">
        <v>1</v>
      </c>
      <c r="F415" s="273" t="s">
        <v>581</v>
      </c>
      <c r="G415" s="271"/>
      <c r="H415" s="274">
        <v>54</v>
      </c>
      <c r="I415" s="275"/>
      <c r="J415" s="271"/>
      <c r="K415" s="271"/>
      <c r="L415" s="276"/>
      <c r="M415" s="277"/>
      <c r="N415" s="278"/>
      <c r="O415" s="278"/>
      <c r="P415" s="278"/>
      <c r="Q415" s="278"/>
      <c r="R415" s="278"/>
      <c r="S415" s="278"/>
      <c r="T415" s="279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80" t="s">
        <v>186</v>
      </c>
      <c r="AU415" s="280" t="s">
        <v>94</v>
      </c>
      <c r="AV415" s="14" t="s">
        <v>94</v>
      </c>
      <c r="AW415" s="14" t="s">
        <v>37</v>
      </c>
      <c r="AX415" s="14" t="s">
        <v>92</v>
      </c>
      <c r="AY415" s="280" t="s">
        <v>178</v>
      </c>
    </row>
    <row r="416" s="14" customFormat="1">
      <c r="A416" s="14"/>
      <c r="B416" s="270"/>
      <c r="C416" s="271"/>
      <c r="D416" s="261" t="s">
        <v>186</v>
      </c>
      <c r="E416" s="271"/>
      <c r="F416" s="273" t="s">
        <v>582</v>
      </c>
      <c r="G416" s="271"/>
      <c r="H416" s="274">
        <v>62.100000000000001</v>
      </c>
      <c r="I416" s="275"/>
      <c r="J416" s="271"/>
      <c r="K416" s="271"/>
      <c r="L416" s="276"/>
      <c r="M416" s="277"/>
      <c r="N416" s="278"/>
      <c r="O416" s="278"/>
      <c r="P416" s="278"/>
      <c r="Q416" s="278"/>
      <c r="R416" s="278"/>
      <c r="S416" s="278"/>
      <c r="T416" s="279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80" t="s">
        <v>186</v>
      </c>
      <c r="AU416" s="280" t="s">
        <v>94</v>
      </c>
      <c r="AV416" s="14" t="s">
        <v>94</v>
      </c>
      <c r="AW416" s="14" t="s">
        <v>4</v>
      </c>
      <c r="AX416" s="14" t="s">
        <v>92</v>
      </c>
      <c r="AY416" s="280" t="s">
        <v>178</v>
      </c>
    </row>
    <row r="417" s="2" customFormat="1" ht="21.75" customHeight="1">
      <c r="A417" s="41"/>
      <c r="B417" s="42"/>
      <c r="C417" s="303" t="s">
        <v>583</v>
      </c>
      <c r="D417" s="303" t="s">
        <v>286</v>
      </c>
      <c r="E417" s="304" t="s">
        <v>584</v>
      </c>
      <c r="F417" s="305" t="s">
        <v>585</v>
      </c>
      <c r="G417" s="306" t="s">
        <v>299</v>
      </c>
      <c r="H417" s="307">
        <v>62.100000000000001</v>
      </c>
      <c r="I417" s="308"/>
      <c r="J417" s="309">
        <f>ROUND(I417*H417,2)</f>
        <v>0</v>
      </c>
      <c r="K417" s="310"/>
      <c r="L417" s="311"/>
      <c r="M417" s="312" t="s">
        <v>1</v>
      </c>
      <c r="N417" s="313" t="s">
        <v>50</v>
      </c>
      <c r="O417" s="94"/>
      <c r="P417" s="256">
        <f>O417*H417</f>
        <v>0</v>
      </c>
      <c r="Q417" s="256">
        <v>0.0040000000000000001</v>
      </c>
      <c r="R417" s="256">
        <f>Q417*H417</f>
        <v>0.24840000000000001</v>
      </c>
      <c r="S417" s="256">
        <v>0</v>
      </c>
      <c r="T417" s="257">
        <f>S417*H417</f>
        <v>0</v>
      </c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R417" s="258" t="s">
        <v>376</v>
      </c>
      <c r="AT417" s="258" t="s">
        <v>286</v>
      </c>
      <c r="AU417" s="258" t="s">
        <v>94</v>
      </c>
      <c r="AY417" s="18" t="s">
        <v>178</v>
      </c>
      <c r="BE417" s="146">
        <f>IF(N417="základní",J417,0)</f>
        <v>0</v>
      </c>
      <c r="BF417" s="146">
        <f>IF(N417="snížená",J417,0)</f>
        <v>0</v>
      </c>
      <c r="BG417" s="146">
        <f>IF(N417="zákl. přenesená",J417,0)</f>
        <v>0</v>
      </c>
      <c r="BH417" s="146">
        <f>IF(N417="sníž. přenesená",J417,0)</f>
        <v>0</v>
      </c>
      <c r="BI417" s="146">
        <f>IF(N417="nulová",J417,0)</f>
        <v>0</v>
      </c>
      <c r="BJ417" s="18" t="s">
        <v>92</v>
      </c>
      <c r="BK417" s="146">
        <f>ROUND(I417*H417,2)</f>
        <v>0</v>
      </c>
      <c r="BL417" s="18" t="s">
        <v>285</v>
      </c>
      <c r="BM417" s="258" t="s">
        <v>586</v>
      </c>
    </row>
    <row r="418" s="14" customFormat="1">
      <c r="A418" s="14"/>
      <c r="B418" s="270"/>
      <c r="C418" s="271"/>
      <c r="D418" s="261" t="s">
        <v>186</v>
      </c>
      <c r="E418" s="271"/>
      <c r="F418" s="273" t="s">
        <v>582</v>
      </c>
      <c r="G418" s="271"/>
      <c r="H418" s="274">
        <v>62.100000000000001</v>
      </c>
      <c r="I418" s="275"/>
      <c r="J418" s="271"/>
      <c r="K418" s="271"/>
      <c r="L418" s="276"/>
      <c r="M418" s="277"/>
      <c r="N418" s="278"/>
      <c r="O418" s="278"/>
      <c r="P418" s="278"/>
      <c r="Q418" s="278"/>
      <c r="R418" s="278"/>
      <c r="S418" s="278"/>
      <c r="T418" s="279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80" t="s">
        <v>186</v>
      </c>
      <c r="AU418" s="280" t="s">
        <v>94</v>
      </c>
      <c r="AV418" s="14" t="s">
        <v>94</v>
      </c>
      <c r="AW418" s="14" t="s">
        <v>4</v>
      </c>
      <c r="AX418" s="14" t="s">
        <v>92</v>
      </c>
      <c r="AY418" s="280" t="s">
        <v>178</v>
      </c>
    </row>
    <row r="419" s="2" customFormat="1" ht="24.15" customHeight="1">
      <c r="A419" s="41"/>
      <c r="B419" s="42"/>
      <c r="C419" s="246" t="s">
        <v>587</v>
      </c>
      <c r="D419" s="246" t="s">
        <v>180</v>
      </c>
      <c r="E419" s="247" t="s">
        <v>588</v>
      </c>
      <c r="F419" s="248" t="s">
        <v>589</v>
      </c>
      <c r="G419" s="249" t="s">
        <v>315</v>
      </c>
      <c r="H419" s="250">
        <v>0.58699999999999997</v>
      </c>
      <c r="I419" s="251"/>
      <c r="J419" s="252">
        <f>ROUND(I419*H419,2)</f>
        <v>0</v>
      </c>
      <c r="K419" s="253"/>
      <c r="L419" s="44"/>
      <c r="M419" s="254" t="s">
        <v>1</v>
      </c>
      <c r="N419" s="255" t="s">
        <v>50</v>
      </c>
      <c r="O419" s="94"/>
      <c r="P419" s="256">
        <f>O419*H419</f>
        <v>0</v>
      </c>
      <c r="Q419" s="256">
        <v>0</v>
      </c>
      <c r="R419" s="256">
        <f>Q419*H419</f>
        <v>0</v>
      </c>
      <c r="S419" s="256">
        <v>0</v>
      </c>
      <c r="T419" s="257">
        <f>S419*H419</f>
        <v>0</v>
      </c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R419" s="258" t="s">
        <v>285</v>
      </c>
      <c r="AT419" s="258" t="s">
        <v>180</v>
      </c>
      <c r="AU419" s="258" t="s">
        <v>94</v>
      </c>
      <c r="AY419" s="18" t="s">
        <v>178</v>
      </c>
      <c r="BE419" s="146">
        <f>IF(N419="základní",J419,0)</f>
        <v>0</v>
      </c>
      <c r="BF419" s="146">
        <f>IF(N419="snížená",J419,0)</f>
        <v>0</v>
      </c>
      <c r="BG419" s="146">
        <f>IF(N419="zákl. přenesená",J419,0)</f>
        <v>0</v>
      </c>
      <c r="BH419" s="146">
        <f>IF(N419="sníž. přenesená",J419,0)</f>
        <v>0</v>
      </c>
      <c r="BI419" s="146">
        <f>IF(N419="nulová",J419,0)</f>
        <v>0</v>
      </c>
      <c r="BJ419" s="18" t="s">
        <v>92</v>
      </c>
      <c r="BK419" s="146">
        <f>ROUND(I419*H419,2)</f>
        <v>0</v>
      </c>
      <c r="BL419" s="18" t="s">
        <v>285</v>
      </c>
      <c r="BM419" s="258" t="s">
        <v>590</v>
      </c>
    </row>
    <row r="420" s="2" customFormat="1" ht="24.15" customHeight="1">
      <c r="A420" s="41"/>
      <c r="B420" s="42"/>
      <c r="C420" s="246" t="s">
        <v>591</v>
      </c>
      <c r="D420" s="246" t="s">
        <v>180</v>
      </c>
      <c r="E420" s="247" t="s">
        <v>592</v>
      </c>
      <c r="F420" s="248" t="s">
        <v>593</v>
      </c>
      <c r="G420" s="249" t="s">
        <v>315</v>
      </c>
      <c r="H420" s="250">
        <v>0.58699999999999997</v>
      </c>
      <c r="I420" s="251"/>
      <c r="J420" s="252">
        <f>ROUND(I420*H420,2)</f>
        <v>0</v>
      </c>
      <c r="K420" s="253"/>
      <c r="L420" s="44"/>
      <c r="M420" s="254" t="s">
        <v>1</v>
      </c>
      <c r="N420" s="255" t="s">
        <v>50</v>
      </c>
      <c r="O420" s="94"/>
      <c r="P420" s="256">
        <f>O420*H420</f>
        <v>0</v>
      </c>
      <c r="Q420" s="256">
        <v>0</v>
      </c>
      <c r="R420" s="256">
        <f>Q420*H420</f>
        <v>0</v>
      </c>
      <c r="S420" s="256">
        <v>0</v>
      </c>
      <c r="T420" s="257">
        <f>S420*H420</f>
        <v>0</v>
      </c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R420" s="258" t="s">
        <v>285</v>
      </c>
      <c r="AT420" s="258" t="s">
        <v>180</v>
      </c>
      <c r="AU420" s="258" t="s">
        <v>94</v>
      </c>
      <c r="AY420" s="18" t="s">
        <v>178</v>
      </c>
      <c r="BE420" s="146">
        <f>IF(N420="základní",J420,0)</f>
        <v>0</v>
      </c>
      <c r="BF420" s="146">
        <f>IF(N420="snížená",J420,0)</f>
        <v>0</v>
      </c>
      <c r="BG420" s="146">
        <f>IF(N420="zákl. přenesená",J420,0)</f>
        <v>0</v>
      </c>
      <c r="BH420" s="146">
        <f>IF(N420="sníž. přenesená",J420,0)</f>
        <v>0</v>
      </c>
      <c r="BI420" s="146">
        <f>IF(N420="nulová",J420,0)</f>
        <v>0</v>
      </c>
      <c r="BJ420" s="18" t="s">
        <v>92</v>
      </c>
      <c r="BK420" s="146">
        <f>ROUND(I420*H420,2)</f>
        <v>0</v>
      </c>
      <c r="BL420" s="18" t="s">
        <v>285</v>
      </c>
      <c r="BM420" s="258" t="s">
        <v>594</v>
      </c>
    </row>
    <row r="421" s="12" customFormat="1" ht="22.8" customHeight="1">
      <c r="A421" s="12"/>
      <c r="B421" s="230"/>
      <c r="C421" s="231"/>
      <c r="D421" s="232" t="s">
        <v>84</v>
      </c>
      <c r="E421" s="244" t="s">
        <v>595</v>
      </c>
      <c r="F421" s="244" t="s">
        <v>596</v>
      </c>
      <c r="G421" s="231"/>
      <c r="H421" s="231"/>
      <c r="I421" s="234"/>
      <c r="J421" s="245">
        <f>BK421</f>
        <v>0</v>
      </c>
      <c r="K421" s="231"/>
      <c r="L421" s="236"/>
      <c r="M421" s="237"/>
      <c r="N421" s="238"/>
      <c r="O421" s="238"/>
      <c r="P421" s="239">
        <f>SUM(P422:P433)</f>
        <v>0</v>
      </c>
      <c r="Q421" s="238"/>
      <c r="R421" s="239">
        <f>SUM(R422:R433)</f>
        <v>0.46741500000000002</v>
      </c>
      <c r="S421" s="238"/>
      <c r="T421" s="240">
        <f>SUM(T422:T433)</f>
        <v>0</v>
      </c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R421" s="241" t="s">
        <v>94</v>
      </c>
      <c r="AT421" s="242" t="s">
        <v>84</v>
      </c>
      <c r="AU421" s="242" t="s">
        <v>92</v>
      </c>
      <c r="AY421" s="241" t="s">
        <v>178</v>
      </c>
      <c r="BK421" s="243">
        <f>SUM(BK422:BK433)</f>
        <v>0</v>
      </c>
    </row>
    <row r="422" s="2" customFormat="1" ht="24.15" customHeight="1">
      <c r="A422" s="41"/>
      <c r="B422" s="42"/>
      <c r="C422" s="246" t="s">
        <v>597</v>
      </c>
      <c r="D422" s="246" t="s">
        <v>180</v>
      </c>
      <c r="E422" s="247" t="s">
        <v>598</v>
      </c>
      <c r="F422" s="248" t="s">
        <v>599</v>
      </c>
      <c r="G422" s="249" t="s">
        <v>299</v>
      </c>
      <c r="H422" s="250">
        <v>70.5</v>
      </c>
      <c r="I422" s="251"/>
      <c r="J422" s="252">
        <f>ROUND(I422*H422,2)</f>
        <v>0</v>
      </c>
      <c r="K422" s="253"/>
      <c r="L422" s="44"/>
      <c r="M422" s="254" t="s">
        <v>1</v>
      </c>
      <c r="N422" s="255" t="s">
        <v>50</v>
      </c>
      <c r="O422" s="94"/>
      <c r="P422" s="256">
        <f>O422*H422</f>
        <v>0</v>
      </c>
      <c r="Q422" s="256">
        <v>0</v>
      </c>
      <c r="R422" s="256">
        <f>Q422*H422</f>
        <v>0</v>
      </c>
      <c r="S422" s="256">
        <v>0</v>
      </c>
      <c r="T422" s="257">
        <f>S422*H422</f>
        <v>0</v>
      </c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R422" s="258" t="s">
        <v>285</v>
      </c>
      <c r="AT422" s="258" t="s">
        <v>180</v>
      </c>
      <c r="AU422" s="258" t="s">
        <v>94</v>
      </c>
      <c r="AY422" s="18" t="s">
        <v>178</v>
      </c>
      <c r="BE422" s="146">
        <f>IF(N422="základní",J422,0)</f>
        <v>0</v>
      </c>
      <c r="BF422" s="146">
        <f>IF(N422="snížená",J422,0)</f>
        <v>0</v>
      </c>
      <c r="BG422" s="146">
        <f>IF(N422="zákl. přenesená",J422,0)</f>
        <v>0</v>
      </c>
      <c r="BH422" s="146">
        <f>IF(N422="sníž. přenesená",J422,0)</f>
        <v>0</v>
      </c>
      <c r="BI422" s="146">
        <f>IF(N422="nulová",J422,0)</f>
        <v>0</v>
      </c>
      <c r="BJ422" s="18" t="s">
        <v>92</v>
      </c>
      <c r="BK422" s="146">
        <f>ROUND(I422*H422,2)</f>
        <v>0</v>
      </c>
      <c r="BL422" s="18" t="s">
        <v>285</v>
      </c>
      <c r="BM422" s="258" t="s">
        <v>600</v>
      </c>
    </row>
    <row r="423" s="13" customFormat="1">
      <c r="A423" s="13"/>
      <c r="B423" s="259"/>
      <c r="C423" s="260"/>
      <c r="D423" s="261" t="s">
        <v>186</v>
      </c>
      <c r="E423" s="262" t="s">
        <v>1</v>
      </c>
      <c r="F423" s="263" t="s">
        <v>601</v>
      </c>
      <c r="G423" s="260"/>
      <c r="H423" s="262" t="s">
        <v>1</v>
      </c>
      <c r="I423" s="264"/>
      <c r="J423" s="260"/>
      <c r="K423" s="260"/>
      <c r="L423" s="265"/>
      <c r="M423" s="266"/>
      <c r="N423" s="267"/>
      <c r="O423" s="267"/>
      <c r="P423" s="267"/>
      <c r="Q423" s="267"/>
      <c r="R423" s="267"/>
      <c r="S423" s="267"/>
      <c r="T423" s="268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69" t="s">
        <v>186</v>
      </c>
      <c r="AU423" s="269" t="s">
        <v>94</v>
      </c>
      <c r="AV423" s="13" t="s">
        <v>92</v>
      </c>
      <c r="AW423" s="13" t="s">
        <v>37</v>
      </c>
      <c r="AX423" s="13" t="s">
        <v>85</v>
      </c>
      <c r="AY423" s="269" t="s">
        <v>178</v>
      </c>
    </row>
    <row r="424" s="14" customFormat="1">
      <c r="A424" s="14"/>
      <c r="B424" s="270"/>
      <c r="C424" s="271"/>
      <c r="D424" s="261" t="s">
        <v>186</v>
      </c>
      <c r="E424" s="272" t="s">
        <v>1</v>
      </c>
      <c r="F424" s="273" t="s">
        <v>602</v>
      </c>
      <c r="G424" s="271"/>
      <c r="H424" s="274">
        <v>70.5</v>
      </c>
      <c r="I424" s="275"/>
      <c r="J424" s="271"/>
      <c r="K424" s="271"/>
      <c r="L424" s="276"/>
      <c r="M424" s="277"/>
      <c r="N424" s="278"/>
      <c r="O424" s="278"/>
      <c r="P424" s="278"/>
      <c r="Q424" s="278"/>
      <c r="R424" s="278"/>
      <c r="S424" s="278"/>
      <c r="T424" s="279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80" t="s">
        <v>186</v>
      </c>
      <c r="AU424" s="280" t="s">
        <v>94</v>
      </c>
      <c r="AV424" s="14" t="s">
        <v>94</v>
      </c>
      <c r="AW424" s="14" t="s">
        <v>37</v>
      </c>
      <c r="AX424" s="14" t="s">
        <v>92</v>
      </c>
      <c r="AY424" s="280" t="s">
        <v>178</v>
      </c>
    </row>
    <row r="425" s="2" customFormat="1" ht="24.15" customHeight="1">
      <c r="A425" s="41"/>
      <c r="B425" s="42"/>
      <c r="C425" s="303" t="s">
        <v>603</v>
      </c>
      <c r="D425" s="303" t="s">
        <v>286</v>
      </c>
      <c r="E425" s="304" t="s">
        <v>604</v>
      </c>
      <c r="F425" s="305" t="s">
        <v>605</v>
      </c>
      <c r="G425" s="306" t="s">
        <v>299</v>
      </c>
      <c r="H425" s="307">
        <v>81.075000000000003</v>
      </c>
      <c r="I425" s="308"/>
      <c r="J425" s="309">
        <f>ROUND(I425*H425,2)</f>
        <v>0</v>
      </c>
      <c r="K425" s="310"/>
      <c r="L425" s="311"/>
      <c r="M425" s="312" t="s">
        <v>1</v>
      </c>
      <c r="N425" s="313" t="s">
        <v>50</v>
      </c>
      <c r="O425" s="94"/>
      <c r="P425" s="256">
        <f>O425*H425</f>
        <v>0</v>
      </c>
      <c r="Q425" s="256">
        <v>0.0040000000000000001</v>
      </c>
      <c r="R425" s="256">
        <f>Q425*H425</f>
        <v>0.32430000000000003</v>
      </c>
      <c r="S425" s="256">
        <v>0</v>
      </c>
      <c r="T425" s="257">
        <f>S425*H425</f>
        <v>0</v>
      </c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R425" s="258" t="s">
        <v>376</v>
      </c>
      <c r="AT425" s="258" t="s">
        <v>286</v>
      </c>
      <c r="AU425" s="258" t="s">
        <v>94</v>
      </c>
      <c r="AY425" s="18" t="s">
        <v>178</v>
      </c>
      <c r="BE425" s="146">
        <f>IF(N425="základní",J425,0)</f>
        <v>0</v>
      </c>
      <c r="BF425" s="146">
        <f>IF(N425="snížená",J425,0)</f>
        <v>0</v>
      </c>
      <c r="BG425" s="146">
        <f>IF(N425="zákl. přenesená",J425,0)</f>
        <v>0</v>
      </c>
      <c r="BH425" s="146">
        <f>IF(N425="sníž. přenesená",J425,0)</f>
        <v>0</v>
      </c>
      <c r="BI425" s="146">
        <f>IF(N425="nulová",J425,0)</f>
        <v>0</v>
      </c>
      <c r="BJ425" s="18" t="s">
        <v>92</v>
      </c>
      <c r="BK425" s="146">
        <f>ROUND(I425*H425,2)</f>
        <v>0</v>
      </c>
      <c r="BL425" s="18" t="s">
        <v>285</v>
      </c>
      <c r="BM425" s="258" t="s">
        <v>606</v>
      </c>
    </row>
    <row r="426" s="14" customFormat="1">
      <c r="A426" s="14"/>
      <c r="B426" s="270"/>
      <c r="C426" s="271"/>
      <c r="D426" s="261" t="s">
        <v>186</v>
      </c>
      <c r="E426" s="271"/>
      <c r="F426" s="273" t="s">
        <v>607</v>
      </c>
      <c r="G426" s="271"/>
      <c r="H426" s="274">
        <v>81.075000000000003</v>
      </c>
      <c r="I426" s="275"/>
      <c r="J426" s="271"/>
      <c r="K426" s="271"/>
      <c r="L426" s="276"/>
      <c r="M426" s="277"/>
      <c r="N426" s="278"/>
      <c r="O426" s="278"/>
      <c r="P426" s="278"/>
      <c r="Q426" s="278"/>
      <c r="R426" s="278"/>
      <c r="S426" s="278"/>
      <c r="T426" s="279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80" t="s">
        <v>186</v>
      </c>
      <c r="AU426" s="280" t="s">
        <v>94</v>
      </c>
      <c r="AV426" s="14" t="s">
        <v>94</v>
      </c>
      <c r="AW426" s="14" t="s">
        <v>4</v>
      </c>
      <c r="AX426" s="14" t="s">
        <v>92</v>
      </c>
      <c r="AY426" s="280" t="s">
        <v>178</v>
      </c>
    </row>
    <row r="427" s="2" customFormat="1" ht="24.15" customHeight="1">
      <c r="A427" s="41"/>
      <c r="B427" s="42"/>
      <c r="C427" s="246" t="s">
        <v>608</v>
      </c>
      <c r="D427" s="246" t="s">
        <v>180</v>
      </c>
      <c r="E427" s="247" t="s">
        <v>609</v>
      </c>
      <c r="F427" s="248" t="s">
        <v>610</v>
      </c>
      <c r="G427" s="249" t="s">
        <v>299</v>
      </c>
      <c r="H427" s="250">
        <v>70.5</v>
      </c>
      <c r="I427" s="251"/>
      <c r="J427" s="252">
        <f>ROUND(I427*H427,2)</f>
        <v>0</v>
      </c>
      <c r="K427" s="253"/>
      <c r="L427" s="44"/>
      <c r="M427" s="254" t="s">
        <v>1</v>
      </c>
      <c r="N427" s="255" t="s">
        <v>50</v>
      </c>
      <c r="O427" s="94"/>
      <c r="P427" s="256">
        <f>O427*H427</f>
        <v>0</v>
      </c>
      <c r="Q427" s="256">
        <v>0.00088000000000000003</v>
      </c>
      <c r="R427" s="256">
        <f>Q427*H427</f>
        <v>0.062040000000000005</v>
      </c>
      <c r="S427" s="256">
        <v>0</v>
      </c>
      <c r="T427" s="257">
        <f>S427*H427</f>
        <v>0</v>
      </c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R427" s="258" t="s">
        <v>285</v>
      </c>
      <c r="AT427" s="258" t="s">
        <v>180</v>
      </c>
      <c r="AU427" s="258" t="s">
        <v>94</v>
      </c>
      <c r="AY427" s="18" t="s">
        <v>178</v>
      </c>
      <c r="BE427" s="146">
        <f>IF(N427="základní",J427,0)</f>
        <v>0</v>
      </c>
      <c r="BF427" s="146">
        <f>IF(N427="snížená",J427,0)</f>
        <v>0</v>
      </c>
      <c r="BG427" s="146">
        <f>IF(N427="zákl. přenesená",J427,0)</f>
        <v>0</v>
      </c>
      <c r="BH427" s="146">
        <f>IF(N427="sníž. přenesená",J427,0)</f>
        <v>0</v>
      </c>
      <c r="BI427" s="146">
        <f>IF(N427="nulová",J427,0)</f>
        <v>0</v>
      </c>
      <c r="BJ427" s="18" t="s">
        <v>92</v>
      </c>
      <c r="BK427" s="146">
        <f>ROUND(I427*H427,2)</f>
        <v>0</v>
      </c>
      <c r="BL427" s="18" t="s">
        <v>285</v>
      </c>
      <c r="BM427" s="258" t="s">
        <v>611</v>
      </c>
    </row>
    <row r="428" s="13" customFormat="1">
      <c r="A428" s="13"/>
      <c r="B428" s="259"/>
      <c r="C428" s="260"/>
      <c r="D428" s="261" t="s">
        <v>186</v>
      </c>
      <c r="E428" s="262" t="s">
        <v>1</v>
      </c>
      <c r="F428" s="263" t="s">
        <v>601</v>
      </c>
      <c r="G428" s="260"/>
      <c r="H428" s="262" t="s">
        <v>1</v>
      </c>
      <c r="I428" s="264"/>
      <c r="J428" s="260"/>
      <c r="K428" s="260"/>
      <c r="L428" s="265"/>
      <c r="M428" s="266"/>
      <c r="N428" s="267"/>
      <c r="O428" s="267"/>
      <c r="P428" s="267"/>
      <c r="Q428" s="267"/>
      <c r="R428" s="267"/>
      <c r="S428" s="267"/>
      <c r="T428" s="268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69" t="s">
        <v>186</v>
      </c>
      <c r="AU428" s="269" t="s">
        <v>94</v>
      </c>
      <c r="AV428" s="13" t="s">
        <v>92</v>
      </c>
      <c r="AW428" s="13" t="s">
        <v>37</v>
      </c>
      <c r="AX428" s="13" t="s">
        <v>85</v>
      </c>
      <c r="AY428" s="269" t="s">
        <v>178</v>
      </c>
    </row>
    <row r="429" s="14" customFormat="1">
      <c r="A429" s="14"/>
      <c r="B429" s="270"/>
      <c r="C429" s="271"/>
      <c r="D429" s="261" t="s">
        <v>186</v>
      </c>
      <c r="E429" s="272" t="s">
        <v>1</v>
      </c>
      <c r="F429" s="273" t="s">
        <v>602</v>
      </c>
      <c r="G429" s="271"/>
      <c r="H429" s="274">
        <v>70.5</v>
      </c>
      <c r="I429" s="275"/>
      <c r="J429" s="271"/>
      <c r="K429" s="271"/>
      <c r="L429" s="276"/>
      <c r="M429" s="277"/>
      <c r="N429" s="278"/>
      <c r="O429" s="278"/>
      <c r="P429" s="278"/>
      <c r="Q429" s="278"/>
      <c r="R429" s="278"/>
      <c r="S429" s="278"/>
      <c r="T429" s="279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80" t="s">
        <v>186</v>
      </c>
      <c r="AU429" s="280" t="s">
        <v>94</v>
      </c>
      <c r="AV429" s="14" t="s">
        <v>94</v>
      </c>
      <c r="AW429" s="14" t="s">
        <v>37</v>
      </c>
      <c r="AX429" s="14" t="s">
        <v>92</v>
      </c>
      <c r="AY429" s="280" t="s">
        <v>178</v>
      </c>
    </row>
    <row r="430" s="2" customFormat="1" ht="24.15" customHeight="1">
      <c r="A430" s="41"/>
      <c r="B430" s="42"/>
      <c r="C430" s="303" t="s">
        <v>612</v>
      </c>
      <c r="D430" s="303" t="s">
        <v>286</v>
      </c>
      <c r="E430" s="304" t="s">
        <v>613</v>
      </c>
      <c r="F430" s="305" t="s">
        <v>614</v>
      </c>
      <c r="G430" s="306" t="s">
        <v>299</v>
      </c>
      <c r="H430" s="307">
        <v>81.075000000000003</v>
      </c>
      <c r="I430" s="308"/>
      <c r="J430" s="309">
        <f>ROUND(I430*H430,2)</f>
        <v>0</v>
      </c>
      <c r="K430" s="310"/>
      <c r="L430" s="311"/>
      <c r="M430" s="312" t="s">
        <v>1</v>
      </c>
      <c r="N430" s="313" t="s">
        <v>50</v>
      </c>
      <c r="O430" s="94"/>
      <c r="P430" s="256">
        <f>O430*H430</f>
        <v>0</v>
      </c>
      <c r="Q430" s="256">
        <v>0.001</v>
      </c>
      <c r="R430" s="256">
        <f>Q430*H430</f>
        <v>0.081075000000000008</v>
      </c>
      <c r="S430" s="256">
        <v>0</v>
      </c>
      <c r="T430" s="257">
        <f>S430*H430</f>
        <v>0</v>
      </c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R430" s="258" t="s">
        <v>376</v>
      </c>
      <c r="AT430" s="258" t="s">
        <v>286</v>
      </c>
      <c r="AU430" s="258" t="s">
        <v>94</v>
      </c>
      <c r="AY430" s="18" t="s">
        <v>178</v>
      </c>
      <c r="BE430" s="146">
        <f>IF(N430="základní",J430,0)</f>
        <v>0</v>
      </c>
      <c r="BF430" s="146">
        <f>IF(N430="snížená",J430,0)</f>
        <v>0</v>
      </c>
      <c r="BG430" s="146">
        <f>IF(N430="zákl. přenesená",J430,0)</f>
        <v>0</v>
      </c>
      <c r="BH430" s="146">
        <f>IF(N430="sníž. přenesená",J430,0)</f>
        <v>0</v>
      </c>
      <c r="BI430" s="146">
        <f>IF(N430="nulová",J430,0)</f>
        <v>0</v>
      </c>
      <c r="BJ430" s="18" t="s">
        <v>92</v>
      </c>
      <c r="BK430" s="146">
        <f>ROUND(I430*H430,2)</f>
        <v>0</v>
      </c>
      <c r="BL430" s="18" t="s">
        <v>285</v>
      </c>
      <c r="BM430" s="258" t="s">
        <v>615</v>
      </c>
    </row>
    <row r="431" s="14" customFormat="1">
      <c r="A431" s="14"/>
      <c r="B431" s="270"/>
      <c r="C431" s="271"/>
      <c r="D431" s="261" t="s">
        <v>186</v>
      </c>
      <c r="E431" s="271"/>
      <c r="F431" s="273" t="s">
        <v>607</v>
      </c>
      <c r="G431" s="271"/>
      <c r="H431" s="274">
        <v>81.075000000000003</v>
      </c>
      <c r="I431" s="275"/>
      <c r="J431" s="271"/>
      <c r="K431" s="271"/>
      <c r="L431" s="276"/>
      <c r="M431" s="277"/>
      <c r="N431" s="278"/>
      <c r="O431" s="278"/>
      <c r="P431" s="278"/>
      <c r="Q431" s="278"/>
      <c r="R431" s="278"/>
      <c r="S431" s="278"/>
      <c r="T431" s="279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80" t="s">
        <v>186</v>
      </c>
      <c r="AU431" s="280" t="s">
        <v>94</v>
      </c>
      <c r="AV431" s="14" t="s">
        <v>94</v>
      </c>
      <c r="AW431" s="14" t="s">
        <v>4</v>
      </c>
      <c r="AX431" s="14" t="s">
        <v>92</v>
      </c>
      <c r="AY431" s="280" t="s">
        <v>178</v>
      </c>
    </row>
    <row r="432" s="2" customFormat="1" ht="24.15" customHeight="1">
      <c r="A432" s="41"/>
      <c r="B432" s="42"/>
      <c r="C432" s="246" t="s">
        <v>616</v>
      </c>
      <c r="D432" s="246" t="s">
        <v>180</v>
      </c>
      <c r="E432" s="247" t="s">
        <v>617</v>
      </c>
      <c r="F432" s="248" t="s">
        <v>618</v>
      </c>
      <c r="G432" s="249" t="s">
        <v>315</v>
      </c>
      <c r="H432" s="250">
        <v>0.46700000000000003</v>
      </c>
      <c r="I432" s="251"/>
      <c r="J432" s="252">
        <f>ROUND(I432*H432,2)</f>
        <v>0</v>
      </c>
      <c r="K432" s="253"/>
      <c r="L432" s="44"/>
      <c r="M432" s="254" t="s">
        <v>1</v>
      </c>
      <c r="N432" s="255" t="s">
        <v>50</v>
      </c>
      <c r="O432" s="94"/>
      <c r="P432" s="256">
        <f>O432*H432</f>
        <v>0</v>
      </c>
      <c r="Q432" s="256">
        <v>0</v>
      </c>
      <c r="R432" s="256">
        <f>Q432*H432</f>
        <v>0</v>
      </c>
      <c r="S432" s="256">
        <v>0</v>
      </c>
      <c r="T432" s="257">
        <f>S432*H432</f>
        <v>0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258" t="s">
        <v>285</v>
      </c>
      <c r="AT432" s="258" t="s">
        <v>180</v>
      </c>
      <c r="AU432" s="258" t="s">
        <v>94</v>
      </c>
      <c r="AY432" s="18" t="s">
        <v>178</v>
      </c>
      <c r="BE432" s="146">
        <f>IF(N432="základní",J432,0)</f>
        <v>0</v>
      </c>
      <c r="BF432" s="146">
        <f>IF(N432="snížená",J432,0)</f>
        <v>0</v>
      </c>
      <c r="BG432" s="146">
        <f>IF(N432="zákl. přenesená",J432,0)</f>
        <v>0</v>
      </c>
      <c r="BH432" s="146">
        <f>IF(N432="sníž. přenesená",J432,0)</f>
        <v>0</v>
      </c>
      <c r="BI432" s="146">
        <f>IF(N432="nulová",J432,0)</f>
        <v>0</v>
      </c>
      <c r="BJ432" s="18" t="s">
        <v>92</v>
      </c>
      <c r="BK432" s="146">
        <f>ROUND(I432*H432,2)</f>
        <v>0</v>
      </c>
      <c r="BL432" s="18" t="s">
        <v>285</v>
      </c>
      <c r="BM432" s="258" t="s">
        <v>619</v>
      </c>
    </row>
    <row r="433" s="2" customFormat="1" ht="24.15" customHeight="1">
      <c r="A433" s="41"/>
      <c r="B433" s="42"/>
      <c r="C433" s="246" t="s">
        <v>620</v>
      </c>
      <c r="D433" s="246" t="s">
        <v>180</v>
      </c>
      <c r="E433" s="247" t="s">
        <v>621</v>
      </c>
      <c r="F433" s="248" t="s">
        <v>622</v>
      </c>
      <c r="G433" s="249" t="s">
        <v>315</v>
      </c>
      <c r="H433" s="250">
        <v>0.46700000000000003</v>
      </c>
      <c r="I433" s="251"/>
      <c r="J433" s="252">
        <f>ROUND(I433*H433,2)</f>
        <v>0</v>
      </c>
      <c r="K433" s="253"/>
      <c r="L433" s="44"/>
      <c r="M433" s="254" t="s">
        <v>1</v>
      </c>
      <c r="N433" s="255" t="s">
        <v>50</v>
      </c>
      <c r="O433" s="94"/>
      <c r="P433" s="256">
        <f>O433*H433</f>
        <v>0</v>
      </c>
      <c r="Q433" s="256">
        <v>0</v>
      </c>
      <c r="R433" s="256">
        <f>Q433*H433</f>
        <v>0</v>
      </c>
      <c r="S433" s="256">
        <v>0</v>
      </c>
      <c r="T433" s="257">
        <f>S433*H433</f>
        <v>0</v>
      </c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R433" s="258" t="s">
        <v>285</v>
      </c>
      <c r="AT433" s="258" t="s">
        <v>180</v>
      </c>
      <c r="AU433" s="258" t="s">
        <v>94</v>
      </c>
      <c r="AY433" s="18" t="s">
        <v>178</v>
      </c>
      <c r="BE433" s="146">
        <f>IF(N433="základní",J433,0)</f>
        <v>0</v>
      </c>
      <c r="BF433" s="146">
        <f>IF(N433="snížená",J433,0)</f>
        <v>0</v>
      </c>
      <c r="BG433" s="146">
        <f>IF(N433="zákl. přenesená",J433,0)</f>
        <v>0</v>
      </c>
      <c r="BH433" s="146">
        <f>IF(N433="sníž. přenesená",J433,0)</f>
        <v>0</v>
      </c>
      <c r="BI433" s="146">
        <f>IF(N433="nulová",J433,0)</f>
        <v>0</v>
      </c>
      <c r="BJ433" s="18" t="s">
        <v>92</v>
      </c>
      <c r="BK433" s="146">
        <f>ROUND(I433*H433,2)</f>
        <v>0</v>
      </c>
      <c r="BL433" s="18" t="s">
        <v>285</v>
      </c>
      <c r="BM433" s="258" t="s">
        <v>623</v>
      </c>
    </row>
    <row r="434" s="12" customFormat="1" ht="22.8" customHeight="1">
      <c r="A434" s="12"/>
      <c r="B434" s="230"/>
      <c r="C434" s="231"/>
      <c r="D434" s="232" t="s">
        <v>84</v>
      </c>
      <c r="E434" s="244" t="s">
        <v>624</v>
      </c>
      <c r="F434" s="244" t="s">
        <v>625</v>
      </c>
      <c r="G434" s="231"/>
      <c r="H434" s="231"/>
      <c r="I434" s="234"/>
      <c r="J434" s="245">
        <f>BK434</f>
        <v>0</v>
      </c>
      <c r="K434" s="231"/>
      <c r="L434" s="236"/>
      <c r="M434" s="237"/>
      <c r="N434" s="238"/>
      <c r="O434" s="238"/>
      <c r="P434" s="239">
        <f>SUM(P435:P441)</f>
        <v>0</v>
      </c>
      <c r="Q434" s="238"/>
      <c r="R434" s="239">
        <f>SUM(R435:R441)</f>
        <v>0.00348168</v>
      </c>
      <c r="S434" s="238"/>
      <c r="T434" s="240">
        <f>SUM(T435:T441)</f>
        <v>0</v>
      </c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R434" s="241" t="s">
        <v>94</v>
      </c>
      <c r="AT434" s="242" t="s">
        <v>84</v>
      </c>
      <c r="AU434" s="242" t="s">
        <v>92</v>
      </c>
      <c r="AY434" s="241" t="s">
        <v>178</v>
      </c>
      <c r="BK434" s="243">
        <f>SUM(BK435:BK441)</f>
        <v>0</v>
      </c>
    </row>
    <row r="435" s="2" customFormat="1" ht="24.15" customHeight="1">
      <c r="A435" s="41"/>
      <c r="B435" s="42"/>
      <c r="C435" s="246" t="s">
        <v>626</v>
      </c>
      <c r="D435" s="246" t="s">
        <v>180</v>
      </c>
      <c r="E435" s="247" t="s">
        <v>627</v>
      </c>
      <c r="F435" s="248" t="s">
        <v>628</v>
      </c>
      <c r="G435" s="249" t="s">
        <v>299</v>
      </c>
      <c r="H435" s="250">
        <v>9.2639999999999993</v>
      </c>
      <c r="I435" s="251"/>
      <c r="J435" s="252">
        <f>ROUND(I435*H435,2)</f>
        <v>0</v>
      </c>
      <c r="K435" s="253"/>
      <c r="L435" s="44"/>
      <c r="M435" s="254" t="s">
        <v>1</v>
      </c>
      <c r="N435" s="255" t="s">
        <v>50</v>
      </c>
      <c r="O435" s="94"/>
      <c r="P435" s="256">
        <f>O435*H435</f>
        <v>0</v>
      </c>
      <c r="Q435" s="256">
        <v>0.00012</v>
      </c>
      <c r="R435" s="256">
        <f>Q435*H435</f>
        <v>0.0011116799999999999</v>
      </c>
      <c r="S435" s="256">
        <v>0</v>
      </c>
      <c r="T435" s="257">
        <f>S435*H435</f>
        <v>0</v>
      </c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R435" s="258" t="s">
        <v>285</v>
      </c>
      <c r="AT435" s="258" t="s">
        <v>180</v>
      </c>
      <c r="AU435" s="258" t="s">
        <v>94</v>
      </c>
      <c r="AY435" s="18" t="s">
        <v>178</v>
      </c>
      <c r="BE435" s="146">
        <f>IF(N435="základní",J435,0)</f>
        <v>0</v>
      </c>
      <c r="BF435" s="146">
        <f>IF(N435="snížená",J435,0)</f>
        <v>0</v>
      </c>
      <c r="BG435" s="146">
        <f>IF(N435="zákl. přenesená",J435,0)</f>
        <v>0</v>
      </c>
      <c r="BH435" s="146">
        <f>IF(N435="sníž. přenesená",J435,0)</f>
        <v>0</v>
      </c>
      <c r="BI435" s="146">
        <f>IF(N435="nulová",J435,0)</f>
        <v>0</v>
      </c>
      <c r="BJ435" s="18" t="s">
        <v>92</v>
      </c>
      <c r="BK435" s="146">
        <f>ROUND(I435*H435,2)</f>
        <v>0</v>
      </c>
      <c r="BL435" s="18" t="s">
        <v>285</v>
      </c>
      <c r="BM435" s="258" t="s">
        <v>629</v>
      </c>
    </row>
    <row r="436" s="14" customFormat="1">
      <c r="A436" s="14"/>
      <c r="B436" s="270"/>
      <c r="C436" s="271"/>
      <c r="D436" s="261" t="s">
        <v>186</v>
      </c>
      <c r="E436" s="272" t="s">
        <v>1</v>
      </c>
      <c r="F436" s="273" t="s">
        <v>630</v>
      </c>
      <c r="G436" s="271"/>
      <c r="H436" s="274">
        <v>9.2639999999999993</v>
      </c>
      <c r="I436" s="275"/>
      <c r="J436" s="271"/>
      <c r="K436" s="271"/>
      <c r="L436" s="276"/>
      <c r="M436" s="277"/>
      <c r="N436" s="278"/>
      <c r="O436" s="278"/>
      <c r="P436" s="278"/>
      <c r="Q436" s="278"/>
      <c r="R436" s="278"/>
      <c r="S436" s="278"/>
      <c r="T436" s="279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80" t="s">
        <v>186</v>
      </c>
      <c r="AU436" s="280" t="s">
        <v>94</v>
      </c>
      <c r="AV436" s="14" t="s">
        <v>94</v>
      </c>
      <c r="AW436" s="14" t="s">
        <v>37</v>
      </c>
      <c r="AX436" s="14" t="s">
        <v>92</v>
      </c>
      <c r="AY436" s="280" t="s">
        <v>178</v>
      </c>
    </row>
    <row r="437" s="2" customFormat="1" ht="24.15" customHeight="1">
      <c r="A437" s="41"/>
      <c r="B437" s="42"/>
      <c r="C437" s="303" t="s">
        <v>631</v>
      </c>
      <c r="D437" s="303" t="s">
        <v>286</v>
      </c>
      <c r="E437" s="304" t="s">
        <v>632</v>
      </c>
      <c r="F437" s="305" t="s">
        <v>633</v>
      </c>
      <c r="G437" s="306" t="s">
        <v>183</v>
      </c>
      <c r="H437" s="307">
        <v>0.23699999999999999</v>
      </c>
      <c r="I437" s="308"/>
      <c r="J437" s="309">
        <f>ROUND(I437*H437,2)</f>
        <v>0</v>
      </c>
      <c r="K437" s="310"/>
      <c r="L437" s="311"/>
      <c r="M437" s="312" t="s">
        <v>1</v>
      </c>
      <c r="N437" s="313" t="s">
        <v>50</v>
      </c>
      <c r="O437" s="94"/>
      <c r="P437" s="256">
        <f>O437*H437</f>
        <v>0</v>
      </c>
      <c r="Q437" s="256">
        <v>0.01</v>
      </c>
      <c r="R437" s="256">
        <f>Q437*H437</f>
        <v>0.0023700000000000001</v>
      </c>
      <c r="S437" s="256">
        <v>0</v>
      </c>
      <c r="T437" s="257">
        <f>S437*H437</f>
        <v>0</v>
      </c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R437" s="258" t="s">
        <v>376</v>
      </c>
      <c r="AT437" s="258" t="s">
        <v>286</v>
      </c>
      <c r="AU437" s="258" t="s">
        <v>94</v>
      </c>
      <c r="AY437" s="18" t="s">
        <v>178</v>
      </c>
      <c r="BE437" s="146">
        <f>IF(N437="základní",J437,0)</f>
        <v>0</v>
      </c>
      <c r="BF437" s="146">
        <f>IF(N437="snížená",J437,0)</f>
        <v>0</v>
      </c>
      <c r="BG437" s="146">
        <f>IF(N437="zákl. přenesená",J437,0)</f>
        <v>0</v>
      </c>
      <c r="BH437" s="146">
        <f>IF(N437="sníž. přenesená",J437,0)</f>
        <v>0</v>
      </c>
      <c r="BI437" s="146">
        <f>IF(N437="nulová",J437,0)</f>
        <v>0</v>
      </c>
      <c r="BJ437" s="18" t="s">
        <v>92</v>
      </c>
      <c r="BK437" s="146">
        <f>ROUND(I437*H437,2)</f>
        <v>0</v>
      </c>
      <c r="BL437" s="18" t="s">
        <v>285</v>
      </c>
      <c r="BM437" s="258" t="s">
        <v>634</v>
      </c>
    </row>
    <row r="438" s="14" customFormat="1">
      <c r="A438" s="14"/>
      <c r="B438" s="270"/>
      <c r="C438" s="271"/>
      <c r="D438" s="261" t="s">
        <v>186</v>
      </c>
      <c r="E438" s="272" t="s">
        <v>1</v>
      </c>
      <c r="F438" s="273" t="s">
        <v>635</v>
      </c>
      <c r="G438" s="271"/>
      <c r="H438" s="274">
        <v>0.23200000000000001</v>
      </c>
      <c r="I438" s="275"/>
      <c r="J438" s="271"/>
      <c r="K438" s="271"/>
      <c r="L438" s="276"/>
      <c r="M438" s="277"/>
      <c r="N438" s="278"/>
      <c r="O438" s="278"/>
      <c r="P438" s="278"/>
      <c r="Q438" s="278"/>
      <c r="R438" s="278"/>
      <c r="S438" s="278"/>
      <c r="T438" s="279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80" t="s">
        <v>186</v>
      </c>
      <c r="AU438" s="280" t="s">
        <v>94</v>
      </c>
      <c r="AV438" s="14" t="s">
        <v>94</v>
      </c>
      <c r="AW438" s="14" t="s">
        <v>37</v>
      </c>
      <c r="AX438" s="14" t="s">
        <v>92</v>
      </c>
      <c r="AY438" s="280" t="s">
        <v>178</v>
      </c>
    </row>
    <row r="439" s="14" customFormat="1">
      <c r="A439" s="14"/>
      <c r="B439" s="270"/>
      <c r="C439" s="271"/>
      <c r="D439" s="261" t="s">
        <v>186</v>
      </c>
      <c r="E439" s="271"/>
      <c r="F439" s="273" t="s">
        <v>636</v>
      </c>
      <c r="G439" s="271"/>
      <c r="H439" s="274">
        <v>0.23699999999999999</v>
      </c>
      <c r="I439" s="275"/>
      <c r="J439" s="271"/>
      <c r="K439" s="271"/>
      <c r="L439" s="276"/>
      <c r="M439" s="277"/>
      <c r="N439" s="278"/>
      <c r="O439" s="278"/>
      <c r="P439" s="278"/>
      <c r="Q439" s="278"/>
      <c r="R439" s="278"/>
      <c r="S439" s="278"/>
      <c r="T439" s="279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80" t="s">
        <v>186</v>
      </c>
      <c r="AU439" s="280" t="s">
        <v>94</v>
      </c>
      <c r="AV439" s="14" t="s">
        <v>94</v>
      </c>
      <c r="AW439" s="14" t="s">
        <v>4</v>
      </c>
      <c r="AX439" s="14" t="s">
        <v>92</v>
      </c>
      <c r="AY439" s="280" t="s">
        <v>178</v>
      </c>
    </row>
    <row r="440" s="2" customFormat="1" ht="24.15" customHeight="1">
      <c r="A440" s="41"/>
      <c r="B440" s="42"/>
      <c r="C440" s="246" t="s">
        <v>637</v>
      </c>
      <c r="D440" s="246" t="s">
        <v>180</v>
      </c>
      <c r="E440" s="247" t="s">
        <v>638</v>
      </c>
      <c r="F440" s="248" t="s">
        <v>639</v>
      </c>
      <c r="G440" s="249" t="s">
        <v>315</v>
      </c>
      <c r="H440" s="250">
        <v>0.0030000000000000001</v>
      </c>
      <c r="I440" s="251"/>
      <c r="J440" s="252">
        <f>ROUND(I440*H440,2)</f>
        <v>0</v>
      </c>
      <c r="K440" s="253"/>
      <c r="L440" s="44"/>
      <c r="M440" s="254" t="s">
        <v>1</v>
      </c>
      <c r="N440" s="255" t="s">
        <v>50</v>
      </c>
      <c r="O440" s="94"/>
      <c r="P440" s="256">
        <f>O440*H440</f>
        <v>0</v>
      </c>
      <c r="Q440" s="256">
        <v>0</v>
      </c>
      <c r="R440" s="256">
        <f>Q440*H440</f>
        <v>0</v>
      </c>
      <c r="S440" s="256">
        <v>0</v>
      </c>
      <c r="T440" s="257">
        <f>S440*H440</f>
        <v>0</v>
      </c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R440" s="258" t="s">
        <v>285</v>
      </c>
      <c r="AT440" s="258" t="s">
        <v>180</v>
      </c>
      <c r="AU440" s="258" t="s">
        <v>94</v>
      </c>
      <c r="AY440" s="18" t="s">
        <v>178</v>
      </c>
      <c r="BE440" s="146">
        <f>IF(N440="základní",J440,0)</f>
        <v>0</v>
      </c>
      <c r="BF440" s="146">
        <f>IF(N440="snížená",J440,0)</f>
        <v>0</v>
      </c>
      <c r="BG440" s="146">
        <f>IF(N440="zákl. přenesená",J440,0)</f>
        <v>0</v>
      </c>
      <c r="BH440" s="146">
        <f>IF(N440="sníž. přenesená",J440,0)</f>
        <v>0</v>
      </c>
      <c r="BI440" s="146">
        <f>IF(N440="nulová",J440,0)</f>
        <v>0</v>
      </c>
      <c r="BJ440" s="18" t="s">
        <v>92</v>
      </c>
      <c r="BK440" s="146">
        <f>ROUND(I440*H440,2)</f>
        <v>0</v>
      </c>
      <c r="BL440" s="18" t="s">
        <v>285</v>
      </c>
      <c r="BM440" s="258" t="s">
        <v>640</v>
      </c>
    </row>
    <row r="441" s="2" customFormat="1" ht="24.15" customHeight="1">
      <c r="A441" s="41"/>
      <c r="B441" s="42"/>
      <c r="C441" s="246" t="s">
        <v>641</v>
      </c>
      <c r="D441" s="246" t="s">
        <v>180</v>
      </c>
      <c r="E441" s="247" t="s">
        <v>642</v>
      </c>
      <c r="F441" s="248" t="s">
        <v>643</v>
      </c>
      <c r="G441" s="249" t="s">
        <v>315</v>
      </c>
      <c r="H441" s="250">
        <v>0.0030000000000000001</v>
      </c>
      <c r="I441" s="251"/>
      <c r="J441" s="252">
        <f>ROUND(I441*H441,2)</f>
        <v>0</v>
      </c>
      <c r="K441" s="253"/>
      <c r="L441" s="44"/>
      <c r="M441" s="254" t="s">
        <v>1</v>
      </c>
      <c r="N441" s="255" t="s">
        <v>50</v>
      </c>
      <c r="O441" s="94"/>
      <c r="P441" s="256">
        <f>O441*H441</f>
        <v>0</v>
      </c>
      <c r="Q441" s="256">
        <v>0</v>
      </c>
      <c r="R441" s="256">
        <f>Q441*H441</f>
        <v>0</v>
      </c>
      <c r="S441" s="256">
        <v>0</v>
      </c>
      <c r="T441" s="257">
        <f>S441*H441</f>
        <v>0</v>
      </c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R441" s="258" t="s">
        <v>285</v>
      </c>
      <c r="AT441" s="258" t="s">
        <v>180</v>
      </c>
      <c r="AU441" s="258" t="s">
        <v>94</v>
      </c>
      <c r="AY441" s="18" t="s">
        <v>178</v>
      </c>
      <c r="BE441" s="146">
        <f>IF(N441="základní",J441,0)</f>
        <v>0</v>
      </c>
      <c r="BF441" s="146">
        <f>IF(N441="snížená",J441,0)</f>
        <v>0</v>
      </c>
      <c r="BG441" s="146">
        <f>IF(N441="zákl. přenesená",J441,0)</f>
        <v>0</v>
      </c>
      <c r="BH441" s="146">
        <f>IF(N441="sníž. přenesená",J441,0)</f>
        <v>0</v>
      </c>
      <c r="BI441" s="146">
        <f>IF(N441="nulová",J441,0)</f>
        <v>0</v>
      </c>
      <c r="BJ441" s="18" t="s">
        <v>92</v>
      </c>
      <c r="BK441" s="146">
        <f>ROUND(I441*H441,2)</f>
        <v>0</v>
      </c>
      <c r="BL441" s="18" t="s">
        <v>285</v>
      </c>
      <c r="BM441" s="258" t="s">
        <v>644</v>
      </c>
    </row>
    <row r="442" s="12" customFormat="1" ht="22.8" customHeight="1">
      <c r="A442" s="12"/>
      <c r="B442" s="230"/>
      <c r="C442" s="231"/>
      <c r="D442" s="232" t="s">
        <v>84</v>
      </c>
      <c r="E442" s="244" t="s">
        <v>645</v>
      </c>
      <c r="F442" s="244" t="s">
        <v>646</v>
      </c>
      <c r="G442" s="231"/>
      <c r="H442" s="231"/>
      <c r="I442" s="234"/>
      <c r="J442" s="245">
        <f>BK442</f>
        <v>0</v>
      </c>
      <c r="K442" s="231"/>
      <c r="L442" s="236"/>
      <c r="M442" s="237"/>
      <c r="N442" s="238"/>
      <c r="O442" s="238"/>
      <c r="P442" s="239">
        <f>SUM(P443:P450)</f>
        <v>0</v>
      </c>
      <c r="Q442" s="238"/>
      <c r="R442" s="239">
        <f>SUM(R443:R450)</f>
        <v>0.16050607999999997</v>
      </c>
      <c r="S442" s="238"/>
      <c r="T442" s="240">
        <f>SUM(T443:T450)</f>
        <v>0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241" t="s">
        <v>94</v>
      </c>
      <c r="AT442" s="242" t="s">
        <v>84</v>
      </c>
      <c r="AU442" s="242" t="s">
        <v>92</v>
      </c>
      <c r="AY442" s="241" t="s">
        <v>178</v>
      </c>
      <c r="BK442" s="243">
        <f>SUM(BK443:BK450)</f>
        <v>0</v>
      </c>
    </row>
    <row r="443" s="2" customFormat="1" ht="16.5" customHeight="1">
      <c r="A443" s="41"/>
      <c r="B443" s="42"/>
      <c r="C443" s="246" t="s">
        <v>647</v>
      </c>
      <c r="D443" s="246" t="s">
        <v>180</v>
      </c>
      <c r="E443" s="247" t="s">
        <v>648</v>
      </c>
      <c r="F443" s="248" t="s">
        <v>649</v>
      </c>
      <c r="G443" s="249" t="s">
        <v>346</v>
      </c>
      <c r="H443" s="250">
        <v>57.735999999999997</v>
      </c>
      <c r="I443" s="251"/>
      <c r="J443" s="252">
        <f>ROUND(I443*H443,2)</f>
        <v>0</v>
      </c>
      <c r="K443" s="253"/>
      <c r="L443" s="44"/>
      <c r="M443" s="254" t="s">
        <v>1</v>
      </c>
      <c r="N443" s="255" t="s">
        <v>50</v>
      </c>
      <c r="O443" s="94"/>
      <c r="P443" s="256">
        <f>O443*H443</f>
        <v>0</v>
      </c>
      <c r="Q443" s="256">
        <v>3.0000000000000001E-05</v>
      </c>
      <c r="R443" s="256">
        <f>Q443*H443</f>
        <v>0.00173208</v>
      </c>
      <c r="S443" s="256">
        <v>0</v>
      </c>
      <c r="T443" s="257">
        <f>S443*H443</f>
        <v>0</v>
      </c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R443" s="258" t="s">
        <v>285</v>
      </c>
      <c r="AT443" s="258" t="s">
        <v>180</v>
      </c>
      <c r="AU443" s="258" t="s">
        <v>94</v>
      </c>
      <c r="AY443" s="18" t="s">
        <v>178</v>
      </c>
      <c r="BE443" s="146">
        <f>IF(N443="základní",J443,0)</f>
        <v>0</v>
      </c>
      <c r="BF443" s="146">
        <f>IF(N443="snížená",J443,0)</f>
        <v>0</v>
      </c>
      <c r="BG443" s="146">
        <f>IF(N443="zákl. přenesená",J443,0)</f>
        <v>0</v>
      </c>
      <c r="BH443" s="146">
        <f>IF(N443="sníž. přenesená",J443,0)</f>
        <v>0</v>
      </c>
      <c r="BI443" s="146">
        <f>IF(N443="nulová",J443,0)</f>
        <v>0</v>
      </c>
      <c r="BJ443" s="18" t="s">
        <v>92</v>
      </c>
      <c r="BK443" s="146">
        <f>ROUND(I443*H443,2)</f>
        <v>0</v>
      </c>
      <c r="BL443" s="18" t="s">
        <v>285</v>
      </c>
      <c r="BM443" s="258" t="s">
        <v>650</v>
      </c>
    </row>
    <row r="444" s="13" customFormat="1">
      <c r="A444" s="13"/>
      <c r="B444" s="259"/>
      <c r="C444" s="260"/>
      <c r="D444" s="261" t="s">
        <v>186</v>
      </c>
      <c r="E444" s="262" t="s">
        <v>1</v>
      </c>
      <c r="F444" s="263" t="s">
        <v>651</v>
      </c>
      <c r="G444" s="260"/>
      <c r="H444" s="262" t="s">
        <v>1</v>
      </c>
      <c r="I444" s="264"/>
      <c r="J444" s="260"/>
      <c r="K444" s="260"/>
      <c r="L444" s="265"/>
      <c r="M444" s="266"/>
      <c r="N444" s="267"/>
      <c r="O444" s="267"/>
      <c r="P444" s="267"/>
      <c r="Q444" s="267"/>
      <c r="R444" s="267"/>
      <c r="S444" s="267"/>
      <c r="T444" s="268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69" t="s">
        <v>186</v>
      </c>
      <c r="AU444" s="269" t="s">
        <v>94</v>
      </c>
      <c r="AV444" s="13" t="s">
        <v>92</v>
      </c>
      <c r="AW444" s="13" t="s">
        <v>37</v>
      </c>
      <c r="AX444" s="13" t="s">
        <v>85</v>
      </c>
      <c r="AY444" s="269" t="s">
        <v>178</v>
      </c>
    </row>
    <row r="445" s="14" customFormat="1">
      <c r="A445" s="14"/>
      <c r="B445" s="270"/>
      <c r="C445" s="271"/>
      <c r="D445" s="261" t="s">
        <v>186</v>
      </c>
      <c r="E445" s="272" t="s">
        <v>1</v>
      </c>
      <c r="F445" s="273" t="s">
        <v>652</v>
      </c>
      <c r="G445" s="271"/>
      <c r="H445" s="274">
        <v>57.735999999999997</v>
      </c>
      <c r="I445" s="275"/>
      <c r="J445" s="271"/>
      <c r="K445" s="271"/>
      <c r="L445" s="276"/>
      <c r="M445" s="277"/>
      <c r="N445" s="278"/>
      <c r="O445" s="278"/>
      <c r="P445" s="278"/>
      <c r="Q445" s="278"/>
      <c r="R445" s="278"/>
      <c r="S445" s="278"/>
      <c r="T445" s="279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80" t="s">
        <v>186</v>
      </c>
      <c r="AU445" s="280" t="s">
        <v>94</v>
      </c>
      <c r="AV445" s="14" t="s">
        <v>94</v>
      </c>
      <c r="AW445" s="14" t="s">
        <v>37</v>
      </c>
      <c r="AX445" s="14" t="s">
        <v>92</v>
      </c>
      <c r="AY445" s="280" t="s">
        <v>178</v>
      </c>
    </row>
    <row r="446" s="2" customFormat="1" ht="16.5" customHeight="1">
      <c r="A446" s="41"/>
      <c r="B446" s="42"/>
      <c r="C446" s="303" t="s">
        <v>653</v>
      </c>
      <c r="D446" s="303" t="s">
        <v>286</v>
      </c>
      <c r="E446" s="304" t="s">
        <v>654</v>
      </c>
      <c r="F446" s="305" t="s">
        <v>655</v>
      </c>
      <c r="G446" s="306" t="s">
        <v>299</v>
      </c>
      <c r="H446" s="307">
        <v>57.735999999999997</v>
      </c>
      <c r="I446" s="308"/>
      <c r="J446" s="309">
        <f>ROUND(I446*H446,2)</f>
        <v>0</v>
      </c>
      <c r="K446" s="310"/>
      <c r="L446" s="311"/>
      <c r="M446" s="312" t="s">
        <v>1</v>
      </c>
      <c r="N446" s="313" t="s">
        <v>50</v>
      </c>
      <c r="O446" s="94"/>
      <c r="P446" s="256">
        <f>O446*H446</f>
        <v>0</v>
      </c>
      <c r="Q446" s="256">
        <v>0.0027499999999999998</v>
      </c>
      <c r="R446" s="256">
        <f>Q446*H446</f>
        <v>0.15877399999999997</v>
      </c>
      <c r="S446" s="256">
        <v>0</v>
      </c>
      <c r="T446" s="257">
        <f>S446*H446</f>
        <v>0</v>
      </c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R446" s="258" t="s">
        <v>376</v>
      </c>
      <c r="AT446" s="258" t="s">
        <v>286</v>
      </c>
      <c r="AU446" s="258" t="s">
        <v>94</v>
      </c>
      <c r="AY446" s="18" t="s">
        <v>178</v>
      </c>
      <c r="BE446" s="146">
        <f>IF(N446="základní",J446,0)</f>
        <v>0</v>
      </c>
      <c r="BF446" s="146">
        <f>IF(N446="snížená",J446,0)</f>
        <v>0</v>
      </c>
      <c r="BG446" s="146">
        <f>IF(N446="zákl. přenesená",J446,0)</f>
        <v>0</v>
      </c>
      <c r="BH446" s="146">
        <f>IF(N446="sníž. přenesená",J446,0)</f>
        <v>0</v>
      </c>
      <c r="BI446" s="146">
        <f>IF(N446="nulová",J446,0)</f>
        <v>0</v>
      </c>
      <c r="BJ446" s="18" t="s">
        <v>92</v>
      </c>
      <c r="BK446" s="146">
        <f>ROUND(I446*H446,2)</f>
        <v>0</v>
      </c>
      <c r="BL446" s="18" t="s">
        <v>285</v>
      </c>
      <c r="BM446" s="258" t="s">
        <v>656</v>
      </c>
    </row>
    <row r="447" s="13" customFormat="1">
      <c r="A447" s="13"/>
      <c r="B447" s="259"/>
      <c r="C447" s="260"/>
      <c r="D447" s="261" t="s">
        <v>186</v>
      </c>
      <c r="E447" s="262" t="s">
        <v>1</v>
      </c>
      <c r="F447" s="263" t="s">
        <v>657</v>
      </c>
      <c r="G447" s="260"/>
      <c r="H447" s="262" t="s">
        <v>1</v>
      </c>
      <c r="I447" s="264"/>
      <c r="J447" s="260"/>
      <c r="K447" s="260"/>
      <c r="L447" s="265"/>
      <c r="M447" s="266"/>
      <c r="N447" s="267"/>
      <c r="O447" s="267"/>
      <c r="P447" s="267"/>
      <c r="Q447" s="267"/>
      <c r="R447" s="267"/>
      <c r="S447" s="267"/>
      <c r="T447" s="268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69" t="s">
        <v>186</v>
      </c>
      <c r="AU447" s="269" t="s">
        <v>94</v>
      </c>
      <c r="AV447" s="13" t="s">
        <v>92</v>
      </c>
      <c r="AW447" s="13" t="s">
        <v>37</v>
      </c>
      <c r="AX447" s="13" t="s">
        <v>85</v>
      </c>
      <c r="AY447" s="269" t="s">
        <v>178</v>
      </c>
    </row>
    <row r="448" s="14" customFormat="1">
      <c r="A448" s="14"/>
      <c r="B448" s="270"/>
      <c r="C448" s="271"/>
      <c r="D448" s="261" t="s">
        <v>186</v>
      </c>
      <c r="E448" s="272" t="s">
        <v>1</v>
      </c>
      <c r="F448" s="273" t="s">
        <v>652</v>
      </c>
      <c r="G448" s="271"/>
      <c r="H448" s="274">
        <v>57.735999999999997</v>
      </c>
      <c r="I448" s="275"/>
      <c r="J448" s="271"/>
      <c r="K448" s="271"/>
      <c r="L448" s="276"/>
      <c r="M448" s="277"/>
      <c r="N448" s="278"/>
      <c r="O448" s="278"/>
      <c r="P448" s="278"/>
      <c r="Q448" s="278"/>
      <c r="R448" s="278"/>
      <c r="S448" s="278"/>
      <c r="T448" s="279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80" t="s">
        <v>186</v>
      </c>
      <c r="AU448" s="280" t="s">
        <v>94</v>
      </c>
      <c r="AV448" s="14" t="s">
        <v>94</v>
      </c>
      <c r="AW448" s="14" t="s">
        <v>37</v>
      </c>
      <c r="AX448" s="14" t="s">
        <v>92</v>
      </c>
      <c r="AY448" s="280" t="s">
        <v>178</v>
      </c>
    </row>
    <row r="449" s="2" customFormat="1" ht="24.15" customHeight="1">
      <c r="A449" s="41"/>
      <c r="B449" s="42"/>
      <c r="C449" s="246" t="s">
        <v>658</v>
      </c>
      <c r="D449" s="246" t="s">
        <v>180</v>
      </c>
      <c r="E449" s="247" t="s">
        <v>659</v>
      </c>
      <c r="F449" s="248" t="s">
        <v>660</v>
      </c>
      <c r="G449" s="249" t="s">
        <v>315</v>
      </c>
      <c r="H449" s="250">
        <v>0.161</v>
      </c>
      <c r="I449" s="251"/>
      <c r="J449" s="252">
        <f>ROUND(I449*H449,2)</f>
        <v>0</v>
      </c>
      <c r="K449" s="253"/>
      <c r="L449" s="44"/>
      <c r="M449" s="254" t="s">
        <v>1</v>
      </c>
      <c r="N449" s="255" t="s">
        <v>50</v>
      </c>
      <c r="O449" s="94"/>
      <c r="P449" s="256">
        <f>O449*H449</f>
        <v>0</v>
      </c>
      <c r="Q449" s="256">
        <v>0</v>
      </c>
      <c r="R449" s="256">
        <f>Q449*H449</f>
        <v>0</v>
      </c>
      <c r="S449" s="256">
        <v>0</v>
      </c>
      <c r="T449" s="257">
        <f>S449*H449</f>
        <v>0</v>
      </c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R449" s="258" t="s">
        <v>285</v>
      </c>
      <c r="AT449" s="258" t="s">
        <v>180</v>
      </c>
      <c r="AU449" s="258" t="s">
        <v>94</v>
      </c>
      <c r="AY449" s="18" t="s">
        <v>178</v>
      </c>
      <c r="BE449" s="146">
        <f>IF(N449="základní",J449,0)</f>
        <v>0</v>
      </c>
      <c r="BF449" s="146">
        <f>IF(N449="snížená",J449,0)</f>
        <v>0</v>
      </c>
      <c r="BG449" s="146">
        <f>IF(N449="zákl. přenesená",J449,0)</f>
        <v>0</v>
      </c>
      <c r="BH449" s="146">
        <f>IF(N449="sníž. přenesená",J449,0)</f>
        <v>0</v>
      </c>
      <c r="BI449" s="146">
        <f>IF(N449="nulová",J449,0)</f>
        <v>0</v>
      </c>
      <c r="BJ449" s="18" t="s">
        <v>92</v>
      </c>
      <c r="BK449" s="146">
        <f>ROUND(I449*H449,2)</f>
        <v>0</v>
      </c>
      <c r="BL449" s="18" t="s">
        <v>285</v>
      </c>
      <c r="BM449" s="258" t="s">
        <v>661</v>
      </c>
    </row>
    <row r="450" s="2" customFormat="1" ht="24.15" customHeight="1">
      <c r="A450" s="41"/>
      <c r="B450" s="42"/>
      <c r="C450" s="246" t="s">
        <v>662</v>
      </c>
      <c r="D450" s="246" t="s">
        <v>180</v>
      </c>
      <c r="E450" s="247" t="s">
        <v>663</v>
      </c>
      <c r="F450" s="248" t="s">
        <v>664</v>
      </c>
      <c r="G450" s="249" t="s">
        <v>315</v>
      </c>
      <c r="H450" s="250">
        <v>0.161</v>
      </c>
      <c r="I450" s="251"/>
      <c r="J450" s="252">
        <f>ROUND(I450*H450,2)</f>
        <v>0</v>
      </c>
      <c r="K450" s="253"/>
      <c r="L450" s="44"/>
      <c r="M450" s="254" t="s">
        <v>1</v>
      </c>
      <c r="N450" s="255" t="s">
        <v>50</v>
      </c>
      <c r="O450" s="94"/>
      <c r="P450" s="256">
        <f>O450*H450</f>
        <v>0</v>
      </c>
      <c r="Q450" s="256">
        <v>0</v>
      </c>
      <c r="R450" s="256">
        <f>Q450*H450</f>
        <v>0</v>
      </c>
      <c r="S450" s="256">
        <v>0</v>
      </c>
      <c r="T450" s="257">
        <f>S450*H450</f>
        <v>0</v>
      </c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R450" s="258" t="s">
        <v>285</v>
      </c>
      <c r="AT450" s="258" t="s">
        <v>180</v>
      </c>
      <c r="AU450" s="258" t="s">
        <v>94</v>
      </c>
      <c r="AY450" s="18" t="s">
        <v>178</v>
      </c>
      <c r="BE450" s="146">
        <f>IF(N450="základní",J450,0)</f>
        <v>0</v>
      </c>
      <c r="BF450" s="146">
        <f>IF(N450="snížená",J450,0)</f>
        <v>0</v>
      </c>
      <c r="BG450" s="146">
        <f>IF(N450="zákl. přenesená",J450,0)</f>
        <v>0</v>
      </c>
      <c r="BH450" s="146">
        <f>IF(N450="sníž. přenesená",J450,0)</f>
        <v>0</v>
      </c>
      <c r="BI450" s="146">
        <f>IF(N450="nulová",J450,0)</f>
        <v>0</v>
      </c>
      <c r="BJ450" s="18" t="s">
        <v>92</v>
      </c>
      <c r="BK450" s="146">
        <f>ROUND(I450*H450,2)</f>
        <v>0</v>
      </c>
      <c r="BL450" s="18" t="s">
        <v>285</v>
      </c>
      <c r="BM450" s="258" t="s">
        <v>665</v>
      </c>
    </row>
    <row r="451" s="12" customFormat="1" ht="22.8" customHeight="1">
      <c r="A451" s="12"/>
      <c r="B451" s="230"/>
      <c r="C451" s="231"/>
      <c r="D451" s="232" t="s">
        <v>84</v>
      </c>
      <c r="E451" s="244" t="s">
        <v>666</v>
      </c>
      <c r="F451" s="244" t="s">
        <v>667</v>
      </c>
      <c r="G451" s="231"/>
      <c r="H451" s="231"/>
      <c r="I451" s="234"/>
      <c r="J451" s="245">
        <f>BK451</f>
        <v>0</v>
      </c>
      <c r="K451" s="231"/>
      <c r="L451" s="236"/>
      <c r="M451" s="237"/>
      <c r="N451" s="238"/>
      <c r="O451" s="238"/>
      <c r="P451" s="239">
        <f>SUM(P452:P457)</f>
        <v>0</v>
      </c>
      <c r="Q451" s="238"/>
      <c r="R451" s="239">
        <f>SUM(R452:R457)</f>
        <v>0.00028800000000000001</v>
      </c>
      <c r="S451" s="238"/>
      <c r="T451" s="240">
        <f>SUM(T452:T457)</f>
        <v>0</v>
      </c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R451" s="241" t="s">
        <v>94</v>
      </c>
      <c r="AT451" s="242" t="s">
        <v>84</v>
      </c>
      <c r="AU451" s="242" t="s">
        <v>92</v>
      </c>
      <c r="AY451" s="241" t="s">
        <v>178</v>
      </c>
      <c r="BK451" s="243">
        <f>SUM(BK452:BK457)</f>
        <v>0</v>
      </c>
    </row>
    <row r="452" s="2" customFormat="1" ht="16.5" customHeight="1">
      <c r="A452" s="41"/>
      <c r="B452" s="42"/>
      <c r="C452" s="246" t="s">
        <v>668</v>
      </c>
      <c r="D452" s="246" t="s">
        <v>180</v>
      </c>
      <c r="E452" s="247" t="s">
        <v>669</v>
      </c>
      <c r="F452" s="248" t="s">
        <v>670</v>
      </c>
      <c r="G452" s="249" t="s">
        <v>346</v>
      </c>
      <c r="H452" s="250">
        <v>0.80000000000000004</v>
      </c>
      <c r="I452" s="251"/>
      <c r="J452" s="252">
        <f>ROUND(I452*H452,2)</f>
        <v>0</v>
      </c>
      <c r="K452" s="253"/>
      <c r="L452" s="44"/>
      <c r="M452" s="254" t="s">
        <v>1</v>
      </c>
      <c r="N452" s="255" t="s">
        <v>50</v>
      </c>
      <c r="O452" s="94"/>
      <c r="P452" s="256">
        <f>O452*H452</f>
        <v>0</v>
      </c>
      <c r="Q452" s="256">
        <v>0.00036000000000000002</v>
      </c>
      <c r="R452" s="256">
        <f>Q452*H452</f>
        <v>0.00028800000000000001</v>
      </c>
      <c r="S452" s="256">
        <v>0</v>
      </c>
      <c r="T452" s="257">
        <f>S452*H452</f>
        <v>0</v>
      </c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R452" s="258" t="s">
        <v>285</v>
      </c>
      <c r="AT452" s="258" t="s">
        <v>180</v>
      </c>
      <c r="AU452" s="258" t="s">
        <v>94</v>
      </c>
      <c r="AY452" s="18" t="s">
        <v>178</v>
      </c>
      <c r="BE452" s="146">
        <f>IF(N452="základní",J452,0)</f>
        <v>0</v>
      </c>
      <c r="BF452" s="146">
        <f>IF(N452="snížená",J452,0)</f>
        <v>0</v>
      </c>
      <c r="BG452" s="146">
        <f>IF(N452="zákl. přenesená",J452,0)</f>
        <v>0</v>
      </c>
      <c r="BH452" s="146">
        <f>IF(N452="sníž. přenesená",J452,0)</f>
        <v>0</v>
      </c>
      <c r="BI452" s="146">
        <f>IF(N452="nulová",J452,0)</f>
        <v>0</v>
      </c>
      <c r="BJ452" s="18" t="s">
        <v>92</v>
      </c>
      <c r="BK452" s="146">
        <f>ROUND(I452*H452,2)</f>
        <v>0</v>
      </c>
      <c r="BL452" s="18" t="s">
        <v>285</v>
      </c>
      <c r="BM452" s="258" t="s">
        <v>671</v>
      </c>
    </row>
    <row r="453" s="2" customFormat="1" ht="16.5" customHeight="1">
      <c r="A453" s="41"/>
      <c r="B453" s="42"/>
      <c r="C453" s="246" t="s">
        <v>672</v>
      </c>
      <c r="D453" s="246" t="s">
        <v>180</v>
      </c>
      <c r="E453" s="247" t="s">
        <v>673</v>
      </c>
      <c r="F453" s="248" t="s">
        <v>674</v>
      </c>
      <c r="G453" s="249" t="s">
        <v>289</v>
      </c>
      <c r="H453" s="250">
        <v>2</v>
      </c>
      <c r="I453" s="251"/>
      <c r="J453" s="252">
        <f>ROUND(I453*H453,2)</f>
        <v>0</v>
      </c>
      <c r="K453" s="253"/>
      <c r="L453" s="44"/>
      <c r="M453" s="254" t="s">
        <v>1</v>
      </c>
      <c r="N453" s="255" t="s">
        <v>50</v>
      </c>
      <c r="O453" s="94"/>
      <c r="P453" s="256">
        <f>O453*H453</f>
        <v>0</v>
      </c>
      <c r="Q453" s="256">
        <v>0</v>
      </c>
      <c r="R453" s="256">
        <f>Q453*H453</f>
        <v>0</v>
      </c>
      <c r="S453" s="256">
        <v>0</v>
      </c>
      <c r="T453" s="257">
        <f>S453*H453</f>
        <v>0</v>
      </c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R453" s="258" t="s">
        <v>285</v>
      </c>
      <c r="AT453" s="258" t="s">
        <v>180</v>
      </c>
      <c r="AU453" s="258" t="s">
        <v>94</v>
      </c>
      <c r="AY453" s="18" t="s">
        <v>178</v>
      </c>
      <c r="BE453" s="146">
        <f>IF(N453="základní",J453,0)</f>
        <v>0</v>
      </c>
      <c r="BF453" s="146">
        <f>IF(N453="snížená",J453,0)</f>
        <v>0</v>
      </c>
      <c r="BG453" s="146">
        <f>IF(N453="zákl. přenesená",J453,0)</f>
        <v>0</v>
      </c>
      <c r="BH453" s="146">
        <f>IF(N453="sníž. přenesená",J453,0)</f>
        <v>0</v>
      </c>
      <c r="BI453" s="146">
        <f>IF(N453="nulová",J453,0)</f>
        <v>0</v>
      </c>
      <c r="BJ453" s="18" t="s">
        <v>92</v>
      </c>
      <c r="BK453" s="146">
        <f>ROUND(I453*H453,2)</f>
        <v>0</v>
      </c>
      <c r="BL453" s="18" t="s">
        <v>285</v>
      </c>
      <c r="BM453" s="258" t="s">
        <v>675</v>
      </c>
    </row>
    <row r="454" s="2" customFormat="1" ht="21.75" customHeight="1">
      <c r="A454" s="41"/>
      <c r="B454" s="42"/>
      <c r="C454" s="246" t="s">
        <v>676</v>
      </c>
      <c r="D454" s="246" t="s">
        <v>180</v>
      </c>
      <c r="E454" s="247" t="s">
        <v>677</v>
      </c>
      <c r="F454" s="248" t="s">
        <v>678</v>
      </c>
      <c r="G454" s="249" t="s">
        <v>346</v>
      </c>
      <c r="H454" s="250">
        <v>5</v>
      </c>
      <c r="I454" s="251"/>
      <c r="J454" s="252">
        <f>ROUND(I454*H454,2)</f>
        <v>0</v>
      </c>
      <c r="K454" s="253"/>
      <c r="L454" s="44"/>
      <c r="M454" s="254" t="s">
        <v>1</v>
      </c>
      <c r="N454" s="255" t="s">
        <v>50</v>
      </c>
      <c r="O454" s="94"/>
      <c r="P454" s="256">
        <f>O454*H454</f>
        <v>0</v>
      </c>
      <c r="Q454" s="256">
        <v>0</v>
      </c>
      <c r="R454" s="256">
        <f>Q454*H454</f>
        <v>0</v>
      </c>
      <c r="S454" s="256">
        <v>0</v>
      </c>
      <c r="T454" s="257">
        <f>S454*H454</f>
        <v>0</v>
      </c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R454" s="258" t="s">
        <v>285</v>
      </c>
      <c r="AT454" s="258" t="s">
        <v>180</v>
      </c>
      <c r="AU454" s="258" t="s">
        <v>94</v>
      </c>
      <c r="AY454" s="18" t="s">
        <v>178</v>
      </c>
      <c r="BE454" s="146">
        <f>IF(N454="základní",J454,0)</f>
        <v>0</v>
      </c>
      <c r="BF454" s="146">
        <f>IF(N454="snížená",J454,0)</f>
        <v>0</v>
      </c>
      <c r="BG454" s="146">
        <f>IF(N454="zákl. přenesená",J454,0)</f>
        <v>0</v>
      </c>
      <c r="BH454" s="146">
        <f>IF(N454="sníž. přenesená",J454,0)</f>
        <v>0</v>
      </c>
      <c r="BI454" s="146">
        <f>IF(N454="nulová",J454,0)</f>
        <v>0</v>
      </c>
      <c r="BJ454" s="18" t="s">
        <v>92</v>
      </c>
      <c r="BK454" s="146">
        <f>ROUND(I454*H454,2)</f>
        <v>0</v>
      </c>
      <c r="BL454" s="18" t="s">
        <v>285</v>
      </c>
      <c r="BM454" s="258" t="s">
        <v>679</v>
      </c>
    </row>
    <row r="455" s="14" customFormat="1">
      <c r="A455" s="14"/>
      <c r="B455" s="270"/>
      <c r="C455" s="271"/>
      <c r="D455" s="261" t="s">
        <v>186</v>
      </c>
      <c r="E455" s="272" t="s">
        <v>1</v>
      </c>
      <c r="F455" s="273" t="s">
        <v>508</v>
      </c>
      <c r="G455" s="271"/>
      <c r="H455" s="274">
        <v>5</v>
      </c>
      <c r="I455" s="275"/>
      <c r="J455" s="271"/>
      <c r="K455" s="271"/>
      <c r="L455" s="276"/>
      <c r="M455" s="277"/>
      <c r="N455" s="278"/>
      <c r="O455" s="278"/>
      <c r="P455" s="278"/>
      <c r="Q455" s="278"/>
      <c r="R455" s="278"/>
      <c r="S455" s="278"/>
      <c r="T455" s="279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80" t="s">
        <v>186</v>
      </c>
      <c r="AU455" s="280" t="s">
        <v>94</v>
      </c>
      <c r="AV455" s="14" t="s">
        <v>94</v>
      </c>
      <c r="AW455" s="14" t="s">
        <v>37</v>
      </c>
      <c r="AX455" s="14" t="s">
        <v>92</v>
      </c>
      <c r="AY455" s="280" t="s">
        <v>178</v>
      </c>
    </row>
    <row r="456" s="2" customFormat="1" ht="24.15" customHeight="1">
      <c r="A456" s="41"/>
      <c r="B456" s="42"/>
      <c r="C456" s="246" t="s">
        <v>680</v>
      </c>
      <c r="D456" s="246" t="s">
        <v>180</v>
      </c>
      <c r="E456" s="247" t="s">
        <v>681</v>
      </c>
      <c r="F456" s="248" t="s">
        <v>682</v>
      </c>
      <c r="G456" s="249" t="s">
        <v>315</v>
      </c>
      <c r="H456" s="250">
        <v>0</v>
      </c>
      <c r="I456" s="251"/>
      <c r="J456" s="252">
        <f>ROUND(I456*H456,2)</f>
        <v>0</v>
      </c>
      <c r="K456" s="253"/>
      <c r="L456" s="44"/>
      <c r="M456" s="254" t="s">
        <v>1</v>
      </c>
      <c r="N456" s="255" t="s">
        <v>50</v>
      </c>
      <c r="O456" s="94"/>
      <c r="P456" s="256">
        <f>O456*H456</f>
        <v>0</v>
      </c>
      <c r="Q456" s="256">
        <v>0</v>
      </c>
      <c r="R456" s="256">
        <f>Q456*H456</f>
        <v>0</v>
      </c>
      <c r="S456" s="256">
        <v>0</v>
      </c>
      <c r="T456" s="257">
        <f>S456*H456</f>
        <v>0</v>
      </c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R456" s="258" t="s">
        <v>285</v>
      </c>
      <c r="AT456" s="258" t="s">
        <v>180</v>
      </c>
      <c r="AU456" s="258" t="s">
        <v>94</v>
      </c>
      <c r="AY456" s="18" t="s">
        <v>178</v>
      </c>
      <c r="BE456" s="146">
        <f>IF(N456="základní",J456,0)</f>
        <v>0</v>
      </c>
      <c r="BF456" s="146">
        <f>IF(N456="snížená",J456,0)</f>
        <v>0</v>
      </c>
      <c r="BG456" s="146">
        <f>IF(N456="zákl. přenesená",J456,0)</f>
        <v>0</v>
      </c>
      <c r="BH456" s="146">
        <f>IF(N456="sníž. přenesená",J456,0)</f>
        <v>0</v>
      </c>
      <c r="BI456" s="146">
        <f>IF(N456="nulová",J456,0)</f>
        <v>0</v>
      </c>
      <c r="BJ456" s="18" t="s">
        <v>92</v>
      </c>
      <c r="BK456" s="146">
        <f>ROUND(I456*H456,2)</f>
        <v>0</v>
      </c>
      <c r="BL456" s="18" t="s">
        <v>285</v>
      </c>
      <c r="BM456" s="258" t="s">
        <v>683</v>
      </c>
    </row>
    <row r="457" s="2" customFormat="1" ht="24.15" customHeight="1">
      <c r="A457" s="41"/>
      <c r="B457" s="42"/>
      <c r="C457" s="246" t="s">
        <v>684</v>
      </c>
      <c r="D457" s="246" t="s">
        <v>180</v>
      </c>
      <c r="E457" s="247" t="s">
        <v>685</v>
      </c>
      <c r="F457" s="248" t="s">
        <v>686</v>
      </c>
      <c r="G457" s="249" t="s">
        <v>315</v>
      </c>
      <c r="H457" s="250">
        <v>0</v>
      </c>
      <c r="I457" s="251"/>
      <c r="J457" s="252">
        <f>ROUND(I457*H457,2)</f>
        <v>0</v>
      </c>
      <c r="K457" s="253"/>
      <c r="L457" s="44"/>
      <c r="M457" s="254" t="s">
        <v>1</v>
      </c>
      <c r="N457" s="255" t="s">
        <v>50</v>
      </c>
      <c r="O457" s="94"/>
      <c r="P457" s="256">
        <f>O457*H457</f>
        <v>0</v>
      </c>
      <c r="Q457" s="256">
        <v>0</v>
      </c>
      <c r="R457" s="256">
        <f>Q457*H457</f>
        <v>0</v>
      </c>
      <c r="S457" s="256">
        <v>0</v>
      </c>
      <c r="T457" s="257">
        <f>S457*H457</f>
        <v>0</v>
      </c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R457" s="258" t="s">
        <v>285</v>
      </c>
      <c r="AT457" s="258" t="s">
        <v>180</v>
      </c>
      <c r="AU457" s="258" t="s">
        <v>94</v>
      </c>
      <c r="AY457" s="18" t="s">
        <v>178</v>
      </c>
      <c r="BE457" s="146">
        <f>IF(N457="základní",J457,0)</f>
        <v>0</v>
      </c>
      <c r="BF457" s="146">
        <f>IF(N457="snížená",J457,0)</f>
        <v>0</v>
      </c>
      <c r="BG457" s="146">
        <f>IF(N457="zákl. přenesená",J457,0)</f>
        <v>0</v>
      </c>
      <c r="BH457" s="146">
        <f>IF(N457="sníž. přenesená",J457,0)</f>
        <v>0</v>
      </c>
      <c r="BI457" s="146">
        <f>IF(N457="nulová",J457,0)</f>
        <v>0</v>
      </c>
      <c r="BJ457" s="18" t="s">
        <v>92</v>
      </c>
      <c r="BK457" s="146">
        <f>ROUND(I457*H457,2)</f>
        <v>0</v>
      </c>
      <c r="BL457" s="18" t="s">
        <v>285</v>
      </c>
      <c r="BM457" s="258" t="s">
        <v>687</v>
      </c>
    </row>
    <row r="458" s="12" customFormat="1" ht="22.8" customHeight="1">
      <c r="A458" s="12"/>
      <c r="B458" s="230"/>
      <c r="C458" s="231"/>
      <c r="D458" s="232" t="s">
        <v>84</v>
      </c>
      <c r="E458" s="244" t="s">
        <v>688</v>
      </c>
      <c r="F458" s="244" t="s">
        <v>689</v>
      </c>
      <c r="G458" s="231"/>
      <c r="H458" s="231"/>
      <c r="I458" s="234"/>
      <c r="J458" s="245">
        <f>BK458</f>
        <v>0</v>
      </c>
      <c r="K458" s="231"/>
      <c r="L458" s="236"/>
      <c r="M458" s="237"/>
      <c r="N458" s="238"/>
      <c r="O458" s="238"/>
      <c r="P458" s="239">
        <f>SUM(P459:P464)</f>
        <v>0</v>
      </c>
      <c r="Q458" s="238"/>
      <c r="R458" s="239">
        <f>SUM(R459:R464)</f>
        <v>0.011188000000000002</v>
      </c>
      <c r="S458" s="238"/>
      <c r="T458" s="240">
        <f>SUM(T459:T464)</f>
        <v>0</v>
      </c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R458" s="241" t="s">
        <v>94</v>
      </c>
      <c r="AT458" s="242" t="s">
        <v>84</v>
      </c>
      <c r="AU458" s="242" t="s">
        <v>92</v>
      </c>
      <c r="AY458" s="241" t="s">
        <v>178</v>
      </c>
      <c r="BK458" s="243">
        <f>SUM(BK459:BK464)</f>
        <v>0</v>
      </c>
    </row>
    <row r="459" s="2" customFormat="1" ht="24.15" customHeight="1">
      <c r="A459" s="41"/>
      <c r="B459" s="42"/>
      <c r="C459" s="246" t="s">
        <v>690</v>
      </c>
      <c r="D459" s="246" t="s">
        <v>180</v>
      </c>
      <c r="E459" s="247" t="s">
        <v>691</v>
      </c>
      <c r="F459" s="248" t="s">
        <v>692</v>
      </c>
      <c r="G459" s="249" t="s">
        <v>346</v>
      </c>
      <c r="H459" s="250">
        <v>0.80000000000000004</v>
      </c>
      <c r="I459" s="251"/>
      <c r="J459" s="252">
        <f>ROUND(I459*H459,2)</f>
        <v>0</v>
      </c>
      <c r="K459" s="253"/>
      <c r="L459" s="44"/>
      <c r="M459" s="254" t="s">
        <v>1</v>
      </c>
      <c r="N459" s="255" t="s">
        <v>50</v>
      </c>
      <c r="O459" s="94"/>
      <c r="P459" s="256">
        <f>O459*H459</f>
        <v>0</v>
      </c>
      <c r="Q459" s="256">
        <v>0.00066</v>
      </c>
      <c r="R459" s="256">
        <f>Q459*H459</f>
        <v>0.00052800000000000004</v>
      </c>
      <c r="S459" s="256">
        <v>0</v>
      </c>
      <c r="T459" s="257">
        <f>S459*H459</f>
        <v>0</v>
      </c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R459" s="258" t="s">
        <v>285</v>
      </c>
      <c r="AT459" s="258" t="s">
        <v>180</v>
      </c>
      <c r="AU459" s="258" t="s">
        <v>94</v>
      </c>
      <c r="AY459" s="18" t="s">
        <v>178</v>
      </c>
      <c r="BE459" s="146">
        <f>IF(N459="základní",J459,0)</f>
        <v>0</v>
      </c>
      <c r="BF459" s="146">
        <f>IF(N459="snížená",J459,0)</f>
        <v>0</v>
      </c>
      <c r="BG459" s="146">
        <f>IF(N459="zákl. přenesená",J459,0)</f>
        <v>0</v>
      </c>
      <c r="BH459" s="146">
        <f>IF(N459="sníž. přenesená",J459,0)</f>
        <v>0</v>
      </c>
      <c r="BI459" s="146">
        <f>IF(N459="nulová",J459,0)</f>
        <v>0</v>
      </c>
      <c r="BJ459" s="18" t="s">
        <v>92</v>
      </c>
      <c r="BK459" s="146">
        <f>ROUND(I459*H459,2)</f>
        <v>0</v>
      </c>
      <c r="BL459" s="18" t="s">
        <v>285</v>
      </c>
      <c r="BM459" s="258" t="s">
        <v>693</v>
      </c>
    </row>
    <row r="460" s="2" customFormat="1" ht="24.15" customHeight="1">
      <c r="A460" s="41"/>
      <c r="B460" s="42"/>
      <c r="C460" s="246" t="s">
        <v>694</v>
      </c>
      <c r="D460" s="246" t="s">
        <v>180</v>
      </c>
      <c r="E460" s="247" t="s">
        <v>695</v>
      </c>
      <c r="F460" s="248" t="s">
        <v>696</v>
      </c>
      <c r="G460" s="249" t="s">
        <v>697</v>
      </c>
      <c r="H460" s="250">
        <v>1</v>
      </c>
      <c r="I460" s="251"/>
      <c r="J460" s="252">
        <f>ROUND(I460*H460,2)</f>
        <v>0</v>
      </c>
      <c r="K460" s="253"/>
      <c r="L460" s="44"/>
      <c r="M460" s="254" t="s">
        <v>1</v>
      </c>
      <c r="N460" s="255" t="s">
        <v>50</v>
      </c>
      <c r="O460" s="94"/>
      <c r="P460" s="256">
        <f>O460*H460</f>
        <v>0</v>
      </c>
      <c r="Q460" s="256">
        <v>0</v>
      </c>
      <c r="R460" s="256">
        <f>Q460*H460</f>
        <v>0</v>
      </c>
      <c r="S460" s="256">
        <v>0</v>
      </c>
      <c r="T460" s="257">
        <f>S460*H460</f>
        <v>0</v>
      </c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R460" s="258" t="s">
        <v>285</v>
      </c>
      <c r="AT460" s="258" t="s">
        <v>180</v>
      </c>
      <c r="AU460" s="258" t="s">
        <v>94</v>
      </c>
      <c r="AY460" s="18" t="s">
        <v>178</v>
      </c>
      <c r="BE460" s="146">
        <f>IF(N460="základní",J460,0)</f>
        <v>0</v>
      </c>
      <c r="BF460" s="146">
        <f>IF(N460="snížená",J460,0)</f>
        <v>0</v>
      </c>
      <c r="BG460" s="146">
        <f>IF(N460="zákl. přenesená",J460,0)</f>
        <v>0</v>
      </c>
      <c r="BH460" s="146">
        <f>IF(N460="sníž. přenesená",J460,0)</f>
        <v>0</v>
      </c>
      <c r="BI460" s="146">
        <f>IF(N460="nulová",J460,0)</f>
        <v>0</v>
      </c>
      <c r="BJ460" s="18" t="s">
        <v>92</v>
      </c>
      <c r="BK460" s="146">
        <f>ROUND(I460*H460,2)</f>
        <v>0</v>
      </c>
      <c r="BL460" s="18" t="s">
        <v>285</v>
      </c>
      <c r="BM460" s="258" t="s">
        <v>698</v>
      </c>
    </row>
    <row r="461" s="2" customFormat="1" ht="24.15" customHeight="1">
      <c r="A461" s="41"/>
      <c r="B461" s="42"/>
      <c r="C461" s="246" t="s">
        <v>699</v>
      </c>
      <c r="D461" s="246" t="s">
        <v>180</v>
      </c>
      <c r="E461" s="247" t="s">
        <v>700</v>
      </c>
      <c r="F461" s="248" t="s">
        <v>701</v>
      </c>
      <c r="G461" s="249" t="s">
        <v>346</v>
      </c>
      <c r="H461" s="250">
        <v>26</v>
      </c>
      <c r="I461" s="251"/>
      <c r="J461" s="252">
        <f>ROUND(I461*H461,2)</f>
        <v>0</v>
      </c>
      <c r="K461" s="253"/>
      <c r="L461" s="44"/>
      <c r="M461" s="254" t="s">
        <v>1</v>
      </c>
      <c r="N461" s="255" t="s">
        <v>50</v>
      </c>
      <c r="O461" s="94"/>
      <c r="P461" s="256">
        <f>O461*H461</f>
        <v>0</v>
      </c>
      <c r="Q461" s="256">
        <v>0.00040000000000000002</v>
      </c>
      <c r="R461" s="256">
        <f>Q461*H461</f>
        <v>0.010400000000000001</v>
      </c>
      <c r="S461" s="256">
        <v>0</v>
      </c>
      <c r="T461" s="257">
        <f>S461*H461</f>
        <v>0</v>
      </c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R461" s="258" t="s">
        <v>285</v>
      </c>
      <c r="AT461" s="258" t="s">
        <v>180</v>
      </c>
      <c r="AU461" s="258" t="s">
        <v>94</v>
      </c>
      <c r="AY461" s="18" t="s">
        <v>178</v>
      </c>
      <c r="BE461" s="146">
        <f>IF(N461="základní",J461,0)</f>
        <v>0</v>
      </c>
      <c r="BF461" s="146">
        <f>IF(N461="snížená",J461,0)</f>
        <v>0</v>
      </c>
      <c r="BG461" s="146">
        <f>IF(N461="zákl. přenesená",J461,0)</f>
        <v>0</v>
      </c>
      <c r="BH461" s="146">
        <f>IF(N461="sníž. přenesená",J461,0)</f>
        <v>0</v>
      </c>
      <c r="BI461" s="146">
        <f>IF(N461="nulová",J461,0)</f>
        <v>0</v>
      </c>
      <c r="BJ461" s="18" t="s">
        <v>92</v>
      </c>
      <c r="BK461" s="146">
        <f>ROUND(I461*H461,2)</f>
        <v>0</v>
      </c>
      <c r="BL461" s="18" t="s">
        <v>285</v>
      </c>
      <c r="BM461" s="258" t="s">
        <v>702</v>
      </c>
    </row>
    <row r="462" s="2" customFormat="1" ht="21.75" customHeight="1">
      <c r="A462" s="41"/>
      <c r="B462" s="42"/>
      <c r="C462" s="246" t="s">
        <v>703</v>
      </c>
      <c r="D462" s="246" t="s">
        <v>180</v>
      </c>
      <c r="E462" s="247" t="s">
        <v>704</v>
      </c>
      <c r="F462" s="248" t="s">
        <v>705</v>
      </c>
      <c r="G462" s="249" t="s">
        <v>346</v>
      </c>
      <c r="H462" s="250">
        <v>26</v>
      </c>
      <c r="I462" s="251"/>
      <c r="J462" s="252">
        <f>ROUND(I462*H462,2)</f>
        <v>0</v>
      </c>
      <c r="K462" s="253"/>
      <c r="L462" s="44"/>
      <c r="M462" s="254" t="s">
        <v>1</v>
      </c>
      <c r="N462" s="255" t="s">
        <v>50</v>
      </c>
      <c r="O462" s="94"/>
      <c r="P462" s="256">
        <f>O462*H462</f>
        <v>0</v>
      </c>
      <c r="Q462" s="256">
        <v>1.0000000000000001E-05</v>
      </c>
      <c r="R462" s="256">
        <f>Q462*H462</f>
        <v>0.00026000000000000003</v>
      </c>
      <c r="S462" s="256">
        <v>0</v>
      </c>
      <c r="T462" s="257">
        <f>S462*H462</f>
        <v>0</v>
      </c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R462" s="258" t="s">
        <v>285</v>
      </c>
      <c r="AT462" s="258" t="s">
        <v>180</v>
      </c>
      <c r="AU462" s="258" t="s">
        <v>94</v>
      </c>
      <c r="AY462" s="18" t="s">
        <v>178</v>
      </c>
      <c r="BE462" s="146">
        <f>IF(N462="základní",J462,0)</f>
        <v>0</v>
      </c>
      <c r="BF462" s="146">
        <f>IF(N462="snížená",J462,0)</f>
        <v>0</v>
      </c>
      <c r="BG462" s="146">
        <f>IF(N462="zákl. přenesená",J462,0)</f>
        <v>0</v>
      </c>
      <c r="BH462" s="146">
        <f>IF(N462="sníž. přenesená",J462,0)</f>
        <v>0</v>
      </c>
      <c r="BI462" s="146">
        <f>IF(N462="nulová",J462,0)</f>
        <v>0</v>
      </c>
      <c r="BJ462" s="18" t="s">
        <v>92</v>
      </c>
      <c r="BK462" s="146">
        <f>ROUND(I462*H462,2)</f>
        <v>0</v>
      </c>
      <c r="BL462" s="18" t="s">
        <v>285</v>
      </c>
      <c r="BM462" s="258" t="s">
        <v>706</v>
      </c>
    </row>
    <row r="463" s="2" customFormat="1" ht="24.15" customHeight="1">
      <c r="A463" s="41"/>
      <c r="B463" s="42"/>
      <c r="C463" s="246" t="s">
        <v>707</v>
      </c>
      <c r="D463" s="246" t="s">
        <v>180</v>
      </c>
      <c r="E463" s="247" t="s">
        <v>708</v>
      </c>
      <c r="F463" s="248" t="s">
        <v>709</v>
      </c>
      <c r="G463" s="249" t="s">
        <v>315</v>
      </c>
      <c r="H463" s="250">
        <v>0.010999999999999999</v>
      </c>
      <c r="I463" s="251"/>
      <c r="J463" s="252">
        <f>ROUND(I463*H463,2)</f>
        <v>0</v>
      </c>
      <c r="K463" s="253"/>
      <c r="L463" s="44"/>
      <c r="M463" s="254" t="s">
        <v>1</v>
      </c>
      <c r="N463" s="255" t="s">
        <v>50</v>
      </c>
      <c r="O463" s="94"/>
      <c r="P463" s="256">
        <f>O463*H463</f>
        <v>0</v>
      </c>
      <c r="Q463" s="256">
        <v>0</v>
      </c>
      <c r="R463" s="256">
        <f>Q463*H463</f>
        <v>0</v>
      </c>
      <c r="S463" s="256">
        <v>0</v>
      </c>
      <c r="T463" s="257">
        <f>S463*H463</f>
        <v>0</v>
      </c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R463" s="258" t="s">
        <v>285</v>
      </c>
      <c r="AT463" s="258" t="s">
        <v>180</v>
      </c>
      <c r="AU463" s="258" t="s">
        <v>94</v>
      </c>
      <c r="AY463" s="18" t="s">
        <v>178</v>
      </c>
      <c r="BE463" s="146">
        <f>IF(N463="základní",J463,0)</f>
        <v>0</v>
      </c>
      <c r="BF463" s="146">
        <f>IF(N463="snížená",J463,0)</f>
        <v>0</v>
      </c>
      <c r="BG463" s="146">
        <f>IF(N463="zákl. přenesená",J463,0)</f>
        <v>0</v>
      </c>
      <c r="BH463" s="146">
        <f>IF(N463="sníž. přenesená",J463,0)</f>
        <v>0</v>
      </c>
      <c r="BI463" s="146">
        <f>IF(N463="nulová",J463,0)</f>
        <v>0</v>
      </c>
      <c r="BJ463" s="18" t="s">
        <v>92</v>
      </c>
      <c r="BK463" s="146">
        <f>ROUND(I463*H463,2)</f>
        <v>0</v>
      </c>
      <c r="BL463" s="18" t="s">
        <v>285</v>
      </c>
      <c r="BM463" s="258" t="s">
        <v>710</v>
      </c>
    </row>
    <row r="464" s="2" customFormat="1" ht="24.15" customHeight="1">
      <c r="A464" s="41"/>
      <c r="B464" s="42"/>
      <c r="C464" s="246" t="s">
        <v>711</v>
      </c>
      <c r="D464" s="246" t="s">
        <v>180</v>
      </c>
      <c r="E464" s="247" t="s">
        <v>712</v>
      </c>
      <c r="F464" s="248" t="s">
        <v>713</v>
      </c>
      <c r="G464" s="249" t="s">
        <v>315</v>
      </c>
      <c r="H464" s="250">
        <v>0.010999999999999999</v>
      </c>
      <c r="I464" s="251"/>
      <c r="J464" s="252">
        <f>ROUND(I464*H464,2)</f>
        <v>0</v>
      </c>
      <c r="K464" s="253"/>
      <c r="L464" s="44"/>
      <c r="M464" s="254" t="s">
        <v>1</v>
      </c>
      <c r="N464" s="255" t="s">
        <v>50</v>
      </c>
      <c r="O464" s="94"/>
      <c r="P464" s="256">
        <f>O464*H464</f>
        <v>0</v>
      </c>
      <c r="Q464" s="256">
        <v>0</v>
      </c>
      <c r="R464" s="256">
        <f>Q464*H464</f>
        <v>0</v>
      </c>
      <c r="S464" s="256">
        <v>0</v>
      </c>
      <c r="T464" s="257">
        <f>S464*H464</f>
        <v>0</v>
      </c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R464" s="258" t="s">
        <v>285</v>
      </c>
      <c r="AT464" s="258" t="s">
        <v>180</v>
      </c>
      <c r="AU464" s="258" t="s">
        <v>94</v>
      </c>
      <c r="AY464" s="18" t="s">
        <v>178</v>
      </c>
      <c r="BE464" s="146">
        <f>IF(N464="základní",J464,0)</f>
        <v>0</v>
      </c>
      <c r="BF464" s="146">
        <f>IF(N464="snížená",J464,0)</f>
        <v>0</v>
      </c>
      <c r="BG464" s="146">
        <f>IF(N464="zákl. přenesená",J464,0)</f>
        <v>0</v>
      </c>
      <c r="BH464" s="146">
        <f>IF(N464="sníž. přenesená",J464,0)</f>
        <v>0</v>
      </c>
      <c r="BI464" s="146">
        <f>IF(N464="nulová",J464,0)</f>
        <v>0</v>
      </c>
      <c r="BJ464" s="18" t="s">
        <v>92</v>
      </c>
      <c r="BK464" s="146">
        <f>ROUND(I464*H464,2)</f>
        <v>0</v>
      </c>
      <c r="BL464" s="18" t="s">
        <v>285</v>
      </c>
      <c r="BM464" s="258" t="s">
        <v>714</v>
      </c>
    </row>
    <row r="465" s="12" customFormat="1" ht="22.8" customHeight="1">
      <c r="A465" s="12"/>
      <c r="B465" s="230"/>
      <c r="C465" s="231"/>
      <c r="D465" s="232" t="s">
        <v>84</v>
      </c>
      <c r="E465" s="244" t="s">
        <v>715</v>
      </c>
      <c r="F465" s="244" t="s">
        <v>716</v>
      </c>
      <c r="G465" s="231"/>
      <c r="H465" s="231"/>
      <c r="I465" s="234"/>
      <c r="J465" s="245">
        <f>BK465</f>
        <v>0</v>
      </c>
      <c r="K465" s="231"/>
      <c r="L465" s="236"/>
      <c r="M465" s="237"/>
      <c r="N465" s="238"/>
      <c r="O465" s="238"/>
      <c r="P465" s="239">
        <f>SUM(P466:P470)</f>
        <v>0</v>
      </c>
      <c r="Q465" s="238"/>
      <c r="R465" s="239">
        <f>SUM(R466:R470)</f>
        <v>0.039070000000000001</v>
      </c>
      <c r="S465" s="238"/>
      <c r="T465" s="240">
        <f>SUM(T466:T470)</f>
        <v>0</v>
      </c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R465" s="241" t="s">
        <v>94</v>
      </c>
      <c r="AT465" s="242" t="s">
        <v>84</v>
      </c>
      <c r="AU465" s="242" t="s">
        <v>92</v>
      </c>
      <c r="AY465" s="241" t="s">
        <v>178</v>
      </c>
      <c r="BK465" s="243">
        <f>SUM(BK466:BK470)</f>
        <v>0</v>
      </c>
    </row>
    <row r="466" s="2" customFormat="1" ht="16.5" customHeight="1">
      <c r="A466" s="41"/>
      <c r="B466" s="42"/>
      <c r="C466" s="246" t="s">
        <v>717</v>
      </c>
      <c r="D466" s="246" t="s">
        <v>180</v>
      </c>
      <c r="E466" s="247" t="s">
        <v>718</v>
      </c>
      <c r="F466" s="248" t="s">
        <v>719</v>
      </c>
      <c r="G466" s="249" t="s">
        <v>697</v>
      </c>
      <c r="H466" s="250">
        <v>1</v>
      </c>
      <c r="I466" s="251"/>
      <c r="J466" s="252">
        <f>ROUND(I466*H466,2)</f>
        <v>0</v>
      </c>
      <c r="K466" s="253"/>
      <c r="L466" s="44"/>
      <c r="M466" s="254" t="s">
        <v>1</v>
      </c>
      <c r="N466" s="255" t="s">
        <v>50</v>
      </c>
      <c r="O466" s="94"/>
      <c r="P466" s="256">
        <f>O466*H466</f>
        <v>0</v>
      </c>
      <c r="Q466" s="256">
        <v>0.039070000000000001</v>
      </c>
      <c r="R466" s="256">
        <f>Q466*H466</f>
        <v>0.039070000000000001</v>
      </c>
      <c r="S466" s="256">
        <v>0</v>
      </c>
      <c r="T466" s="257">
        <f>S466*H466</f>
        <v>0</v>
      </c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R466" s="258" t="s">
        <v>285</v>
      </c>
      <c r="AT466" s="258" t="s">
        <v>180</v>
      </c>
      <c r="AU466" s="258" t="s">
        <v>94</v>
      </c>
      <c r="AY466" s="18" t="s">
        <v>178</v>
      </c>
      <c r="BE466" s="146">
        <f>IF(N466="základní",J466,0)</f>
        <v>0</v>
      </c>
      <c r="BF466" s="146">
        <f>IF(N466="snížená",J466,0)</f>
        <v>0</v>
      </c>
      <c r="BG466" s="146">
        <f>IF(N466="zákl. přenesená",J466,0)</f>
        <v>0</v>
      </c>
      <c r="BH466" s="146">
        <f>IF(N466="sníž. přenesená",J466,0)</f>
        <v>0</v>
      </c>
      <c r="BI466" s="146">
        <f>IF(N466="nulová",J466,0)</f>
        <v>0</v>
      </c>
      <c r="BJ466" s="18" t="s">
        <v>92</v>
      </c>
      <c r="BK466" s="146">
        <f>ROUND(I466*H466,2)</f>
        <v>0</v>
      </c>
      <c r="BL466" s="18" t="s">
        <v>285</v>
      </c>
      <c r="BM466" s="258" t="s">
        <v>720</v>
      </c>
    </row>
    <row r="467" s="13" customFormat="1">
      <c r="A467" s="13"/>
      <c r="B467" s="259"/>
      <c r="C467" s="260"/>
      <c r="D467" s="261" t="s">
        <v>186</v>
      </c>
      <c r="E467" s="262" t="s">
        <v>1</v>
      </c>
      <c r="F467" s="263" t="s">
        <v>721</v>
      </c>
      <c r="G467" s="260"/>
      <c r="H467" s="262" t="s">
        <v>1</v>
      </c>
      <c r="I467" s="264"/>
      <c r="J467" s="260"/>
      <c r="K467" s="260"/>
      <c r="L467" s="265"/>
      <c r="M467" s="266"/>
      <c r="N467" s="267"/>
      <c r="O467" s="267"/>
      <c r="P467" s="267"/>
      <c r="Q467" s="267"/>
      <c r="R467" s="267"/>
      <c r="S467" s="267"/>
      <c r="T467" s="268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69" t="s">
        <v>186</v>
      </c>
      <c r="AU467" s="269" t="s">
        <v>94</v>
      </c>
      <c r="AV467" s="13" t="s">
        <v>92</v>
      </c>
      <c r="AW467" s="13" t="s">
        <v>37</v>
      </c>
      <c r="AX467" s="13" t="s">
        <v>85</v>
      </c>
      <c r="AY467" s="269" t="s">
        <v>178</v>
      </c>
    </row>
    <row r="468" s="14" customFormat="1">
      <c r="A468" s="14"/>
      <c r="B468" s="270"/>
      <c r="C468" s="271"/>
      <c r="D468" s="261" t="s">
        <v>186</v>
      </c>
      <c r="E468" s="272" t="s">
        <v>1</v>
      </c>
      <c r="F468" s="273" t="s">
        <v>92</v>
      </c>
      <c r="G468" s="271"/>
      <c r="H468" s="274">
        <v>1</v>
      </c>
      <c r="I468" s="275"/>
      <c r="J468" s="271"/>
      <c r="K468" s="271"/>
      <c r="L468" s="276"/>
      <c r="M468" s="277"/>
      <c r="N468" s="278"/>
      <c r="O468" s="278"/>
      <c r="P468" s="278"/>
      <c r="Q468" s="278"/>
      <c r="R468" s="278"/>
      <c r="S468" s="278"/>
      <c r="T468" s="279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80" t="s">
        <v>186</v>
      </c>
      <c r="AU468" s="280" t="s">
        <v>94</v>
      </c>
      <c r="AV468" s="14" t="s">
        <v>94</v>
      </c>
      <c r="AW468" s="14" t="s">
        <v>37</v>
      </c>
      <c r="AX468" s="14" t="s">
        <v>92</v>
      </c>
      <c r="AY468" s="280" t="s">
        <v>178</v>
      </c>
    </row>
    <row r="469" s="2" customFormat="1" ht="24.15" customHeight="1">
      <c r="A469" s="41"/>
      <c r="B469" s="42"/>
      <c r="C469" s="246" t="s">
        <v>722</v>
      </c>
      <c r="D469" s="246" t="s">
        <v>180</v>
      </c>
      <c r="E469" s="247" t="s">
        <v>723</v>
      </c>
      <c r="F469" s="248" t="s">
        <v>724</v>
      </c>
      <c r="G469" s="249" t="s">
        <v>315</v>
      </c>
      <c r="H469" s="250">
        <v>0.039</v>
      </c>
      <c r="I469" s="251"/>
      <c r="J469" s="252">
        <f>ROUND(I469*H469,2)</f>
        <v>0</v>
      </c>
      <c r="K469" s="253"/>
      <c r="L469" s="44"/>
      <c r="M469" s="254" t="s">
        <v>1</v>
      </c>
      <c r="N469" s="255" t="s">
        <v>50</v>
      </c>
      <c r="O469" s="94"/>
      <c r="P469" s="256">
        <f>O469*H469</f>
        <v>0</v>
      </c>
      <c r="Q469" s="256">
        <v>0</v>
      </c>
      <c r="R469" s="256">
        <f>Q469*H469</f>
        <v>0</v>
      </c>
      <c r="S469" s="256">
        <v>0</v>
      </c>
      <c r="T469" s="257">
        <f>S469*H469</f>
        <v>0</v>
      </c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R469" s="258" t="s">
        <v>285</v>
      </c>
      <c r="AT469" s="258" t="s">
        <v>180</v>
      </c>
      <c r="AU469" s="258" t="s">
        <v>94</v>
      </c>
      <c r="AY469" s="18" t="s">
        <v>178</v>
      </c>
      <c r="BE469" s="146">
        <f>IF(N469="základní",J469,0)</f>
        <v>0</v>
      </c>
      <c r="BF469" s="146">
        <f>IF(N469="snížená",J469,0)</f>
        <v>0</v>
      </c>
      <c r="BG469" s="146">
        <f>IF(N469="zákl. přenesená",J469,0)</f>
        <v>0</v>
      </c>
      <c r="BH469" s="146">
        <f>IF(N469="sníž. přenesená",J469,0)</f>
        <v>0</v>
      </c>
      <c r="BI469" s="146">
        <f>IF(N469="nulová",J469,0)</f>
        <v>0</v>
      </c>
      <c r="BJ469" s="18" t="s">
        <v>92</v>
      </c>
      <c r="BK469" s="146">
        <f>ROUND(I469*H469,2)</f>
        <v>0</v>
      </c>
      <c r="BL469" s="18" t="s">
        <v>285</v>
      </c>
      <c r="BM469" s="258" t="s">
        <v>725</v>
      </c>
    </row>
    <row r="470" s="2" customFormat="1" ht="24.15" customHeight="1">
      <c r="A470" s="41"/>
      <c r="B470" s="42"/>
      <c r="C470" s="246" t="s">
        <v>726</v>
      </c>
      <c r="D470" s="246" t="s">
        <v>180</v>
      </c>
      <c r="E470" s="247" t="s">
        <v>727</v>
      </c>
      <c r="F470" s="248" t="s">
        <v>728</v>
      </c>
      <c r="G470" s="249" t="s">
        <v>315</v>
      </c>
      <c r="H470" s="250">
        <v>0.039</v>
      </c>
      <c r="I470" s="251"/>
      <c r="J470" s="252">
        <f>ROUND(I470*H470,2)</f>
        <v>0</v>
      </c>
      <c r="K470" s="253"/>
      <c r="L470" s="44"/>
      <c r="M470" s="254" t="s">
        <v>1</v>
      </c>
      <c r="N470" s="255" t="s">
        <v>50</v>
      </c>
      <c r="O470" s="94"/>
      <c r="P470" s="256">
        <f>O470*H470</f>
        <v>0</v>
      </c>
      <c r="Q470" s="256">
        <v>0</v>
      </c>
      <c r="R470" s="256">
        <f>Q470*H470</f>
        <v>0</v>
      </c>
      <c r="S470" s="256">
        <v>0</v>
      </c>
      <c r="T470" s="257">
        <f>S470*H470</f>
        <v>0</v>
      </c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R470" s="258" t="s">
        <v>285</v>
      </c>
      <c r="AT470" s="258" t="s">
        <v>180</v>
      </c>
      <c r="AU470" s="258" t="s">
        <v>94</v>
      </c>
      <c r="AY470" s="18" t="s">
        <v>178</v>
      </c>
      <c r="BE470" s="146">
        <f>IF(N470="základní",J470,0)</f>
        <v>0</v>
      </c>
      <c r="BF470" s="146">
        <f>IF(N470="snížená",J470,0)</f>
        <v>0</v>
      </c>
      <c r="BG470" s="146">
        <f>IF(N470="zákl. přenesená",J470,0)</f>
        <v>0</v>
      </c>
      <c r="BH470" s="146">
        <f>IF(N470="sníž. přenesená",J470,0)</f>
        <v>0</v>
      </c>
      <c r="BI470" s="146">
        <f>IF(N470="nulová",J470,0)</f>
        <v>0</v>
      </c>
      <c r="BJ470" s="18" t="s">
        <v>92</v>
      </c>
      <c r="BK470" s="146">
        <f>ROUND(I470*H470,2)</f>
        <v>0</v>
      </c>
      <c r="BL470" s="18" t="s">
        <v>285</v>
      </c>
      <c r="BM470" s="258" t="s">
        <v>729</v>
      </c>
    </row>
    <row r="471" s="12" customFormat="1" ht="22.8" customHeight="1">
      <c r="A471" s="12"/>
      <c r="B471" s="230"/>
      <c r="C471" s="231"/>
      <c r="D471" s="232" t="s">
        <v>84</v>
      </c>
      <c r="E471" s="244" t="s">
        <v>730</v>
      </c>
      <c r="F471" s="244" t="s">
        <v>731</v>
      </c>
      <c r="G471" s="231"/>
      <c r="H471" s="231"/>
      <c r="I471" s="234"/>
      <c r="J471" s="245">
        <f>BK471</f>
        <v>0</v>
      </c>
      <c r="K471" s="231"/>
      <c r="L471" s="236"/>
      <c r="M471" s="237"/>
      <c r="N471" s="238"/>
      <c r="O471" s="238"/>
      <c r="P471" s="239">
        <f>SUM(P472:P516)</f>
        <v>0</v>
      </c>
      <c r="Q471" s="238"/>
      <c r="R471" s="239">
        <f>SUM(R472:R516)</f>
        <v>2.6062583200000002</v>
      </c>
      <c r="S471" s="238"/>
      <c r="T471" s="240">
        <f>SUM(T472:T516)</f>
        <v>0</v>
      </c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R471" s="241" t="s">
        <v>94</v>
      </c>
      <c r="AT471" s="242" t="s">
        <v>84</v>
      </c>
      <c r="AU471" s="242" t="s">
        <v>92</v>
      </c>
      <c r="AY471" s="241" t="s">
        <v>178</v>
      </c>
      <c r="BK471" s="243">
        <f>SUM(BK472:BK516)</f>
        <v>0</v>
      </c>
    </row>
    <row r="472" s="2" customFormat="1" ht="16.5" customHeight="1">
      <c r="A472" s="41"/>
      <c r="B472" s="42"/>
      <c r="C472" s="246" t="s">
        <v>732</v>
      </c>
      <c r="D472" s="246" t="s">
        <v>180</v>
      </c>
      <c r="E472" s="247" t="s">
        <v>733</v>
      </c>
      <c r="F472" s="248" t="s">
        <v>734</v>
      </c>
      <c r="G472" s="249" t="s">
        <v>346</v>
      </c>
      <c r="H472" s="250">
        <v>24</v>
      </c>
      <c r="I472" s="251"/>
      <c r="J472" s="252">
        <f>ROUND(I472*H472,2)</f>
        <v>0</v>
      </c>
      <c r="K472" s="253"/>
      <c r="L472" s="44"/>
      <c r="M472" s="254" t="s">
        <v>1</v>
      </c>
      <c r="N472" s="255" t="s">
        <v>50</v>
      </c>
      <c r="O472" s="94"/>
      <c r="P472" s="256">
        <f>O472*H472</f>
        <v>0</v>
      </c>
      <c r="Q472" s="256">
        <v>0</v>
      </c>
      <c r="R472" s="256">
        <f>Q472*H472</f>
        <v>0</v>
      </c>
      <c r="S472" s="256">
        <v>0</v>
      </c>
      <c r="T472" s="257">
        <f>S472*H472</f>
        <v>0</v>
      </c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R472" s="258" t="s">
        <v>285</v>
      </c>
      <c r="AT472" s="258" t="s">
        <v>180</v>
      </c>
      <c r="AU472" s="258" t="s">
        <v>94</v>
      </c>
      <c r="AY472" s="18" t="s">
        <v>178</v>
      </c>
      <c r="BE472" s="146">
        <f>IF(N472="základní",J472,0)</f>
        <v>0</v>
      </c>
      <c r="BF472" s="146">
        <f>IF(N472="snížená",J472,0)</f>
        <v>0</v>
      </c>
      <c r="BG472" s="146">
        <f>IF(N472="zákl. přenesená",J472,0)</f>
        <v>0</v>
      </c>
      <c r="BH472" s="146">
        <f>IF(N472="sníž. přenesená",J472,0)</f>
        <v>0</v>
      </c>
      <c r="BI472" s="146">
        <f>IF(N472="nulová",J472,0)</f>
        <v>0</v>
      </c>
      <c r="BJ472" s="18" t="s">
        <v>92</v>
      </c>
      <c r="BK472" s="146">
        <f>ROUND(I472*H472,2)</f>
        <v>0</v>
      </c>
      <c r="BL472" s="18" t="s">
        <v>285</v>
      </c>
      <c r="BM472" s="258" t="s">
        <v>735</v>
      </c>
    </row>
    <row r="473" s="13" customFormat="1">
      <c r="A473" s="13"/>
      <c r="B473" s="259"/>
      <c r="C473" s="260"/>
      <c r="D473" s="261" t="s">
        <v>186</v>
      </c>
      <c r="E473" s="262" t="s">
        <v>1</v>
      </c>
      <c r="F473" s="263" t="s">
        <v>736</v>
      </c>
      <c r="G473" s="260"/>
      <c r="H473" s="262" t="s">
        <v>1</v>
      </c>
      <c r="I473" s="264"/>
      <c r="J473" s="260"/>
      <c r="K473" s="260"/>
      <c r="L473" s="265"/>
      <c r="M473" s="266"/>
      <c r="N473" s="267"/>
      <c r="O473" s="267"/>
      <c r="P473" s="267"/>
      <c r="Q473" s="267"/>
      <c r="R473" s="267"/>
      <c r="S473" s="267"/>
      <c r="T473" s="268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69" t="s">
        <v>186</v>
      </c>
      <c r="AU473" s="269" t="s">
        <v>94</v>
      </c>
      <c r="AV473" s="13" t="s">
        <v>92</v>
      </c>
      <c r="AW473" s="13" t="s">
        <v>37</v>
      </c>
      <c r="AX473" s="13" t="s">
        <v>85</v>
      </c>
      <c r="AY473" s="269" t="s">
        <v>178</v>
      </c>
    </row>
    <row r="474" s="14" customFormat="1">
      <c r="A474" s="14"/>
      <c r="B474" s="270"/>
      <c r="C474" s="271"/>
      <c r="D474" s="261" t="s">
        <v>186</v>
      </c>
      <c r="E474" s="272" t="s">
        <v>1</v>
      </c>
      <c r="F474" s="273" t="s">
        <v>737</v>
      </c>
      <c r="G474" s="271"/>
      <c r="H474" s="274">
        <v>24</v>
      </c>
      <c r="I474" s="275"/>
      <c r="J474" s="271"/>
      <c r="K474" s="271"/>
      <c r="L474" s="276"/>
      <c r="M474" s="277"/>
      <c r="N474" s="278"/>
      <c r="O474" s="278"/>
      <c r="P474" s="278"/>
      <c r="Q474" s="278"/>
      <c r="R474" s="278"/>
      <c r="S474" s="278"/>
      <c r="T474" s="279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80" t="s">
        <v>186</v>
      </c>
      <c r="AU474" s="280" t="s">
        <v>94</v>
      </c>
      <c r="AV474" s="14" t="s">
        <v>94</v>
      </c>
      <c r="AW474" s="14" t="s">
        <v>37</v>
      </c>
      <c r="AX474" s="14" t="s">
        <v>92</v>
      </c>
      <c r="AY474" s="280" t="s">
        <v>178</v>
      </c>
    </row>
    <row r="475" s="2" customFormat="1" ht="16.5" customHeight="1">
      <c r="A475" s="41"/>
      <c r="B475" s="42"/>
      <c r="C475" s="246" t="s">
        <v>738</v>
      </c>
      <c r="D475" s="246" t="s">
        <v>180</v>
      </c>
      <c r="E475" s="247" t="s">
        <v>739</v>
      </c>
      <c r="F475" s="248" t="s">
        <v>740</v>
      </c>
      <c r="G475" s="249" t="s">
        <v>346</v>
      </c>
      <c r="H475" s="250">
        <v>48.079999999999998</v>
      </c>
      <c r="I475" s="251"/>
      <c r="J475" s="252">
        <f>ROUND(I475*H475,2)</f>
        <v>0</v>
      </c>
      <c r="K475" s="253"/>
      <c r="L475" s="44"/>
      <c r="M475" s="254" t="s">
        <v>1</v>
      </c>
      <c r="N475" s="255" t="s">
        <v>50</v>
      </c>
      <c r="O475" s="94"/>
      <c r="P475" s="256">
        <f>O475*H475</f>
        <v>0</v>
      </c>
      <c r="Q475" s="256">
        <v>0</v>
      </c>
      <c r="R475" s="256">
        <f>Q475*H475</f>
        <v>0</v>
      </c>
      <c r="S475" s="256">
        <v>0</v>
      </c>
      <c r="T475" s="257">
        <f>S475*H475</f>
        <v>0</v>
      </c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R475" s="258" t="s">
        <v>285</v>
      </c>
      <c r="AT475" s="258" t="s">
        <v>180</v>
      </c>
      <c r="AU475" s="258" t="s">
        <v>94</v>
      </c>
      <c r="AY475" s="18" t="s">
        <v>178</v>
      </c>
      <c r="BE475" s="146">
        <f>IF(N475="základní",J475,0)</f>
        <v>0</v>
      </c>
      <c r="BF475" s="146">
        <f>IF(N475="snížená",J475,0)</f>
        <v>0</v>
      </c>
      <c r="BG475" s="146">
        <f>IF(N475="zákl. přenesená",J475,0)</f>
        <v>0</v>
      </c>
      <c r="BH475" s="146">
        <f>IF(N475="sníž. přenesená",J475,0)</f>
        <v>0</v>
      </c>
      <c r="BI475" s="146">
        <f>IF(N475="nulová",J475,0)</f>
        <v>0</v>
      </c>
      <c r="BJ475" s="18" t="s">
        <v>92</v>
      </c>
      <c r="BK475" s="146">
        <f>ROUND(I475*H475,2)</f>
        <v>0</v>
      </c>
      <c r="BL475" s="18" t="s">
        <v>285</v>
      </c>
      <c r="BM475" s="258" t="s">
        <v>741</v>
      </c>
    </row>
    <row r="476" s="13" customFormat="1">
      <c r="A476" s="13"/>
      <c r="B476" s="259"/>
      <c r="C476" s="260"/>
      <c r="D476" s="261" t="s">
        <v>186</v>
      </c>
      <c r="E476" s="262" t="s">
        <v>1</v>
      </c>
      <c r="F476" s="263" t="s">
        <v>736</v>
      </c>
      <c r="G476" s="260"/>
      <c r="H476" s="262" t="s">
        <v>1</v>
      </c>
      <c r="I476" s="264"/>
      <c r="J476" s="260"/>
      <c r="K476" s="260"/>
      <c r="L476" s="265"/>
      <c r="M476" s="266"/>
      <c r="N476" s="267"/>
      <c r="O476" s="267"/>
      <c r="P476" s="267"/>
      <c r="Q476" s="267"/>
      <c r="R476" s="267"/>
      <c r="S476" s="267"/>
      <c r="T476" s="268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69" t="s">
        <v>186</v>
      </c>
      <c r="AU476" s="269" t="s">
        <v>94</v>
      </c>
      <c r="AV476" s="13" t="s">
        <v>92</v>
      </c>
      <c r="AW476" s="13" t="s">
        <v>37</v>
      </c>
      <c r="AX476" s="13" t="s">
        <v>85</v>
      </c>
      <c r="AY476" s="269" t="s">
        <v>178</v>
      </c>
    </row>
    <row r="477" s="14" customFormat="1">
      <c r="A477" s="14"/>
      <c r="B477" s="270"/>
      <c r="C477" s="271"/>
      <c r="D477" s="261" t="s">
        <v>186</v>
      </c>
      <c r="E477" s="272" t="s">
        <v>1</v>
      </c>
      <c r="F477" s="273" t="s">
        <v>742</v>
      </c>
      <c r="G477" s="271"/>
      <c r="H477" s="274">
        <v>48.079999999999998</v>
      </c>
      <c r="I477" s="275"/>
      <c r="J477" s="271"/>
      <c r="K477" s="271"/>
      <c r="L477" s="276"/>
      <c r="M477" s="277"/>
      <c r="N477" s="278"/>
      <c r="O477" s="278"/>
      <c r="P477" s="278"/>
      <c r="Q477" s="278"/>
      <c r="R477" s="278"/>
      <c r="S477" s="278"/>
      <c r="T477" s="279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80" t="s">
        <v>186</v>
      </c>
      <c r="AU477" s="280" t="s">
        <v>94</v>
      </c>
      <c r="AV477" s="14" t="s">
        <v>94</v>
      </c>
      <c r="AW477" s="14" t="s">
        <v>37</v>
      </c>
      <c r="AX477" s="14" t="s">
        <v>92</v>
      </c>
      <c r="AY477" s="280" t="s">
        <v>178</v>
      </c>
    </row>
    <row r="478" s="2" customFormat="1" ht="37.8" customHeight="1">
      <c r="A478" s="41"/>
      <c r="B478" s="42"/>
      <c r="C478" s="246" t="s">
        <v>743</v>
      </c>
      <c r="D478" s="246" t="s">
        <v>180</v>
      </c>
      <c r="E478" s="247" t="s">
        <v>744</v>
      </c>
      <c r="F478" s="248" t="s">
        <v>745</v>
      </c>
      <c r="G478" s="249" t="s">
        <v>346</v>
      </c>
      <c r="H478" s="250">
        <v>72.079999999999998</v>
      </c>
      <c r="I478" s="251"/>
      <c r="J478" s="252">
        <f>ROUND(I478*H478,2)</f>
        <v>0</v>
      </c>
      <c r="K478" s="253"/>
      <c r="L478" s="44"/>
      <c r="M478" s="254" t="s">
        <v>1</v>
      </c>
      <c r="N478" s="255" t="s">
        <v>50</v>
      </c>
      <c r="O478" s="94"/>
      <c r="P478" s="256">
        <f>O478*H478</f>
        <v>0</v>
      </c>
      <c r="Q478" s="256">
        <v>0</v>
      </c>
      <c r="R478" s="256">
        <f>Q478*H478</f>
        <v>0</v>
      </c>
      <c r="S478" s="256">
        <v>0</v>
      </c>
      <c r="T478" s="257">
        <f>S478*H478</f>
        <v>0</v>
      </c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R478" s="258" t="s">
        <v>285</v>
      </c>
      <c r="AT478" s="258" t="s">
        <v>180</v>
      </c>
      <c r="AU478" s="258" t="s">
        <v>94</v>
      </c>
      <c r="AY478" s="18" t="s">
        <v>178</v>
      </c>
      <c r="BE478" s="146">
        <f>IF(N478="základní",J478,0)</f>
        <v>0</v>
      </c>
      <c r="BF478" s="146">
        <f>IF(N478="snížená",J478,0)</f>
        <v>0</v>
      </c>
      <c r="BG478" s="146">
        <f>IF(N478="zákl. přenesená",J478,0)</f>
        <v>0</v>
      </c>
      <c r="BH478" s="146">
        <f>IF(N478="sníž. přenesená",J478,0)</f>
        <v>0</v>
      </c>
      <c r="BI478" s="146">
        <f>IF(N478="nulová",J478,0)</f>
        <v>0</v>
      </c>
      <c r="BJ478" s="18" t="s">
        <v>92</v>
      </c>
      <c r="BK478" s="146">
        <f>ROUND(I478*H478,2)</f>
        <v>0</v>
      </c>
      <c r="BL478" s="18" t="s">
        <v>285</v>
      </c>
      <c r="BM478" s="258" t="s">
        <v>746</v>
      </c>
    </row>
    <row r="479" s="13" customFormat="1">
      <c r="A479" s="13"/>
      <c r="B479" s="259"/>
      <c r="C479" s="260"/>
      <c r="D479" s="261" t="s">
        <v>186</v>
      </c>
      <c r="E479" s="262" t="s">
        <v>1</v>
      </c>
      <c r="F479" s="263" t="s">
        <v>736</v>
      </c>
      <c r="G479" s="260"/>
      <c r="H479" s="262" t="s">
        <v>1</v>
      </c>
      <c r="I479" s="264"/>
      <c r="J479" s="260"/>
      <c r="K479" s="260"/>
      <c r="L479" s="265"/>
      <c r="M479" s="266"/>
      <c r="N479" s="267"/>
      <c r="O479" s="267"/>
      <c r="P479" s="267"/>
      <c r="Q479" s="267"/>
      <c r="R479" s="267"/>
      <c r="S479" s="267"/>
      <c r="T479" s="268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69" t="s">
        <v>186</v>
      </c>
      <c r="AU479" s="269" t="s">
        <v>94</v>
      </c>
      <c r="AV479" s="13" t="s">
        <v>92</v>
      </c>
      <c r="AW479" s="13" t="s">
        <v>37</v>
      </c>
      <c r="AX479" s="13" t="s">
        <v>85</v>
      </c>
      <c r="AY479" s="269" t="s">
        <v>178</v>
      </c>
    </row>
    <row r="480" s="14" customFormat="1">
      <c r="A480" s="14"/>
      <c r="B480" s="270"/>
      <c r="C480" s="271"/>
      <c r="D480" s="261" t="s">
        <v>186</v>
      </c>
      <c r="E480" s="272" t="s">
        <v>1</v>
      </c>
      <c r="F480" s="273" t="s">
        <v>737</v>
      </c>
      <c r="G480" s="271"/>
      <c r="H480" s="274">
        <v>24</v>
      </c>
      <c r="I480" s="275"/>
      <c r="J480" s="271"/>
      <c r="K480" s="271"/>
      <c r="L480" s="276"/>
      <c r="M480" s="277"/>
      <c r="N480" s="278"/>
      <c r="O480" s="278"/>
      <c r="P480" s="278"/>
      <c r="Q480" s="278"/>
      <c r="R480" s="278"/>
      <c r="S480" s="278"/>
      <c r="T480" s="279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80" t="s">
        <v>186</v>
      </c>
      <c r="AU480" s="280" t="s">
        <v>94</v>
      </c>
      <c r="AV480" s="14" t="s">
        <v>94</v>
      </c>
      <c r="AW480" s="14" t="s">
        <v>37</v>
      </c>
      <c r="AX480" s="14" t="s">
        <v>85</v>
      </c>
      <c r="AY480" s="280" t="s">
        <v>178</v>
      </c>
    </row>
    <row r="481" s="14" customFormat="1">
      <c r="A481" s="14"/>
      <c r="B481" s="270"/>
      <c r="C481" s="271"/>
      <c r="D481" s="261" t="s">
        <v>186</v>
      </c>
      <c r="E481" s="272" t="s">
        <v>1</v>
      </c>
      <c r="F481" s="273" t="s">
        <v>742</v>
      </c>
      <c r="G481" s="271"/>
      <c r="H481" s="274">
        <v>48.079999999999998</v>
      </c>
      <c r="I481" s="275"/>
      <c r="J481" s="271"/>
      <c r="K481" s="271"/>
      <c r="L481" s="276"/>
      <c r="M481" s="277"/>
      <c r="N481" s="278"/>
      <c r="O481" s="278"/>
      <c r="P481" s="278"/>
      <c r="Q481" s="278"/>
      <c r="R481" s="278"/>
      <c r="S481" s="278"/>
      <c r="T481" s="279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80" t="s">
        <v>186</v>
      </c>
      <c r="AU481" s="280" t="s">
        <v>94</v>
      </c>
      <c r="AV481" s="14" t="s">
        <v>94</v>
      </c>
      <c r="AW481" s="14" t="s">
        <v>37</v>
      </c>
      <c r="AX481" s="14" t="s">
        <v>85</v>
      </c>
      <c r="AY481" s="280" t="s">
        <v>178</v>
      </c>
    </row>
    <row r="482" s="15" customFormat="1">
      <c r="A482" s="15"/>
      <c r="B482" s="281"/>
      <c r="C482" s="282"/>
      <c r="D482" s="261" t="s">
        <v>186</v>
      </c>
      <c r="E482" s="283" t="s">
        <v>1</v>
      </c>
      <c r="F482" s="284" t="s">
        <v>206</v>
      </c>
      <c r="G482" s="282"/>
      <c r="H482" s="285">
        <v>72.079999999999998</v>
      </c>
      <c r="I482" s="286"/>
      <c r="J482" s="282"/>
      <c r="K482" s="282"/>
      <c r="L482" s="287"/>
      <c r="M482" s="288"/>
      <c r="N482" s="289"/>
      <c r="O482" s="289"/>
      <c r="P482" s="289"/>
      <c r="Q482" s="289"/>
      <c r="R482" s="289"/>
      <c r="S482" s="289"/>
      <c r="T482" s="290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91" t="s">
        <v>186</v>
      </c>
      <c r="AU482" s="291" t="s">
        <v>94</v>
      </c>
      <c r="AV482" s="15" t="s">
        <v>184</v>
      </c>
      <c r="AW482" s="15" t="s">
        <v>37</v>
      </c>
      <c r="AX482" s="15" t="s">
        <v>92</v>
      </c>
      <c r="AY482" s="291" t="s">
        <v>178</v>
      </c>
    </row>
    <row r="483" s="2" customFormat="1" ht="21.75" customHeight="1">
      <c r="A483" s="41"/>
      <c r="B483" s="42"/>
      <c r="C483" s="303" t="s">
        <v>747</v>
      </c>
      <c r="D483" s="303" t="s">
        <v>286</v>
      </c>
      <c r="E483" s="304" t="s">
        <v>748</v>
      </c>
      <c r="F483" s="305" t="s">
        <v>749</v>
      </c>
      <c r="G483" s="306" t="s">
        <v>183</v>
      </c>
      <c r="H483" s="307">
        <v>0.11500000000000001</v>
      </c>
      <c r="I483" s="308"/>
      <c r="J483" s="309">
        <f>ROUND(I483*H483,2)</f>
        <v>0</v>
      </c>
      <c r="K483" s="310"/>
      <c r="L483" s="311"/>
      <c r="M483" s="312" t="s">
        <v>1</v>
      </c>
      <c r="N483" s="313" t="s">
        <v>50</v>
      </c>
      <c r="O483" s="94"/>
      <c r="P483" s="256">
        <f>O483*H483</f>
        <v>0</v>
      </c>
      <c r="Q483" s="256">
        <v>0.55000000000000004</v>
      </c>
      <c r="R483" s="256">
        <f>Q483*H483</f>
        <v>0.063250000000000015</v>
      </c>
      <c r="S483" s="256">
        <v>0</v>
      </c>
      <c r="T483" s="257">
        <f>S483*H483</f>
        <v>0</v>
      </c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R483" s="258" t="s">
        <v>376</v>
      </c>
      <c r="AT483" s="258" t="s">
        <v>286</v>
      </c>
      <c r="AU483" s="258" t="s">
        <v>94</v>
      </c>
      <c r="AY483" s="18" t="s">
        <v>178</v>
      </c>
      <c r="BE483" s="146">
        <f>IF(N483="základní",J483,0)</f>
        <v>0</v>
      </c>
      <c r="BF483" s="146">
        <f>IF(N483="snížená",J483,0)</f>
        <v>0</v>
      </c>
      <c r="BG483" s="146">
        <f>IF(N483="zákl. přenesená",J483,0)</f>
        <v>0</v>
      </c>
      <c r="BH483" s="146">
        <f>IF(N483="sníž. přenesená",J483,0)</f>
        <v>0</v>
      </c>
      <c r="BI483" s="146">
        <f>IF(N483="nulová",J483,0)</f>
        <v>0</v>
      </c>
      <c r="BJ483" s="18" t="s">
        <v>92</v>
      </c>
      <c r="BK483" s="146">
        <f>ROUND(I483*H483,2)</f>
        <v>0</v>
      </c>
      <c r="BL483" s="18" t="s">
        <v>285</v>
      </c>
      <c r="BM483" s="258" t="s">
        <v>750</v>
      </c>
    </row>
    <row r="484" s="13" customFormat="1">
      <c r="A484" s="13"/>
      <c r="B484" s="259"/>
      <c r="C484" s="260"/>
      <c r="D484" s="261" t="s">
        <v>186</v>
      </c>
      <c r="E484" s="262" t="s">
        <v>1</v>
      </c>
      <c r="F484" s="263" t="s">
        <v>736</v>
      </c>
      <c r="G484" s="260"/>
      <c r="H484" s="262" t="s">
        <v>1</v>
      </c>
      <c r="I484" s="264"/>
      <c r="J484" s="260"/>
      <c r="K484" s="260"/>
      <c r="L484" s="265"/>
      <c r="M484" s="266"/>
      <c r="N484" s="267"/>
      <c r="O484" s="267"/>
      <c r="P484" s="267"/>
      <c r="Q484" s="267"/>
      <c r="R484" s="267"/>
      <c r="S484" s="267"/>
      <c r="T484" s="268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69" t="s">
        <v>186</v>
      </c>
      <c r="AU484" s="269" t="s">
        <v>94</v>
      </c>
      <c r="AV484" s="13" t="s">
        <v>92</v>
      </c>
      <c r="AW484" s="13" t="s">
        <v>37</v>
      </c>
      <c r="AX484" s="13" t="s">
        <v>85</v>
      </c>
      <c r="AY484" s="269" t="s">
        <v>178</v>
      </c>
    </row>
    <row r="485" s="14" customFormat="1">
      <c r="A485" s="14"/>
      <c r="B485" s="270"/>
      <c r="C485" s="271"/>
      <c r="D485" s="261" t="s">
        <v>186</v>
      </c>
      <c r="E485" s="272" t="s">
        <v>1</v>
      </c>
      <c r="F485" s="273" t="s">
        <v>751</v>
      </c>
      <c r="G485" s="271"/>
      <c r="H485" s="274">
        <v>0.11500000000000001</v>
      </c>
      <c r="I485" s="275"/>
      <c r="J485" s="271"/>
      <c r="K485" s="271"/>
      <c r="L485" s="276"/>
      <c r="M485" s="277"/>
      <c r="N485" s="278"/>
      <c r="O485" s="278"/>
      <c r="P485" s="278"/>
      <c r="Q485" s="278"/>
      <c r="R485" s="278"/>
      <c r="S485" s="278"/>
      <c r="T485" s="279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80" t="s">
        <v>186</v>
      </c>
      <c r="AU485" s="280" t="s">
        <v>94</v>
      </c>
      <c r="AV485" s="14" t="s">
        <v>94</v>
      </c>
      <c r="AW485" s="14" t="s">
        <v>37</v>
      </c>
      <c r="AX485" s="14" t="s">
        <v>92</v>
      </c>
      <c r="AY485" s="280" t="s">
        <v>178</v>
      </c>
    </row>
    <row r="486" s="2" customFormat="1" ht="24.15" customHeight="1">
      <c r="A486" s="41"/>
      <c r="B486" s="42"/>
      <c r="C486" s="303" t="s">
        <v>752</v>
      </c>
      <c r="D486" s="303" t="s">
        <v>286</v>
      </c>
      <c r="E486" s="304" t="s">
        <v>753</v>
      </c>
      <c r="F486" s="305" t="s">
        <v>754</v>
      </c>
      <c r="G486" s="306" t="s">
        <v>183</v>
      </c>
      <c r="H486" s="307">
        <v>0.058000000000000003</v>
      </c>
      <c r="I486" s="308"/>
      <c r="J486" s="309">
        <f>ROUND(I486*H486,2)</f>
        <v>0</v>
      </c>
      <c r="K486" s="310"/>
      <c r="L486" s="311"/>
      <c r="M486" s="312" t="s">
        <v>1</v>
      </c>
      <c r="N486" s="313" t="s">
        <v>50</v>
      </c>
      <c r="O486" s="94"/>
      <c r="P486" s="256">
        <f>O486*H486</f>
        <v>0</v>
      </c>
      <c r="Q486" s="256">
        <v>0.55000000000000004</v>
      </c>
      <c r="R486" s="256">
        <f>Q486*H486</f>
        <v>0.031900000000000005</v>
      </c>
      <c r="S486" s="256">
        <v>0</v>
      </c>
      <c r="T486" s="257">
        <f>S486*H486</f>
        <v>0</v>
      </c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R486" s="258" t="s">
        <v>376</v>
      </c>
      <c r="AT486" s="258" t="s">
        <v>286</v>
      </c>
      <c r="AU486" s="258" t="s">
        <v>94</v>
      </c>
      <c r="AY486" s="18" t="s">
        <v>178</v>
      </c>
      <c r="BE486" s="146">
        <f>IF(N486="základní",J486,0)</f>
        <v>0</v>
      </c>
      <c r="BF486" s="146">
        <f>IF(N486="snížená",J486,0)</f>
        <v>0</v>
      </c>
      <c r="BG486" s="146">
        <f>IF(N486="zákl. přenesená",J486,0)</f>
        <v>0</v>
      </c>
      <c r="BH486" s="146">
        <f>IF(N486="sníž. přenesená",J486,0)</f>
        <v>0</v>
      </c>
      <c r="BI486" s="146">
        <f>IF(N486="nulová",J486,0)</f>
        <v>0</v>
      </c>
      <c r="BJ486" s="18" t="s">
        <v>92</v>
      </c>
      <c r="BK486" s="146">
        <f>ROUND(I486*H486,2)</f>
        <v>0</v>
      </c>
      <c r="BL486" s="18" t="s">
        <v>285</v>
      </c>
      <c r="BM486" s="258" t="s">
        <v>755</v>
      </c>
    </row>
    <row r="487" s="13" customFormat="1">
      <c r="A487" s="13"/>
      <c r="B487" s="259"/>
      <c r="C487" s="260"/>
      <c r="D487" s="261" t="s">
        <v>186</v>
      </c>
      <c r="E487" s="262" t="s">
        <v>1</v>
      </c>
      <c r="F487" s="263" t="s">
        <v>736</v>
      </c>
      <c r="G487" s="260"/>
      <c r="H487" s="262" t="s">
        <v>1</v>
      </c>
      <c r="I487" s="264"/>
      <c r="J487" s="260"/>
      <c r="K487" s="260"/>
      <c r="L487" s="265"/>
      <c r="M487" s="266"/>
      <c r="N487" s="267"/>
      <c r="O487" s="267"/>
      <c r="P487" s="267"/>
      <c r="Q487" s="267"/>
      <c r="R487" s="267"/>
      <c r="S487" s="267"/>
      <c r="T487" s="268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69" t="s">
        <v>186</v>
      </c>
      <c r="AU487" s="269" t="s">
        <v>94</v>
      </c>
      <c r="AV487" s="13" t="s">
        <v>92</v>
      </c>
      <c r="AW487" s="13" t="s">
        <v>37</v>
      </c>
      <c r="AX487" s="13" t="s">
        <v>85</v>
      </c>
      <c r="AY487" s="269" t="s">
        <v>178</v>
      </c>
    </row>
    <row r="488" s="14" customFormat="1">
      <c r="A488" s="14"/>
      <c r="B488" s="270"/>
      <c r="C488" s="271"/>
      <c r="D488" s="261" t="s">
        <v>186</v>
      </c>
      <c r="E488" s="272" t="s">
        <v>1</v>
      </c>
      <c r="F488" s="273" t="s">
        <v>756</v>
      </c>
      <c r="G488" s="271"/>
      <c r="H488" s="274">
        <v>0.058000000000000003</v>
      </c>
      <c r="I488" s="275"/>
      <c r="J488" s="271"/>
      <c r="K488" s="271"/>
      <c r="L488" s="276"/>
      <c r="M488" s="277"/>
      <c r="N488" s="278"/>
      <c r="O488" s="278"/>
      <c r="P488" s="278"/>
      <c r="Q488" s="278"/>
      <c r="R488" s="278"/>
      <c r="S488" s="278"/>
      <c r="T488" s="279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80" t="s">
        <v>186</v>
      </c>
      <c r="AU488" s="280" t="s">
        <v>94</v>
      </c>
      <c r="AV488" s="14" t="s">
        <v>94</v>
      </c>
      <c r="AW488" s="14" t="s">
        <v>37</v>
      </c>
      <c r="AX488" s="14" t="s">
        <v>92</v>
      </c>
      <c r="AY488" s="280" t="s">
        <v>178</v>
      </c>
    </row>
    <row r="489" s="2" customFormat="1" ht="24.15" customHeight="1">
      <c r="A489" s="41"/>
      <c r="B489" s="42"/>
      <c r="C489" s="246" t="s">
        <v>757</v>
      </c>
      <c r="D489" s="246" t="s">
        <v>180</v>
      </c>
      <c r="E489" s="247" t="s">
        <v>758</v>
      </c>
      <c r="F489" s="248" t="s">
        <v>759</v>
      </c>
      <c r="G489" s="249" t="s">
        <v>183</v>
      </c>
      <c r="H489" s="250">
        <v>0.17299999999999999</v>
      </c>
      <c r="I489" s="251"/>
      <c r="J489" s="252">
        <f>ROUND(I489*H489,2)</f>
        <v>0</v>
      </c>
      <c r="K489" s="253"/>
      <c r="L489" s="44"/>
      <c r="M489" s="254" t="s">
        <v>1</v>
      </c>
      <c r="N489" s="255" t="s">
        <v>50</v>
      </c>
      <c r="O489" s="94"/>
      <c r="P489" s="256">
        <f>O489*H489</f>
        <v>0</v>
      </c>
      <c r="Q489" s="256">
        <v>0.012659999999999999</v>
      </c>
      <c r="R489" s="256">
        <f>Q489*H489</f>
        <v>0.0021901799999999999</v>
      </c>
      <c r="S489" s="256">
        <v>0</v>
      </c>
      <c r="T489" s="257">
        <f>S489*H489</f>
        <v>0</v>
      </c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R489" s="258" t="s">
        <v>285</v>
      </c>
      <c r="AT489" s="258" t="s">
        <v>180</v>
      </c>
      <c r="AU489" s="258" t="s">
        <v>94</v>
      </c>
      <c r="AY489" s="18" t="s">
        <v>178</v>
      </c>
      <c r="BE489" s="146">
        <f>IF(N489="základní",J489,0)</f>
        <v>0</v>
      </c>
      <c r="BF489" s="146">
        <f>IF(N489="snížená",J489,0)</f>
        <v>0</v>
      </c>
      <c r="BG489" s="146">
        <f>IF(N489="zákl. přenesená",J489,0)</f>
        <v>0</v>
      </c>
      <c r="BH489" s="146">
        <f>IF(N489="sníž. přenesená",J489,0)</f>
        <v>0</v>
      </c>
      <c r="BI489" s="146">
        <f>IF(N489="nulová",J489,0)</f>
        <v>0</v>
      </c>
      <c r="BJ489" s="18" t="s">
        <v>92</v>
      </c>
      <c r="BK489" s="146">
        <f>ROUND(I489*H489,2)</f>
        <v>0</v>
      </c>
      <c r="BL489" s="18" t="s">
        <v>285</v>
      </c>
      <c r="BM489" s="258" t="s">
        <v>760</v>
      </c>
    </row>
    <row r="490" s="13" customFormat="1">
      <c r="A490" s="13"/>
      <c r="B490" s="259"/>
      <c r="C490" s="260"/>
      <c r="D490" s="261" t="s">
        <v>186</v>
      </c>
      <c r="E490" s="262" t="s">
        <v>1</v>
      </c>
      <c r="F490" s="263" t="s">
        <v>736</v>
      </c>
      <c r="G490" s="260"/>
      <c r="H490" s="262" t="s">
        <v>1</v>
      </c>
      <c r="I490" s="264"/>
      <c r="J490" s="260"/>
      <c r="K490" s="260"/>
      <c r="L490" s="265"/>
      <c r="M490" s="266"/>
      <c r="N490" s="267"/>
      <c r="O490" s="267"/>
      <c r="P490" s="267"/>
      <c r="Q490" s="267"/>
      <c r="R490" s="267"/>
      <c r="S490" s="267"/>
      <c r="T490" s="268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69" t="s">
        <v>186</v>
      </c>
      <c r="AU490" s="269" t="s">
        <v>94</v>
      </c>
      <c r="AV490" s="13" t="s">
        <v>92</v>
      </c>
      <c r="AW490" s="13" t="s">
        <v>37</v>
      </c>
      <c r="AX490" s="13" t="s">
        <v>85</v>
      </c>
      <c r="AY490" s="269" t="s">
        <v>178</v>
      </c>
    </row>
    <row r="491" s="14" customFormat="1">
      <c r="A491" s="14"/>
      <c r="B491" s="270"/>
      <c r="C491" s="271"/>
      <c r="D491" s="261" t="s">
        <v>186</v>
      </c>
      <c r="E491" s="272" t="s">
        <v>1</v>
      </c>
      <c r="F491" s="273" t="s">
        <v>751</v>
      </c>
      <c r="G491" s="271"/>
      <c r="H491" s="274">
        <v>0.11500000000000001</v>
      </c>
      <c r="I491" s="275"/>
      <c r="J491" s="271"/>
      <c r="K491" s="271"/>
      <c r="L491" s="276"/>
      <c r="M491" s="277"/>
      <c r="N491" s="278"/>
      <c r="O491" s="278"/>
      <c r="P491" s="278"/>
      <c r="Q491" s="278"/>
      <c r="R491" s="278"/>
      <c r="S491" s="278"/>
      <c r="T491" s="279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80" t="s">
        <v>186</v>
      </c>
      <c r="AU491" s="280" t="s">
        <v>94</v>
      </c>
      <c r="AV491" s="14" t="s">
        <v>94</v>
      </c>
      <c r="AW491" s="14" t="s">
        <v>37</v>
      </c>
      <c r="AX491" s="14" t="s">
        <v>85</v>
      </c>
      <c r="AY491" s="280" t="s">
        <v>178</v>
      </c>
    </row>
    <row r="492" s="14" customFormat="1">
      <c r="A492" s="14"/>
      <c r="B492" s="270"/>
      <c r="C492" s="271"/>
      <c r="D492" s="261" t="s">
        <v>186</v>
      </c>
      <c r="E492" s="272" t="s">
        <v>1</v>
      </c>
      <c r="F492" s="273" t="s">
        <v>756</v>
      </c>
      <c r="G492" s="271"/>
      <c r="H492" s="274">
        <v>0.058000000000000003</v>
      </c>
      <c r="I492" s="275"/>
      <c r="J492" s="271"/>
      <c r="K492" s="271"/>
      <c r="L492" s="276"/>
      <c r="M492" s="277"/>
      <c r="N492" s="278"/>
      <c r="O492" s="278"/>
      <c r="P492" s="278"/>
      <c r="Q492" s="278"/>
      <c r="R492" s="278"/>
      <c r="S492" s="278"/>
      <c r="T492" s="279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80" t="s">
        <v>186</v>
      </c>
      <c r="AU492" s="280" t="s">
        <v>94</v>
      </c>
      <c r="AV492" s="14" t="s">
        <v>94</v>
      </c>
      <c r="AW492" s="14" t="s">
        <v>37</v>
      </c>
      <c r="AX492" s="14" t="s">
        <v>85</v>
      </c>
      <c r="AY492" s="280" t="s">
        <v>178</v>
      </c>
    </row>
    <row r="493" s="15" customFormat="1">
      <c r="A493" s="15"/>
      <c r="B493" s="281"/>
      <c r="C493" s="282"/>
      <c r="D493" s="261" t="s">
        <v>186</v>
      </c>
      <c r="E493" s="283" t="s">
        <v>1</v>
      </c>
      <c r="F493" s="284" t="s">
        <v>206</v>
      </c>
      <c r="G493" s="282"/>
      <c r="H493" s="285">
        <v>0.17299999999999999</v>
      </c>
      <c r="I493" s="286"/>
      <c r="J493" s="282"/>
      <c r="K493" s="282"/>
      <c r="L493" s="287"/>
      <c r="M493" s="288"/>
      <c r="N493" s="289"/>
      <c r="O493" s="289"/>
      <c r="P493" s="289"/>
      <c r="Q493" s="289"/>
      <c r="R493" s="289"/>
      <c r="S493" s="289"/>
      <c r="T493" s="290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91" t="s">
        <v>186</v>
      </c>
      <c r="AU493" s="291" t="s">
        <v>94</v>
      </c>
      <c r="AV493" s="15" t="s">
        <v>184</v>
      </c>
      <c r="AW493" s="15" t="s">
        <v>37</v>
      </c>
      <c r="AX493" s="15" t="s">
        <v>92</v>
      </c>
      <c r="AY493" s="291" t="s">
        <v>178</v>
      </c>
    </row>
    <row r="494" s="2" customFormat="1" ht="24.15" customHeight="1">
      <c r="A494" s="41"/>
      <c r="B494" s="42"/>
      <c r="C494" s="246" t="s">
        <v>761</v>
      </c>
      <c r="D494" s="246" t="s">
        <v>180</v>
      </c>
      <c r="E494" s="247" t="s">
        <v>762</v>
      </c>
      <c r="F494" s="248" t="s">
        <v>763</v>
      </c>
      <c r="G494" s="249" t="s">
        <v>346</v>
      </c>
      <c r="H494" s="250">
        <v>81</v>
      </c>
      <c r="I494" s="251"/>
      <c r="J494" s="252">
        <f>ROUND(I494*H494,2)</f>
        <v>0</v>
      </c>
      <c r="K494" s="253"/>
      <c r="L494" s="44"/>
      <c r="M494" s="254" t="s">
        <v>1</v>
      </c>
      <c r="N494" s="255" t="s">
        <v>50</v>
      </c>
      <c r="O494" s="94"/>
      <c r="P494" s="256">
        <f>O494*H494</f>
        <v>0</v>
      </c>
      <c r="Q494" s="256">
        <v>0</v>
      </c>
      <c r="R494" s="256">
        <f>Q494*H494</f>
        <v>0</v>
      </c>
      <c r="S494" s="256">
        <v>0</v>
      </c>
      <c r="T494" s="257">
        <f>S494*H494</f>
        <v>0</v>
      </c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R494" s="258" t="s">
        <v>285</v>
      </c>
      <c r="AT494" s="258" t="s">
        <v>180</v>
      </c>
      <c r="AU494" s="258" t="s">
        <v>94</v>
      </c>
      <c r="AY494" s="18" t="s">
        <v>178</v>
      </c>
      <c r="BE494" s="146">
        <f>IF(N494="základní",J494,0)</f>
        <v>0</v>
      </c>
      <c r="BF494" s="146">
        <f>IF(N494="snížená",J494,0)</f>
        <v>0</v>
      </c>
      <c r="BG494" s="146">
        <f>IF(N494="zákl. přenesená",J494,0)</f>
        <v>0</v>
      </c>
      <c r="BH494" s="146">
        <f>IF(N494="sníž. přenesená",J494,0)</f>
        <v>0</v>
      </c>
      <c r="BI494" s="146">
        <f>IF(N494="nulová",J494,0)</f>
        <v>0</v>
      </c>
      <c r="BJ494" s="18" t="s">
        <v>92</v>
      </c>
      <c r="BK494" s="146">
        <f>ROUND(I494*H494,2)</f>
        <v>0</v>
      </c>
      <c r="BL494" s="18" t="s">
        <v>285</v>
      </c>
      <c r="BM494" s="258" t="s">
        <v>764</v>
      </c>
    </row>
    <row r="495" s="14" customFormat="1">
      <c r="A495" s="14"/>
      <c r="B495" s="270"/>
      <c r="C495" s="271"/>
      <c r="D495" s="261" t="s">
        <v>186</v>
      </c>
      <c r="E495" s="272" t="s">
        <v>1</v>
      </c>
      <c r="F495" s="273" t="s">
        <v>765</v>
      </c>
      <c r="G495" s="271"/>
      <c r="H495" s="274">
        <v>81</v>
      </c>
      <c r="I495" s="275"/>
      <c r="J495" s="271"/>
      <c r="K495" s="271"/>
      <c r="L495" s="276"/>
      <c r="M495" s="277"/>
      <c r="N495" s="278"/>
      <c r="O495" s="278"/>
      <c r="P495" s="278"/>
      <c r="Q495" s="278"/>
      <c r="R495" s="278"/>
      <c r="S495" s="278"/>
      <c r="T495" s="279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80" t="s">
        <v>186</v>
      </c>
      <c r="AU495" s="280" t="s">
        <v>94</v>
      </c>
      <c r="AV495" s="14" t="s">
        <v>94</v>
      </c>
      <c r="AW495" s="14" t="s">
        <v>37</v>
      </c>
      <c r="AX495" s="14" t="s">
        <v>92</v>
      </c>
      <c r="AY495" s="280" t="s">
        <v>178</v>
      </c>
    </row>
    <row r="496" s="2" customFormat="1" ht="16.5" customHeight="1">
      <c r="A496" s="41"/>
      <c r="B496" s="42"/>
      <c r="C496" s="303" t="s">
        <v>766</v>
      </c>
      <c r="D496" s="303" t="s">
        <v>286</v>
      </c>
      <c r="E496" s="304" t="s">
        <v>767</v>
      </c>
      <c r="F496" s="305" t="s">
        <v>768</v>
      </c>
      <c r="G496" s="306" t="s">
        <v>183</v>
      </c>
      <c r="H496" s="307">
        <v>2.722</v>
      </c>
      <c r="I496" s="308"/>
      <c r="J496" s="309">
        <f>ROUND(I496*H496,2)</f>
        <v>0</v>
      </c>
      <c r="K496" s="310"/>
      <c r="L496" s="311"/>
      <c r="M496" s="312" t="s">
        <v>1</v>
      </c>
      <c r="N496" s="313" t="s">
        <v>50</v>
      </c>
      <c r="O496" s="94"/>
      <c r="P496" s="256">
        <f>O496*H496</f>
        <v>0</v>
      </c>
      <c r="Q496" s="256">
        <v>0.44</v>
      </c>
      <c r="R496" s="256">
        <f>Q496*H496</f>
        <v>1.1976800000000001</v>
      </c>
      <c r="S496" s="256">
        <v>0</v>
      </c>
      <c r="T496" s="257">
        <f>S496*H496</f>
        <v>0</v>
      </c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R496" s="258" t="s">
        <v>376</v>
      </c>
      <c r="AT496" s="258" t="s">
        <v>286</v>
      </c>
      <c r="AU496" s="258" t="s">
        <v>94</v>
      </c>
      <c r="AY496" s="18" t="s">
        <v>178</v>
      </c>
      <c r="BE496" s="146">
        <f>IF(N496="základní",J496,0)</f>
        <v>0</v>
      </c>
      <c r="BF496" s="146">
        <f>IF(N496="snížená",J496,0)</f>
        <v>0</v>
      </c>
      <c r="BG496" s="146">
        <f>IF(N496="zákl. přenesená",J496,0)</f>
        <v>0</v>
      </c>
      <c r="BH496" s="146">
        <f>IF(N496="sníž. přenesená",J496,0)</f>
        <v>0</v>
      </c>
      <c r="BI496" s="146">
        <f>IF(N496="nulová",J496,0)</f>
        <v>0</v>
      </c>
      <c r="BJ496" s="18" t="s">
        <v>92</v>
      </c>
      <c r="BK496" s="146">
        <f>ROUND(I496*H496,2)</f>
        <v>0</v>
      </c>
      <c r="BL496" s="18" t="s">
        <v>285</v>
      </c>
      <c r="BM496" s="258" t="s">
        <v>769</v>
      </c>
    </row>
    <row r="497" s="13" customFormat="1">
      <c r="A497" s="13"/>
      <c r="B497" s="259"/>
      <c r="C497" s="260"/>
      <c r="D497" s="261" t="s">
        <v>186</v>
      </c>
      <c r="E497" s="262" t="s">
        <v>1</v>
      </c>
      <c r="F497" s="263" t="s">
        <v>770</v>
      </c>
      <c r="G497" s="260"/>
      <c r="H497" s="262" t="s">
        <v>1</v>
      </c>
      <c r="I497" s="264"/>
      <c r="J497" s="260"/>
      <c r="K497" s="260"/>
      <c r="L497" s="265"/>
      <c r="M497" s="266"/>
      <c r="N497" s="267"/>
      <c r="O497" s="267"/>
      <c r="P497" s="267"/>
      <c r="Q497" s="267"/>
      <c r="R497" s="267"/>
      <c r="S497" s="267"/>
      <c r="T497" s="268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69" t="s">
        <v>186</v>
      </c>
      <c r="AU497" s="269" t="s">
        <v>94</v>
      </c>
      <c r="AV497" s="13" t="s">
        <v>92</v>
      </c>
      <c r="AW497" s="13" t="s">
        <v>37</v>
      </c>
      <c r="AX497" s="13" t="s">
        <v>85</v>
      </c>
      <c r="AY497" s="269" t="s">
        <v>178</v>
      </c>
    </row>
    <row r="498" s="14" customFormat="1">
      <c r="A498" s="14"/>
      <c r="B498" s="270"/>
      <c r="C498" s="271"/>
      <c r="D498" s="261" t="s">
        <v>186</v>
      </c>
      <c r="E498" s="272" t="s">
        <v>1</v>
      </c>
      <c r="F498" s="273" t="s">
        <v>771</v>
      </c>
      <c r="G498" s="271"/>
      <c r="H498" s="274">
        <v>2.722</v>
      </c>
      <c r="I498" s="275"/>
      <c r="J498" s="271"/>
      <c r="K498" s="271"/>
      <c r="L498" s="276"/>
      <c r="M498" s="277"/>
      <c r="N498" s="278"/>
      <c r="O498" s="278"/>
      <c r="P498" s="278"/>
      <c r="Q498" s="278"/>
      <c r="R498" s="278"/>
      <c r="S498" s="278"/>
      <c r="T498" s="279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80" t="s">
        <v>186</v>
      </c>
      <c r="AU498" s="280" t="s">
        <v>94</v>
      </c>
      <c r="AV498" s="14" t="s">
        <v>94</v>
      </c>
      <c r="AW498" s="14" t="s">
        <v>37</v>
      </c>
      <c r="AX498" s="14" t="s">
        <v>92</v>
      </c>
      <c r="AY498" s="280" t="s">
        <v>178</v>
      </c>
    </row>
    <row r="499" s="2" customFormat="1" ht="24.15" customHeight="1">
      <c r="A499" s="41"/>
      <c r="B499" s="42"/>
      <c r="C499" s="246" t="s">
        <v>772</v>
      </c>
      <c r="D499" s="246" t="s">
        <v>180</v>
      </c>
      <c r="E499" s="247" t="s">
        <v>773</v>
      </c>
      <c r="F499" s="248" t="s">
        <v>774</v>
      </c>
      <c r="G499" s="249" t="s">
        <v>299</v>
      </c>
      <c r="H499" s="250">
        <v>70.5</v>
      </c>
      <c r="I499" s="251"/>
      <c r="J499" s="252">
        <f>ROUND(I499*H499,2)</f>
        <v>0</v>
      </c>
      <c r="K499" s="253"/>
      <c r="L499" s="44"/>
      <c r="M499" s="254" t="s">
        <v>1</v>
      </c>
      <c r="N499" s="255" t="s">
        <v>50</v>
      </c>
      <c r="O499" s="94"/>
      <c r="P499" s="256">
        <f>O499*H499</f>
        <v>0</v>
      </c>
      <c r="Q499" s="256">
        <v>0.01423</v>
      </c>
      <c r="R499" s="256">
        <f>Q499*H499</f>
        <v>1.003215</v>
      </c>
      <c r="S499" s="256">
        <v>0</v>
      </c>
      <c r="T499" s="257">
        <f>S499*H499</f>
        <v>0</v>
      </c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R499" s="258" t="s">
        <v>285</v>
      </c>
      <c r="AT499" s="258" t="s">
        <v>180</v>
      </c>
      <c r="AU499" s="258" t="s">
        <v>94</v>
      </c>
      <c r="AY499" s="18" t="s">
        <v>178</v>
      </c>
      <c r="BE499" s="146">
        <f>IF(N499="základní",J499,0)</f>
        <v>0</v>
      </c>
      <c r="BF499" s="146">
        <f>IF(N499="snížená",J499,0)</f>
        <v>0</v>
      </c>
      <c r="BG499" s="146">
        <f>IF(N499="zákl. přenesená",J499,0)</f>
        <v>0</v>
      </c>
      <c r="BH499" s="146">
        <f>IF(N499="sníž. přenesená",J499,0)</f>
        <v>0</v>
      </c>
      <c r="BI499" s="146">
        <f>IF(N499="nulová",J499,0)</f>
        <v>0</v>
      </c>
      <c r="BJ499" s="18" t="s">
        <v>92</v>
      </c>
      <c r="BK499" s="146">
        <f>ROUND(I499*H499,2)</f>
        <v>0</v>
      </c>
      <c r="BL499" s="18" t="s">
        <v>285</v>
      </c>
      <c r="BM499" s="258" t="s">
        <v>775</v>
      </c>
    </row>
    <row r="500" s="13" customFormat="1">
      <c r="A500" s="13"/>
      <c r="B500" s="259"/>
      <c r="C500" s="260"/>
      <c r="D500" s="261" t="s">
        <v>186</v>
      </c>
      <c r="E500" s="262" t="s">
        <v>1</v>
      </c>
      <c r="F500" s="263" t="s">
        <v>776</v>
      </c>
      <c r="G500" s="260"/>
      <c r="H500" s="262" t="s">
        <v>1</v>
      </c>
      <c r="I500" s="264"/>
      <c r="J500" s="260"/>
      <c r="K500" s="260"/>
      <c r="L500" s="265"/>
      <c r="M500" s="266"/>
      <c r="N500" s="267"/>
      <c r="O500" s="267"/>
      <c r="P500" s="267"/>
      <c r="Q500" s="267"/>
      <c r="R500" s="267"/>
      <c r="S500" s="267"/>
      <c r="T500" s="268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69" t="s">
        <v>186</v>
      </c>
      <c r="AU500" s="269" t="s">
        <v>94</v>
      </c>
      <c r="AV500" s="13" t="s">
        <v>92</v>
      </c>
      <c r="AW500" s="13" t="s">
        <v>37</v>
      </c>
      <c r="AX500" s="13" t="s">
        <v>85</v>
      </c>
      <c r="AY500" s="269" t="s">
        <v>178</v>
      </c>
    </row>
    <row r="501" s="14" customFormat="1">
      <c r="A501" s="14"/>
      <c r="B501" s="270"/>
      <c r="C501" s="271"/>
      <c r="D501" s="261" t="s">
        <v>186</v>
      </c>
      <c r="E501" s="272" t="s">
        <v>1</v>
      </c>
      <c r="F501" s="273" t="s">
        <v>602</v>
      </c>
      <c r="G501" s="271"/>
      <c r="H501" s="274">
        <v>70.5</v>
      </c>
      <c r="I501" s="275"/>
      <c r="J501" s="271"/>
      <c r="K501" s="271"/>
      <c r="L501" s="276"/>
      <c r="M501" s="277"/>
      <c r="N501" s="278"/>
      <c r="O501" s="278"/>
      <c r="P501" s="278"/>
      <c r="Q501" s="278"/>
      <c r="R501" s="278"/>
      <c r="S501" s="278"/>
      <c r="T501" s="279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80" t="s">
        <v>186</v>
      </c>
      <c r="AU501" s="280" t="s">
        <v>94</v>
      </c>
      <c r="AV501" s="14" t="s">
        <v>94</v>
      </c>
      <c r="AW501" s="14" t="s">
        <v>37</v>
      </c>
      <c r="AX501" s="14" t="s">
        <v>92</v>
      </c>
      <c r="AY501" s="280" t="s">
        <v>178</v>
      </c>
    </row>
    <row r="502" s="2" customFormat="1" ht="16.5" customHeight="1">
      <c r="A502" s="41"/>
      <c r="B502" s="42"/>
      <c r="C502" s="246" t="s">
        <v>777</v>
      </c>
      <c r="D502" s="246" t="s">
        <v>180</v>
      </c>
      <c r="E502" s="247" t="s">
        <v>778</v>
      </c>
      <c r="F502" s="248" t="s">
        <v>779</v>
      </c>
      <c r="G502" s="249" t="s">
        <v>282</v>
      </c>
      <c r="H502" s="250">
        <v>2</v>
      </c>
      <c r="I502" s="251"/>
      <c r="J502" s="252">
        <f>ROUND(I502*H502,2)</f>
        <v>0</v>
      </c>
      <c r="K502" s="253"/>
      <c r="L502" s="44"/>
      <c r="M502" s="254" t="s">
        <v>1</v>
      </c>
      <c r="N502" s="255" t="s">
        <v>50</v>
      </c>
      <c r="O502" s="94"/>
      <c r="P502" s="256">
        <f>O502*H502</f>
        <v>0</v>
      </c>
      <c r="Q502" s="256">
        <v>0.014999999999999999</v>
      </c>
      <c r="R502" s="256">
        <f>Q502*H502</f>
        <v>0.029999999999999999</v>
      </c>
      <c r="S502" s="256">
        <v>0</v>
      </c>
      <c r="T502" s="257">
        <f>S502*H502</f>
        <v>0</v>
      </c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R502" s="258" t="s">
        <v>285</v>
      </c>
      <c r="AT502" s="258" t="s">
        <v>180</v>
      </c>
      <c r="AU502" s="258" t="s">
        <v>94</v>
      </c>
      <c r="AY502" s="18" t="s">
        <v>178</v>
      </c>
      <c r="BE502" s="146">
        <f>IF(N502="základní",J502,0)</f>
        <v>0</v>
      </c>
      <c r="BF502" s="146">
        <f>IF(N502="snížená",J502,0)</f>
        <v>0</v>
      </c>
      <c r="BG502" s="146">
        <f>IF(N502="zákl. přenesená",J502,0)</f>
        <v>0</v>
      </c>
      <c r="BH502" s="146">
        <f>IF(N502="sníž. přenesená",J502,0)</f>
        <v>0</v>
      </c>
      <c r="BI502" s="146">
        <f>IF(N502="nulová",J502,0)</f>
        <v>0</v>
      </c>
      <c r="BJ502" s="18" t="s">
        <v>92</v>
      </c>
      <c r="BK502" s="146">
        <f>ROUND(I502*H502,2)</f>
        <v>0</v>
      </c>
      <c r="BL502" s="18" t="s">
        <v>285</v>
      </c>
      <c r="BM502" s="258" t="s">
        <v>780</v>
      </c>
    </row>
    <row r="503" s="13" customFormat="1">
      <c r="A503" s="13"/>
      <c r="B503" s="259"/>
      <c r="C503" s="260"/>
      <c r="D503" s="261" t="s">
        <v>186</v>
      </c>
      <c r="E503" s="262" t="s">
        <v>1</v>
      </c>
      <c r="F503" s="263" t="s">
        <v>781</v>
      </c>
      <c r="G503" s="260"/>
      <c r="H503" s="262" t="s">
        <v>1</v>
      </c>
      <c r="I503" s="264"/>
      <c r="J503" s="260"/>
      <c r="K503" s="260"/>
      <c r="L503" s="265"/>
      <c r="M503" s="266"/>
      <c r="N503" s="267"/>
      <c r="O503" s="267"/>
      <c r="P503" s="267"/>
      <c r="Q503" s="267"/>
      <c r="R503" s="267"/>
      <c r="S503" s="267"/>
      <c r="T503" s="268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69" t="s">
        <v>186</v>
      </c>
      <c r="AU503" s="269" t="s">
        <v>94</v>
      </c>
      <c r="AV503" s="13" t="s">
        <v>92</v>
      </c>
      <c r="AW503" s="13" t="s">
        <v>37</v>
      </c>
      <c r="AX503" s="13" t="s">
        <v>85</v>
      </c>
      <c r="AY503" s="269" t="s">
        <v>178</v>
      </c>
    </row>
    <row r="504" s="13" customFormat="1">
      <c r="A504" s="13"/>
      <c r="B504" s="259"/>
      <c r="C504" s="260"/>
      <c r="D504" s="261" t="s">
        <v>186</v>
      </c>
      <c r="E504" s="262" t="s">
        <v>1</v>
      </c>
      <c r="F504" s="263" t="s">
        <v>782</v>
      </c>
      <c r="G504" s="260"/>
      <c r="H504" s="262" t="s">
        <v>1</v>
      </c>
      <c r="I504" s="264"/>
      <c r="J504" s="260"/>
      <c r="K504" s="260"/>
      <c r="L504" s="265"/>
      <c r="M504" s="266"/>
      <c r="N504" s="267"/>
      <c r="O504" s="267"/>
      <c r="P504" s="267"/>
      <c r="Q504" s="267"/>
      <c r="R504" s="267"/>
      <c r="S504" s="267"/>
      <c r="T504" s="268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69" t="s">
        <v>186</v>
      </c>
      <c r="AU504" s="269" t="s">
        <v>94</v>
      </c>
      <c r="AV504" s="13" t="s">
        <v>92</v>
      </c>
      <c r="AW504" s="13" t="s">
        <v>37</v>
      </c>
      <c r="AX504" s="13" t="s">
        <v>85</v>
      </c>
      <c r="AY504" s="269" t="s">
        <v>178</v>
      </c>
    </row>
    <row r="505" s="14" customFormat="1">
      <c r="A505" s="14"/>
      <c r="B505" s="270"/>
      <c r="C505" s="271"/>
      <c r="D505" s="261" t="s">
        <v>186</v>
      </c>
      <c r="E505" s="272" t="s">
        <v>1</v>
      </c>
      <c r="F505" s="273" t="s">
        <v>94</v>
      </c>
      <c r="G505" s="271"/>
      <c r="H505" s="274">
        <v>2</v>
      </c>
      <c r="I505" s="275"/>
      <c r="J505" s="271"/>
      <c r="K505" s="271"/>
      <c r="L505" s="276"/>
      <c r="M505" s="277"/>
      <c r="N505" s="278"/>
      <c r="O505" s="278"/>
      <c r="P505" s="278"/>
      <c r="Q505" s="278"/>
      <c r="R505" s="278"/>
      <c r="S505" s="278"/>
      <c r="T505" s="279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80" t="s">
        <v>186</v>
      </c>
      <c r="AU505" s="280" t="s">
        <v>94</v>
      </c>
      <c r="AV505" s="14" t="s">
        <v>94</v>
      </c>
      <c r="AW505" s="14" t="s">
        <v>37</v>
      </c>
      <c r="AX505" s="14" t="s">
        <v>92</v>
      </c>
      <c r="AY505" s="280" t="s">
        <v>178</v>
      </c>
    </row>
    <row r="506" s="2" customFormat="1" ht="24.15" customHeight="1">
      <c r="A506" s="41"/>
      <c r="B506" s="42"/>
      <c r="C506" s="246" t="s">
        <v>783</v>
      </c>
      <c r="D506" s="246" t="s">
        <v>180</v>
      </c>
      <c r="E506" s="247" t="s">
        <v>784</v>
      </c>
      <c r="F506" s="248" t="s">
        <v>785</v>
      </c>
      <c r="G506" s="249" t="s">
        <v>183</v>
      </c>
      <c r="H506" s="250">
        <v>2.762</v>
      </c>
      <c r="I506" s="251"/>
      <c r="J506" s="252">
        <f>ROUND(I506*H506,2)</f>
        <v>0</v>
      </c>
      <c r="K506" s="253"/>
      <c r="L506" s="44"/>
      <c r="M506" s="254" t="s">
        <v>1</v>
      </c>
      <c r="N506" s="255" t="s">
        <v>50</v>
      </c>
      <c r="O506" s="94"/>
      <c r="P506" s="256">
        <f>O506*H506</f>
        <v>0</v>
      </c>
      <c r="Q506" s="256">
        <v>0.023369999999999998</v>
      </c>
      <c r="R506" s="256">
        <f>Q506*H506</f>
        <v>0.064547939999999998</v>
      </c>
      <c r="S506" s="256">
        <v>0</v>
      </c>
      <c r="T506" s="257">
        <f>S506*H506</f>
        <v>0</v>
      </c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R506" s="258" t="s">
        <v>285</v>
      </c>
      <c r="AT506" s="258" t="s">
        <v>180</v>
      </c>
      <c r="AU506" s="258" t="s">
        <v>94</v>
      </c>
      <c r="AY506" s="18" t="s">
        <v>178</v>
      </c>
      <c r="BE506" s="146">
        <f>IF(N506="základní",J506,0)</f>
        <v>0</v>
      </c>
      <c r="BF506" s="146">
        <f>IF(N506="snížená",J506,0)</f>
        <v>0</v>
      </c>
      <c r="BG506" s="146">
        <f>IF(N506="zákl. přenesená",J506,0)</f>
        <v>0</v>
      </c>
      <c r="BH506" s="146">
        <f>IF(N506="sníž. přenesená",J506,0)</f>
        <v>0</v>
      </c>
      <c r="BI506" s="146">
        <f>IF(N506="nulová",J506,0)</f>
        <v>0</v>
      </c>
      <c r="BJ506" s="18" t="s">
        <v>92</v>
      </c>
      <c r="BK506" s="146">
        <f>ROUND(I506*H506,2)</f>
        <v>0</v>
      </c>
      <c r="BL506" s="18" t="s">
        <v>285</v>
      </c>
      <c r="BM506" s="258" t="s">
        <v>786</v>
      </c>
    </row>
    <row r="507" s="13" customFormat="1">
      <c r="A507" s="13"/>
      <c r="B507" s="259"/>
      <c r="C507" s="260"/>
      <c r="D507" s="261" t="s">
        <v>186</v>
      </c>
      <c r="E507" s="262" t="s">
        <v>1</v>
      </c>
      <c r="F507" s="263" t="s">
        <v>770</v>
      </c>
      <c r="G507" s="260"/>
      <c r="H507" s="262" t="s">
        <v>1</v>
      </c>
      <c r="I507" s="264"/>
      <c r="J507" s="260"/>
      <c r="K507" s="260"/>
      <c r="L507" s="265"/>
      <c r="M507" s="266"/>
      <c r="N507" s="267"/>
      <c r="O507" s="267"/>
      <c r="P507" s="267"/>
      <c r="Q507" s="267"/>
      <c r="R507" s="267"/>
      <c r="S507" s="267"/>
      <c r="T507" s="268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69" t="s">
        <v>186</v>
      </c>
      <c r="AU507" s="269" t="s">
        <v>94</v>
      </c>
      <c r="AV507" s="13" t="s">
        <v>92</v>
      </c>
      <c r="AW507" s="13" t="s">
        <v>37</v>
      </c>
      <c r="AX507" s="13" t="s">
        <v>85</v>
      </c>
      <c r="AY507" s="269" t="s">
        <v>178</v>
      </c>
    </row>
    <row r="508" s="14" customFormat="1">
      <c r="A508" s="14"/>
      <c r="B508" s="270"/>
      <c r="C508" s="271"/>
      <c r="D508" s="261" t="s">
        <v>186</v>
      </c>
      <c r="E508" s="272" t="s">
        <v>1</v>
      </c>
      <c r="F508" s="273" t="s">
        <v>771</v>
      </c>
      <c r="G508" s="271"/>
      <c r="H508" s="274">
        <v>2.722</v>
      </c>
      <c r="I508" s="275"/>
      <c r="J508" s="271"/>
      <c r="K508" s="271"/>
      <c r="L508" s="276"/>
      <c r="M508" s="277"/>
      <c r="N508" s="278"/>
      <c r="O508" s="278"/>
      <c r="P508" s="278"/>
      <c r="Q508" s="278"/>
      <c r="R508" s="278"/>
      <c r="S508" s="278"/>
      <c r="T508" s="279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80" t="s">
        <v>186</v>
      </c>
      <c r="AU508" s="280" t="s">
        <v>94</v>
      </c>
      <c r="AV508" s="14" t="s">
        <v>94</v>
      </c>
      <c r="AW508" s="14" t="s">
        <v>37</v>
      </c>
      <c r="AX508" s="14" t="s">
        <v>85</v>
      </c>
      <c r="AY508" s="280" t="s">
        <v>178</v>
      </c>
    </row>
    <row r="509" s="13" customFormat="1">
      <c r="A509" s="13"/>
      <c r="B509" s="259"/>
      <c r="C509" s="260"/>
      <c r="D509" s="261" t="s">
        <v>186</v>
      </c>
      <c r="E509" s="262" t="s">
        <v>1</v>
      </c>
      <c r="F509" s="263" t="s">
        <v>787</v>
      </c>
      <c r="G509" s="260"/>
      <c r="H509" s="262" t="s">
        <v>1</v>
      </c>
      <c r="I509" s="264"/>
      <c r="J509" s="260"/>
      <c r="K509" s="260"/>
      <c r="L509" s="265"/>
      <c r="M509" s="266"/>
      <c r="N509" s="267"/>
      <c r="O509" s="267"/>
      <c r="P509" s="267"/>
      <c r="Q509" s="267"/>
      <c r="R509" s="267"/>
      <c r="S509" s="267"/>
      <c r="T509" s="268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69" t="s">
        <v>186</v>
      </c>
      <c r="AU509" s="269" t="s">
        <v>94</v>
      </c>
      <c r="AV509" s="13" t="s">
        <v>92</v>
      </c>
      <c r="AW509" s="13" t="s">
        <v>37</v>
      </c>
      <c r="AX509" s="13" t="s">
        <v>85</v>
      </c>
      <c r="AY509" s="269" t="s">
        <v>178</v>
      </c>
    </row>
    <row r="510" s="14" customFormat="1">
      <c r="A510" s="14"/>
      <c r="B510" s="270"/>
      <c r="C510" s="271"/>
      <c r="D510" s="261" t="s">
        <v>186</v>
      </c>
      <c r="E510" s="272" t="s">
        <v>1</v>
      </c>
      <c r="F510" s="273" t="s">
        <v>788</v>
      </c>
      <c r="G510" s="271"/>
      <c r="H510" s="274">
        <v>0.040000000000000001</v>
      </c>
      <c r="I510" s="275"/>
      <c r="J510" s="271"/>
      <c r="K510" s="271"/>
      <c r="L510" s="276"/>
      <c r="M510" s="277"/>
      <c r="N510" s="278"/>
      <c r="O510" s="278"/>
      <c r="P510" s="278"/>
      <c r="Q510" s="278"/>
      <c r="R510" s="278"/>
      <c r="S510" s="278"/>
      <c r="T510" s="279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80" t="s">
        <v>186</v>
      </c>
      <c r="AU510" s="280" t="s">
        <v>94</v>
      </c>
      <c r="AV510" s="14" t="s">
        <v>94</v>
      </c>
      <c r="AW510" s="14" t="s">
        <v>37</v>
      </c>
      <c r="AX510" s="14" t="s">
        <v>85</v>
      </c>
      <c r="AY510" s="280" t="s">
        <v>178</v>
      </c>
    </row>
    <row r="511" s="15" customFormat="1">
      <c r="A511" s="15"/>
      <c r="B511" s="281"/>
      <c r="C511" s="282"/>
      <c r="D511" s="261" t="s">
        <v>186</v>
      </c>
      <c r="E511" s="283" t="s">
        <v>1</v>
      </c>
      <c r="F511" s="284" t="s">
        <v>206</v>
      </c>
      <c r="G511" s="282"/>
      <c r="H511" s="285">
        <v>2.762</v>
      </c>
      <c r="I511" s="286"/>
      <c r="J511" s="282"/>
      <c r="K511" s="282"/>
      <c r="L511" s="287"/>
      <c r="M511" s="288"/>
      <c r="N511" s="289"/>
      <c r="O511" s="289"/>
      <c r="P511" s="289"/>
      <c r="Q511" s="289"/>
      <c r="R511" s="289"/>
      <c r="S511" s="289"/>
      <c r="T511" s="290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T511" s="291" t="s">
        <v>186</v>
      </c>
      <c r="AU511" s="291" t="s">
        <v>94</v>
      </c>
      <c r="AV511" s="15" t="s">
        <v>184</v>
      </c>
      <c r="AW511" s="15" t="s">
        <v>37</v>
      </c>
      <c r="AX511" s="15" t="s">
        <v>92</v>
      </c>
      <c r="AY511" s="291" t="s">
        <v>178</v>
      </c>
    </row>
    <row r="512" s="2" customFormat="1" ht="24.15" customHeight="1">
      <c r="A512" s="41"/>
      <c r="B512" s="42"/>
      <c r="C512" s="246" t="s">
        <v>789</v>
      </c>
      <c r="D512" s="246" t="s">
        <v>180</v>
      </c>
      <c r="E512" s="247" t="s">
        <v>790</v>
      </c>
      <c r="F512" s="248" t="s">
        <v>791</v>
      </c>
      <c r="G512" s="249" t="s">
        <v>299</v>
      </c>
      <c r="H512" s="250">
        <v>14.424</v>
      </c>
      <c r="I512" s="251"/>
      <c r="J512" s="252">
        <f>ROUND(I512*H512,2)</f>
        <v>0</v>
      </c>
      <c r="K512" s="253"/>
      <c r="L512" s="44"/>
      <c r="M512" s="254" t="s">
        <v>1</v>
      </c>
      <c r="N512" s="255" t="s">
        <v>50</v>
      </c>
      <c r="O512" s="94"/>
      <c r="P512" s="256">
        <f>O512*H512</f>
        <v>0</v>
      </c>
      <c r="Q512" s="256">
        <v>0.014800000000000001</v>
      </c>
      <c r="R512" s="256">
        <f>Q512*H512</f>
        <v>0.2134752</v>
      </c>
      <c r="S512" s="256">
        <v>0</v>
      </c>
      <c r="T512" s="257">
        <f>S512*H512</f>
        <v>0</v>
      </c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R512" s="258" t="s">
        <v>285</v>
      </c>
      <c r="AT512" s="258" t="s">
        <v>180</v>
      </c>
      <c r="AU512" s="258" t="s">
        <v>94</v>
      </c>
      <c r="AY512" s="18" t="s">
        <v>178</v>
      </c>
      <c r="BE512" s="146">
        <f>IF(N512="základní",J512,0)</f>
        <v>0</v>
      </c>
      <c r="BF512" s="146">
        <f>IF(N512="snížená",J512,0)</f>
        <v>0</v>
      </c>
      <c r="BG512" s="146">
        <f>IF(N512="zákl. přenesená",J512,0)</f>
        <v>0</v>
      </c>
      <c r="BH512" s="146">
        <f>IF(N512="sníž. přenesená",J512,0)</f>
        <v>0</v>
      </c>
      <c r="BI512" s="146">
        <f>IF(N512="nulová",J512,0)</f>
        <v>0</v>
      </c>
      <c r="BJ512" s="18" t="s">
        <v>92</v>
      </c>
      <c r="BK512" s="146">
        <f>ROUND(I512*H512,2)</f>
        <v>0</v>
      </c>
      <c r="BL512" s="18" t="s">
        <v>285</v>
      </c>
      <c r="BM512" s="258" t="s">
        <v>792</v>
      </c>
    </row>
    <row r="513" s="13" customFormat="1">
      <c r="A513" s="13"/>
      <c r="B513" s="259"/>
      <c r="C513" s="260"/>
      <c r="D513" s="261" t="s">
        <v>186</v>
      </c>
      <c r="E513" s="262" t="s">
        <v>1</v>
      </c>
      <c r="F513" s="263" t="s">
        <v>793</v>
      </c>
      <c r="G513" s="260"/>
      <c r="H513" s="262" t="s">
        <v>1</v>
      </c>
      <c r="I513" s="264"/>
      <c r="J513" s="260"/>
      <c r="K513" s="260"/>
      <c r="L513" s="265"/>
      <c r="M513" s="266"/>
      <c r="N513" s="267"/>
      <c r="O513" s="267"/>
      <c r="P513" s="267"/>
      <c r="Q513" s="267"/>
      <c r="R513" s="267"/>
      <c r="S513" s="267"/>
      <c r="T513" s="268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69" t="s">
        <v>186</v>
      </c>
      <c r="AU513" s="269" t="s">
        <v>94</v>
      </c>
      <c r="AV513" s="13" t="s">
        <v>92</v>
      </c>
      <c r="AW513" s="13" t="s">
        <v>37</v>
      </c>
      <c r="AX513" s="13" t="s">
        <v>85</v>
      </c>
      <c r="AY513" s="269" t="s">
        <v>178</v>
      </c>
    </row>
    <row r="514" s="14" customFormat="1">
      <c r="A514" s="14"/>
      <c r="B514" s="270"/>
      <c r="C514" s="271"/>
      <c r="D514" s="261" t="s">
        <v>186</v>
      </c>
      <c r="E514" s="272" t="s">
        <v>1</v>
      </c>
      <c r="F514" s="273" t="s">
        <v>794</v>
      </c>
      <c r="G514" s="271"/>
      <c r="H514" s="274">
        <v>14.424</v>
      </c>
      <c r="I514" s="275"/>
      <c r="J514" s="271"/>
      <c r="K514" s="271"/>
      <c r="L514" s="276"/>
      <c r="M514" s="277"/>
      <c r="N514" s="278"/>
      <c r="O514" s="278"/>
      <c r="P514" s="278"/>
      <c r="Q514" s="278"/>
      <c r="R514" s="278"/>
      <c r="S514" s="278"/>
      <c r="T514" s="279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80" t="s">
        <v>186</v>
      </c>
      <c r="AU514" s="280" t="s">
        <v>94</v>
      </c>
      <c r="AV514" s="14" t="s">
        <v>94</v>
      </c>
      <c r="AW514" s="14" t="s">
        <v>37</v>
      </c>
      <c r="AX514" s="14" t="s">
        <v>92</v>
      </c>
      <c r="AY514" s="280" t="s">
        <v>178</v>
      </c>
    </row>
    <row r="515" s="2" customFormat="1" ht="24.15" customHeight="1">
      <c r="A515" s="41"/>
      <c r="B515" s="42"/>
      <c r="C515" s="246" t="s">
        <v>795</v>
      </c>
      <c r="D515" s="246" t="s">
        <v>180</v>
      </c>
      <c r="E515" s="247" t="s">
        <v>796</v>
      </c>
      <c r="F515" s="248" t="s">
        <v>797</v>
      </c>
      <c r="G515" s="249" t="s">
        <v>315</v>
      </c>
      <c r="H515" s="250">
        <v>2.6059999999999999</v>
      </c>
      <c r="I515" s="251"/>
      <c r="J515" s="252">
        <f>ROUND(I515*H515,2)</f>
        <v>0</v>
      </c>
      <c r="K515" s="253"/>
      <c r="L515" s="44"/>
      <c r="M515" s="254" t="s">
        <v>1</v>
      </c>
      <c r="N515" s="255" t="s">
        <v>50</v>
      </c>
      <c r="O515" s="94"/>
      <c r="P515" s="256">
        <f>O515*H515</f>
        <v>0</v>
      </c>
      <c r="Q515" s="256">
        <v>0</v>
      </c>
      <c r="R515" s="256">
        <f>Q515*H515</f>
        <v>0</v>
      </c>
      <c r="S515" s="256">
        <v>0</v>
      </c>
      <c r="T515" s="257">
        <f>S515*H515</f>
        <v>0</v>
      </c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R515" s="258" t="s">
        <v>285</v>
      </c>
      <c r="AT515" s="258" t="s">
        <v>180</v>
      </c>
      <c r="AU515" s="258" t="s">
        <v>94</v>
      </c>
      <c r="AY515" s="18" t="s">
        <v>178</v>
      </c>
      <c r="BE515" s="146">
        <f>IF(N515="základní",J515,0)</f>
        <v>0</v>
      </c>
      <c r="BF515" s="146">
        <f>IF(N515="snížená",J515,0)</f>
        <v>0</v>
      </c>
      <c r="BG515" s="146">
        <f>IF(N515="zákl. přenesená",J515,0)</f>
        <v>0</v>
      </c>
      <c r="BH515" s="146">
        <f>IF(N515="sníž. přenesená",J515,0)</f>
        <v>0</v>
      </c>
      <c r="BI515" s="146">
        <f>IF(N515="nulová",J515,0)</f>
        <v>0</v>
      </c>
      <c r="BJ515" s="18" t="s">
        <v>92</v>
      </c>
      <c r="BK515" s="146">
        <f>ROUND(I515*H515,2)</f>
        <v>0</v>
      </c>
      <c r="BL515" s="18" t="s">
        <v>285</v>
      </c>
      <c r="BM515" s="258" t="s">
        <v>798</v>
      </c>
    </row>
    <row r="516" s="2" customFormat="1" ht="24.15" customHeight="1">
      <c r="A516" s="41"/>
      <c r="B516" s="42"/>
      <c r="C516" s="246" t="s">
        <v>799</v>
      </c>
      <c r="D516" s="246" t="s">
        <v>180</v>
      </c>
      <c r="E516" s="247" t="s">
        <v>800</v>
      </c>
      <c r="F516" s="248" t="s">
        <v>801</v>
      </c>
      <c r="G516" s="249" t="s">
        <v>315</v>
      </c>
      <c r="H516" s="250">
        <v>2.6059999999999999</v>
      </c>
      <c r="I516" s="251"/>
      <c r="J516" s="252">
        <f>ROUND(I516*H516,2)</f>
        <v>0</v>
      </c>
      <c r="K516" s="253"/>
      <c r="L516" s="44"/>
      <c r="M516" s="254" t="s">
        <v>1</v>
      </c>
      <c r="N516" s="255" t="s">
        <v>50</v>
      </c>
      <c r="O516" s="94"/>
      <c r="P516" s="256">
        <f>O516*H516</f>
        <v>0</v>
      </c>
      <c r="Q516" s="256">
        <v>0</v>
      </c>
      <c r="R516" s="256">
        <f>Q516*H516</f>
        <v>0</v>
      </c>
      <c r="S516" s="256">
        <v>0</v>
      </c>
      <c r="T516" s="257">
        <f>S516*H516</f>
        <v>0</v>
      </c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R516" s="258" t="s">
        <v>285</v>
      </c>
      <c r="AT516" s="258" t="s">
        <v>180</v>
      </c>
      <c r="AU516" s="258" t="s">
        <v>94</v>
      </c>
      <c r="AY516" s="18" t="s">
        <v>178</v>
      </c>
      <c r="BE516" s="146">
        <f>IF(N516="základní",J516,0)</f>
        <v>0</v>
      </c>
      <c r="BF516" s="146">
        <f>IF(N516="snížená",J516,0)</f>
        <v>0</v>
      </c>
      <c r="BG516" s="146">
        <f>IF(N516="zákl. přenesená",J516,0)</f>
        <v>0</v>
      </c>
      <c r="BH516" s="146">
        <f>IF(N516="sníž. přenesená",J516,0)</f>
        <v>0</v>
      </c>
      <c r="BI516" s="146">
        <f>IF(N516="nulová",J516,0)</f>
        <v>0</v>
      </c>
      <c r="BJ516" s="18" t="s">
        <v>92</v>
      </c>
      <c r="BK516" s="146">
        <f>ROUND(I516*H516,2)</f>
        <v>0</v>
      </c>
      <c r="BL516" s="18" t="s">
        <v>285</v>
      </c>
      <c r="BM516" s="258" t="s">
        <v>802</v>
      </c>
    </row>
    <row r="517" s="12" customFormat="1" ht="22.8" customHeight="1">
      <c r="A517" s="12"/>
      <c r="B517" s="230"/>
      <c r="C517" s="231"/>
      <c r="D517" s="232" t="s">
        <v>84</v>
      </c>
      <c r="E517" s="244" t="s">
        <v>803</v>
      </c>
      <c r="F517" s="244" t="s">
        <v>804</v>
      </c>
      <c r="G517" s="231"/>
      <c r="H517" s="231"/>
      <c r="I517" s="234"/>
      <c r="J517" s="245">
        <f>BK517</f>
        <v>0</v>
      </c>
      <c r="K517" s="231"/>
      <c r="L517" s="236"/>
      <c r="M517" s="237"/>
      <c r="N517" s="238"/>
      <c r="O517" s="238"/>
      <c r="P517" s="239">
        <f>SUM(P518:P533)</f>
        <v>0</v>
      </c>
      <c r="Q517" s="238"/>
      <c r="R517" s="239">
        <f>SUM(R518:R533)</f>
        <v>0.10436440000000001</v>
      </c>
      <c r="S517" s="238"/>
      <c r="T517" s="240">
        <f>SUM(T518:T533)</f>
        <v>0</v>
      </c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R517" s="241" t="s">
        <v>94</v>
      </c>
      <c r="AT517" s="242" t="s">
        <v>84</v>
      </c>
      <c r="AU517" s="242" t="s">
        <v>92</v>
      </c>
      <c r="AY517" s="241" t="s">
        <v>178</v>
      </c>
      <c r="BK517" s="243">
        <f>SUM(BK518:BK533)</f>
        <v>0</v>
      </c>
    </row>
    <row r="518" s="2" customFormat="1" ht="24.15" customHeight="1">
      <c r="A518" s="41"/>
      <c r="B518" s="42"/>
      <c r="C518" s="246" t="s">
        <v>805</v>
      </c>
      <c r="D518" s="246" t="s">
        <v>180</v>
      </c>
      <c r="E518" s="247" t="s">
        <v>806</v>
      </c>
      <c r="F518" s="248" t="s">
        <v>807</v>
      </c>
      <c r="G518" s="249" t="s">
        <v>346</v>
      </c>
      <c r="H518" s="250">
        <v>13.9</v>
      </c>
      <c r="I518" s="251"/>
      <c r="J518" s="252">
        <f>ROUND(I518*H518,2)</f>
        <v>0</v>
      </c>
      <c r="K518" s="253"/>
      <c r="L518" s="44"/>
      <c r="M518" s="254" t="s">
        <v>1</v>
      </c>
      <c r="N518" s="255" t="s">
        <v>50</v>
      </c>
      <c r="O518" s="94"/>
      <c r="P518" s="256">
        <f>O518*H518</f>
        <v>0</v>
      </c>
      <c r="Q518" s="256">
        <v>0.0015200000000000001</v>
      </c>
      <c r="R518" s="256">
        <f>Q518*H518</f>
        <v>0.021128000000000001</v>
      </c>
      <c r="S518" s="256">
        <v>0</v>
      </c>
      <c r="T518" s="257">
        <f>S518*H518</f>
        <v>0</v>
      </c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R518" s="258" t="s">
        <v>285</v>
      </c>
      <c r="AT518" s="258" t="s">
        <v>180</v>
      </c>
      <c r="AU518" s="258" t="s">
        <v>94</v>
      </c>
      <c r="AY518" s="18" t="s">
        <v>178</v>
      </c>
      <c r="BE518" s="146">
        <f>IF(N518="základní",J518,0)</f>
        <v>0</v>
      </c>
      <c r="BF518" s="146">
        <f>IF(N518="snížená",J518,0)</f>
        <v>0</v>
      </c>
      <c r="BG518" s="146">
        <f>IF(N518="zákl. přenesená",J518,0)</f>
        <v>0</v>
      </c>
      <c r="BH518" s="146">
        <f>IF(N518="sníž. přenesená",J518,0)</f>
        <v>0</v>
      </c>
      <c r="BI518" s="146">
        <f>IF(N518="nulová",J518,0)</f>
        <v>0</v>
      </c>
      <c r="BJ518" s="18" t="s">
        <v>92</v>
      </c>
      <c r="BK518" s="146">
        <f>ROUND(I518*H518,2)</f>
        <v>0</v>
      </c>
      <c r="BL518" s="18" t="s">
        <v>285</v>
      </c>
      <c r="BM518" s="258" t="s">
        <v>808</v>
      </c>
    </row>
    <row r="519" s="14" customFormat="1">
      <c r="A519" s="14"/>
      <c r="B519" s="270"/>
      <c r="C519" s="271"/>
      <c r="D519" s="261" t="s">
        <v>186</v>
      </c>
      <c r="E519" s="272" t="s">
        <v>1</v>
      </c>
      <c r="F519" s="273" t="s">
        <v>809</v>
      </c>
      <c r="G519" s="271"/>
      <c r="H519" s="274">
        <v>13.9</v>
      </c>
      <c r="I519" s="275"/>
      <c r="J519" s="271"/>
      <c r="K519" s="271"/>
      <c r="L519" s="276"/>
      <c r="M519" s="277"/>
      <c r="N519" s="278"/>
      <c r="O519" s="278"/>
      <c r="P519" s="278"/>
      <c r="Q519" s="278"/>
      <c r="R519" s="278"/>
      <c r="S519" s="278"/>
      <c r="T519" s="279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80" t="s">
        <v>186</v>
      </c>
      <c r="AU519" s="280" t="s">
        <v>94</v>
      </c>
      <c r="AV519" s="14" t="s">
        <v>94</v>
      </c>
      <c r="AW519" s="14" t="s">
        <v>37</v>
      </c>
      <c r="AX519" s="14" t="s">
        <v>92</v>
      </c>
      <c r="AY519" s="280" t="s">
        <v>178</v>
      </c>
    </row>
    <row r="520" s="2" customFormat="1" ht="24.15" customHeight="1">
      <c r="A520" s="41"/>
      <c r="B520" s="42"/>
      <c r="C520" s="246" t="s">
        <v>810</v>
      </c>
      <c r="D520" s="246" t="s">
        <v>180</v>
      </c>
      <c r="E520" s="247" t="s">
        <v>811</v>
      </c>
      <c r="F520" s="248" t="s">
        <v>812</v>
      </c>
      <c r="G520" s="249" t="s">
        <v>346</v>
      </c>
      <c r="H520" s="250">
        <v>10.140000000000001</v>
      </c>
      <c r="I520" s="251"/>
      <c r="J520" s="252">
        <f>ROUND(I520*H520,2)</f>
        <v>0</v>
      </c>
      <c r="K520" s="253"/>
      <c r="L520" s="44"/>
      <c r="M520" s="254" t="s">
        <v>1</v>
      </c>
      <c r="N520" s="255" t="s">
        <v>50</v>
      </c>
      <c r="O520" s="94"/>
      <c r="P520" s="256">
        <f>O520*H520</f>
        <v>0</v>
      </c>
      <c r="Q520" s="256">
        <v>0.0019400000000000001</v>
      </c>
      <c r="R520" s="256">
        <f>Q520*H520</f>
        <v>0.019671600000000001</v>
      </c>
      <c r="S520" s="256">
        <v>0</v>
      </c>
      <c r="T520" s="257">
        <f>S520*H520</f>
        <v>0</v>
      </c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R520" s="258" t="s">
        <v>285</v>
      </c>
      <c r="AT520" s="258" t="s">
        <v>180</v>
      </c>
      <c r="AU520" s="258" t="s">
        <v>94</v>
      </c>
      <c r="AY520" s="18" t="s">
        <v>178</v>
      </c>
      <c r="BE520" s="146">
        <f>IF(N520="základní",J520,0)</f>
        <v>0</v>
      </c>
      <c r="BF520" s="146">
        <f>IF(N520="snížená",J520,0)</f>
        <v>0</v>
      </c>
      <c r="BG520" s="146">
        <f>IF(N520="zákl. přenesená",J520,0)</f>
        <v>0</v>
      </c>
      <c r="BH520" s="146">
        <f>IF(N520="sníž. přenesená",J520,0)</f>
        <v>0</v>
      </c>
      <c r="BI520" s="146">
        <f>IF(N520="nulová",J520,0)</f>
        <v>0</v>
      </c>
      <c r="BJ520" s="18" t="s">
        <v>92</v>
      </c>
      <c r="BK520" s="146">
        <f>ROUND(I520*H520,2)</f>
        <v>0</v>
      </c>
      <c r="BL520" s="18" t="s">
        <v>285</v>
      </c>
      <c r="BM520" s="258" t="s">
        <v>813</v>
      </c>
    </row>
    <row r="521" s="14" customFormat="1">
      <c r="A521" s="14"/>
      <c r="B521" s="270"/>
      <c r="C521" s="271"/>
      <c r="D521" s="261" t="s">
        <v>186</v>
      </c>
      <c r="E521" s="272" t="s">
        <v>1</v>
      </c>
      <c r="F521" s="273" t="s">
        <v>814</v>
      </c>
      <c r="G521" s="271"/>
      <c r="H521" s="274">
        <v>10.140000000000001</v>
      </c>
      <c r="I521" s="275"/>
      <c r="J521" s="271"/>
      <c r="K521" s="271"/>
      <c r="L521" s="276"/>
      <c r="M521" s="277"/>
      <c r="N521" s="278"/>
      <c r="O521" s="278"/>
      <c r="P521" s="278"/>
      <c r="Q521" s="278"/>
      <c r="R521" s="278"/>
      <c r="S521" s="278"/>
      <c r="T521" s="279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80" t="s">
        <v>186</v>
      </c>
      <c r="AU521" s="280" t="s">
        <v>94</v>
      </c>
      <c r="AV521" s="14" t="s">
        <v>94</v>
      </c>
      <c r="AW521" s="14" t="s">
        <v>37</v>
      </c>
      <c r="AX521" s="14" t="s">
        <v>92</v>
      </c>
      <c r="AY521" s="280" t="s">
        <v>178</v>
      </c>
    </row>
    <row r="522" s="2" customFormat="1" ht="24.15" customHeight="1">
      <c r="A522" s="41"/>
      <c r="B522" s="42"/>
      <c r="C522" s="246" t="s">
        <v>815</v>
      </c>
      <c r="D522" s="246" t="s">
        <v>180</v>
      </c>
      <c r="E522" s="247" t="s">
        <v>816</v>
      </c>
      <c r="F522" s="248" t="s">
        <v>817</v>
      </c>
      <c r="G522" s="249" t="s">
        <v>346</v>
      </c>
      <c r="H522" s="250">
        <v>10.140000000000001</v>
      </c>
      <c r="I522" s="251"/>
      <c r="J522" s="252">
        <f>ROUND(I522*H522,2)</f>
        <v>0</v>
      </c>
      <c r="K522" s="253"/>
      <c r="L522" s="44"/>
      <c r="M522" s="254" t="s">
        <v>1</v>
      </c>
      <c r="N522" s="255" t="s">
        <v>50</v>
      </c>
      <c r="O522" s="94"/>
      <c r="P522" s="256">
        <f>O522*H522</f>
        <v>0</v>
      </c>
      <c r="Q522" s="256">
        <v>0.00122</v>
      </c>
      <c r="R522" s="256">
        <f>Q522*H522</f>
        <v>0.0123708</v>
      </c>
      <c r="S522" s="256">
        <v>0</v>
      </c>
      <c r="T522" s="257">
        <f>S522*H522</f>
        <v>0</v>
      </c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R522" s="258" t="s">
        <v>285</v>
      </c>
      <c r="AT522" s="258" t="s">
        <v>180</v>
      </c>
      <c r="AU522" s="258" t="s">
        <v>94</v>
      </c>
      <c r="AY522" s="18" t="s">
        <v>178</v>
      </c>
      <c r="BE522" s="146">
        <f>IF(N522="základní",J522,0)</f>
        <v>0</v>
      </c>
      <c r="BF522" s="146">
        <f>IF(N522="snížená",J522,0)</f>
        <v>0</v>
      </c>
      <c r="BG522" s="146">
        <f>IF(N522="zákl. přenesená",J522,0)</f>
        <v>0</v>
      </c>
      <c r="BH522" s="146">
        <f>IF(N522="sníž. přenesená",J522,0)</f>
        <v>0</v>
      </c>
      <c r="BI522" s="146">
        <f>IF(N522="nulová",J522,0)</f>
        <v>0</v>
      </c>
      <c r="BJ522" s="18" t="s">
        <v>92</v>
      </c>
      <c r="BK522" s="146">
        <f>ROUND(I522*H522,2)</f>
        <v>0</v>
      </c>
      <c r="BL522" s="18" t="s">
        <v>285</v>
      </c>
      <c r="BM522" s="258" t="s">
        <v>818</v>
      </c>
    </row>
    <row r="523" s="14" customFormat="1">
      <c r="A523" s="14"/>
      <c r="B523" s="270"/>
      <c r="C523" s="271"/>
      <c r="D523" s="261" t="s">
        <v>186</v>
      </c>
      <c r="E523" s="272" t="s">
        <v>1</v>
      </c>
      <c r="F523" s="273" t="s">
        <v>814</v>
      </c>
      <c r="G523" s="271"/>
      <c r="H523" s="274">
        <v>10.140000000000001</v>
      </c>
      <c r="I523" s="275"/>
      <c r="J523" s="271"/>
      <c r="K523" s="271"/>
      <c r="L523" s="276"/>
      <c r="M523" s="277"/>
      <c r="N523" s="278"/>
      <c r="O523" s="278"/>
      <c r="P523" s="278"/>
      <c r="Q523" s="278"/>
      <c r="R523" s="278"/>
      <c r="S523" s="278"/>
      <c r="T523" s="279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80" t="s">
        <v>186</v>
      </c>
      <c r="AU523" s="280" t="s">
        <v>94</v>
      </c>
      <c r="AV523" s="14" t="s">
        <v>94</v>
      </c>
      <c r="AW523" s="14" t="s">
        <v>37</v>
      </c>
      <c r="AX523" s="14" t="s">
        <v>92</v>
      </c>
      <c r="AY523" s="280" t="s">
        <v>178</v>
      </c>
    </row>
    <row r="524" s="2" customFormat="1" ht="33" customHeight="1">
      <c r="A524" s="41"/>
      <c r="B524" s="42"/>
      <c r="C524" s="246" t="s">
        <v>819</v>
      </c>
      <c r="D524" s="246" t="s">
        <v>180</v>
      </c>
      <c r="E524" s="247" t="s">
        <v>820</v>
      </c>
      <c r="F524" s="248" t="s">
        <v>821</v>
      </c>
      <c r="G524" s="249" t="s">
        <v>346</v>
      </c>
      <c r="H524" s="250">
        <v>13.9</v>
      </c>
      <c r="I524" s="251"/>
      <c r="J524" s="252">
        <f>ROUND(I524*H524,2)</f>
        <v>0</v>
      </c>
      <c r="K524" s="253"/>
      <c r="L524" s="44"/>
      <c r="M524" s="254" t="s">
        <v>1</v>
      </c>
      <c r="N524" s="255" t="s">
        <v>50</v>
      </c>
      <c r="O524" s="94"/>
      <c r="P524" s="256">
        <f>O524*H524</f>
        <v>0</v>
      </c>
      <c r="Q524" s="256">
        <v>0.00124</v>
      </c>
      <c r="R524" s="256">
        <f>Q524*H524</f>
        <v>0.017236000000000001</v>
      </c>
      <c r="S524" s="256">
        <v>0</v>
      </c>
      <c r="T524" s="257">
        <f>S524*H524</f>
        <v>0</v>
      </c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R524" s="258" t="s">
        <v>285</v>
      </c>
      <c r="AT524" s="258" t="s">
        <v>180</v>
      </c>
      <c r="AU524" s="258" t="s">
        <v>94</v>
      </c>
      <c r="AY524" s="18" t="s">
        <v>178</v>
      </c>
      <c r="BE524" s="146">
        <f>IF(N524="základní",J524,0)</f>
        <v>0</v>
      </c>
      <c r="BF524" s="146">
        <f>IF(N524="snížená",J524,0)</f>
        <v>0</v>
      </c>
      <c r="BG524" s="146">
        <f>IF(N524="zákl. přenesená",J524,0)</f>
        <v>0</v>
      </c>
      <c r="BH524" s="146">
        <f>IF(N524="sníž. přenesená",J524,0)</f>
        <v>0</v>
      </c>
      <c r="BI524" s="146">
        <f>IF(N524="nulová",J524,0)</f>
        <v>0</v>
      </c>
      <c r="BJ524" s="18" t="s">
        <v>92</v>
      </c>
      <c r="BK524" s="146">
        <f>ROUND(I524*H524,2)</f>
        <v>0</v>
      </c>
      <c r="BL524" s="18" t="s">
        <v>285</v>
      </c>
      <c r="BM524" s="258" t="s">
        <v>822</v>
      </c>
    </row>
    <row r="525" s="14" customFormat="1">
      <c r="A525" s="14"/>
      <c r="B525" s="270"/>
      <c r="C525" s="271"/>
      <c r="D525" s="261" t="s">
        <v>186</v>
      </c>
      <c r="E525" s="272" t="s">
        <v>1</v>
      </c>
      <c r="F525" s="273" t="s">
        <v>809</v>
      </c>
      <c r="G525" s="271"/>
      <c r="H525" s="274">
        <v>13.9</v>
      </c>
      <c r="I525" s="275"/>
      <c r="J525" s="271"/>
      <c r="K525" s="271"/>
      <c r="L525" s="276"/>
      <c r="M525" s="277"/>
      <c r="N525" s="278"/>
      <c r="O525" s="278"/>
      <c r="P525" s="278"/>
      <c r="Q525" s="278"/>
      <c r="R525" s="278"/>
      <c r="S525" s="278"/>
      <c r="T525" s="279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80" t="s">
        <v>186</v>
      </c>
      <c r="AU525" s="280" t="s">
        <v>94</v>
      </c>
      <c r="AV525" s="14" t="s">
        <v>94</v>
      </c>
      <c r="AW525" s="14" t="s">
        <v>37</v>
      </c>
      <c r="AX525" s="14" t="s">
        <v>92</v>
      </c>
      <c r="AY525" s="280" t="s">
        <v>178</v>
      </c>
    </row>
    <row r="526" s="2" customFormat="1" ht="24.15" customHeight="1">
      <c r="A526" s="41"/>
      <c r="B526" s="42"/>
      <c r="C526" s="246" t="s">
        <v>823</v>
      </c>
      <c r="D526" s="246" t="s">
        <v>180</v>
      </c>
      <c r="E526" s="247" t="s">
        <v>824</v>
      </c>
      <c r="F526" s="248" t="s">
        <v>825</v>
      </c>
      <c r="G526" s="249" t="s">
        <v>346</v>
      </c>
      <c r="H526" s="250">
        <v>10.24</v>
      </c>
      <c r="I526" s="251"/>
      <c r="J526" s="252">
        <f>ROUND(I526*H526,2)</f>
        <v>0</v>
      </c>
      <c r="K526" s="253"/>
      <c r="L526" s="44"/>
      <c r="M526" s="254" t="s">
        <v>1</v>
      </c>
      <c r="N526" s="255" t="s">
        <v>50</v>
      </c>
      <c r="O526" s="94"/>
      <c r="P526" s="256">
        <f>O526*H526</f>
        <v>0</v>
      </c>
      <c r="Q526" s="256">
        <v>0.0024499999999999999</v>
      </c>
      <c r="R526" s="256">
        <f>Q526*H526</f>
        <v>0.025087999999999999</v>
      </c>
      <c r="S526" s="256">
        <v>0</v>
      </c>
      <c r="T526" s="257">
        <f>S526*H526</f>
        <v>0</v>
      </c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R526" s="258" t="s">
        <v>285</v>
      </c>
      <c r="AT526" s="258" t="s">
        <v>180</v>
      </c>
      <c r="AU526" s="258" t="s">
        <v>94</v>
      </c>
      <c r="AY526" s="18" t="s">
        <v>178</v>
      </c>
      <c r="BE526" s="146">
        <f>IF(N526="základní",J526,0)</f>
        <v>0</v>
      </c>
      <c r="BF526" s="146">
        <f>IF(N526="snížená",J526,0)</f>
        <v>0</v>
      </c>
      <c r="BG526" s="146">
        <f>IF(N526="zákl. přenesená",J526,0)</f>
        <v>0</v>
      </c>
      <c r="BH526" s="146">
        <f>IF(N526="sníž. přenesená",J526,0)</f>
        <v>0</v>
      </c>
      <c r="BI526" s="146">
        <f>IF(N526="nulová",J526,0)</f>
        <v>0</v>
      </c>
      <c r="BJ526" s="18" t="s">
        <v>92</v>
      </c>
      <c r="BK526" s="146">
        <f>ROUND(I526*H526,2)</f>
        <v>0</v>
      </c>
      <c r="BL526" s="18" t="s">
        <v>285</v>
      </c>
      <c r="BM526" s="258" t="s">
        <v>826</v>
      </c>
    </row>
    <row r="527" s="14" customFormat="1">
      <c r="A527" s="14"/>
      <c r="B527" s="270"/>
      <c r="C527" s="271"/>
      <c r="D527" s="261" t="s">
        <v>186</v>
      </c>
      <c r="E527" s="272" t="s">
        <v>1</v>
      </c>
      <c r="F527" s="273" t="s">
        <v>827</v>
      </c>
      <c r="G527" s="271"/>
      <c r="H527" s="274">
        <v>10.24</v>
      </c>
      <c r="I527" s="275"/>
      <c r="J527" s="271"/>
      <c r="K527" s="271"/>
      <c r="L527" s="276"/>
      <c r="M527" s="277"/>
      <c r="N527" s="278"/>
      <c r="O527" s="278"/>
      <c r="P527" s="278"/>
      <c r="Q527" s="278"/>
      <c r="R527" s="278"/>
      <c r="S527" s="278"/>
      <c r="T527" s="279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80" t="s">
        <v>186</v>
      </c>
      <c r="AU527" s="280" t="s">
        <v>94</v>
      </c>
      <c r="AV527" s="14" t="s">
        <v>94</v>
      </c>
      <c r="AW527" s="14" t="s">
        <v>37</v>
      </c>
      <c r="AX527" s="14" t="s">
        <v>92</v>
      </c>
      <c r="AY527" s="280" t="s">
        <v>178</v>
      </c>
    </row>
    <row r="528" s="2" customFormat="1" ht="24.15" customHeight="1">
      <c r="A528" s="41"/>
      <c r="B528" s="42"/>
      <c r="C528" s="246" t="s">
        <v>828</v>
      </c>
      <c r="D528" s="246" t="s">
        <v>180</v>
      </c>
      <c r="E528" s="247" t="s">
        <v>829</v>
      </c>
      <c r="F528" s="248" t="s">
        <v>830</v>
      </c>
      <c r="G528" s="249" t="s">
        <v>289</v>
      </c>
      <c r="H528" s="250">
        <v>1</v>
      </c>
      <c r="I528" s="251"/>
      <c r="J528" s="252">
        <f>ROUND(I528*H528,2)</f>
        <v>0</v>
      </c>
      <c r="K528" s="253"/>
      <c r="L528" s="44"/>
      <c r="M528" s="254" t="s">
        <v>1</v>
      </c>
      <c r="N528" s="255" t="s">
        <v>50</v>
      </c>
      <c r="O528" s="94"/>
      <c r="P528" s="256">
        <f>O528*H528</f>
        <v>0</v>
      </c>
      <c r="Q528" s="256">
        <v>0.00032000000000000003</v>
      </c>
      <c r="R528" s="256">
        <f>Q528*H528</f>
        <v>0.00032000000000000003</v>
      </c>
      <c r="S528" s="256">
        <v>0</v>
      </c>
      <c r="T528" s="257">
        <f>S528*H528</f>
        <v>0</v>
      </c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R528" s="258" t="s">
        <v>285</v>
      </c>
      <c r="AT528" s="258" t="s">
        <v>180</v>
      </c>
      <c r="AU528" s="258" t="s">
        <v>94</v>
      </c>
      <c r="AY528" s="18" t="s">
        <v>178</v>
      </c>
      <c r="BE528" s="146">
        <f>IF(N528="základní",J528,0)</f>
        <v>0</v>
      </c>
      <c r="BF528" s="146">
        <f>IF(N528="snížená",J528,0)</f>
        <v>0</v>
      </c>
      <c r="BG528" s="146">
        <f>IF(N528="zákl. přenesená",J528,0)</f>
        <v>0</v>
      </c>
      <c r="BH528" s="146">
        <f>IF(N528="sníž. přenesená",J528,0)</f>
        <v>0</v>
      </c>
      <c r="BI528" s="146">
        <f>IF(N528="nulová",J528,0)</f>
        <v>0</v>
      </c>
      <c r="BJ528" s="18" t="s">
        <v>92</v>
      </c>
      <c r="BK528" s="146">
        <f>ROUND(I528*H528,2)</f>
        <v>0</v>
      </c>
      <c r="BL528" s="18" t="s">
        <v>285</v>
      </c>
      <c r="BM528" s="258" t="s">
        <v>831</v>
      </c>
    </row>
    <row r="529" s="14" customFormat="1">
      <c r="A529" s="14"/>
      <c r="B529" s="270"/>
      <c r="C529" s="271"/>
      <c r="D529" s="261" t="s">
        <v>186</v>
      </c>
      <c r="E529" s="272" t="s">
        <v>1</v>
      </c>
      <c r="F529" s="273" t="s">
        <v>92</v>
      </c>
      <c r="G529" s="271"/>
      <c r="H529" s="274">
        <v>1</v>
      </c>
      <c r="I529" s="275"/>
      <c r="J529" s="271"/>
      <c r="K529" s="271"/>
      <c r="L529" s="276"/>
      <c r="M529" s="277"/>
      <c r="N529" s="278"/>
      <c r="O529" s="278"/>
      <c r="P529" s="278"/>
      <c r="Q529" s="278"/>
      <c r="R529" s="278"/>
      <c r="S529" s="278"/>
      <c r="T529" s="279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80" t="s">
        <v>186</v>
      </c>
      <c r="AU529" s="280" t="s">
        <v>94</v>
      </c>
      <c r="AV529" s="14" t="s">
        <v>94</v>
      </c>
      <c r="AW529" s="14" t="s">
        <v>37</v>
      </c>
      <c r="AX529" s="14" t="s">
        <v>92</v>
      </c>
      <c r="AY529" s="280" t="s">
        <v>178</v>
      </c>
    </row>
    <row r="530" s="2" customFormat="1" ht="24.15" customHeight="1">
      <c r="A530" s="41"/>
      <c r="B530" s="42"/>
      <c r="C530" s="246" t="s">
        <v>832</v>
      </c>
      <c r="D530" s="246" t="s">
        <v>180</v>
      </c>
      <c r="E530" s="247" t="s">
        <v>833</v>
      </c>
      <c r="F530" s="248" t="s">
        <v>834</v>
      </c>
      <c r="G530" s="249" t="s">
        <v>346</v>
      </c>
      <c r="H530" s="250">
        <v>5</v>
      </c>
      <c r="I530" s="251"/>
      <c r="J530" s="252">
        <f>ROUND(I530*H530,2)</f>
        <v>0</v>
      </c>
      <c r="K530" s="253"/>
      <c r="L530" s="44"/>
      <c r="M530" s="254" t="s">
        <v>1</v>
      </c>
      <c r="N530" s="255" t="s">
        <v>50</v>
      </c>
      <c r="O530" s="94"/>
      <c r="P530" s="256">
        <f>O530*H530</f>
        <v>0</v>
      </c>
      <c r="Q530" s="256">
        <v>0.0017099999999999999</v>
      </c>
      <c r="R530" s="256">
        <f>Q530*H530</f>
        <v>0.0085500000000000003</v>
      </c>
      <c r="S530" s="256">
        <v>0</v>
      </c>
      <c r="T530" s="257">
        <f>S530*H530</f>
        <v>0</v>
      </c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R530" s="258" t="s">
        <v>285</v>
      </c>
      <c r="AT530" s="258" t="s">
        <v>180</v>
      </c>
      <c r="AU530" s="258" t="s">
        <v>94</v>
      </c>
      <c r="AY530" s="18" t="s">
        <v>178</v>
      </c>
      <c r="BE530" s="146">
        <f>IF(N530="základní",J530,0)</f>
        <v>0</v>
      </c>
      <c r="BF530" s="146">
        <f>IF(N530="snížená",J530,0)</f>
        <v>0</v>
      </c>
      <c r="BG530" s="146">
        <f>IF(N530="zákl. přenesená",J530,0)</f>
        <v>0</v>
      </c>
      <c r="BH530" s="146">
        <f>IF(N530="sníž. přenesená",J530,0)</f>
        <v>0</v>
      </c>
      <c r="BI530" s="146">
        <f>IF(N530="nulová",J530,0)</f>
        <v>0</v>
      </c>
      <c r="BJ530" s="18" t="s">
        <v>92</v>
      </c>
      <c r="BK530" s="146">
        <f>ROUND(I530*H530,2)</f>
        <v>0</v>
      </c>
      <c r="BL530" s="18" t="s">
        <v>285</v>
      </c>
      <c r="BM530" s="258" t="s">
        <v>835</v>
      </c>
    </row>
    <row r="531" s="14" customFormat="1">
      <c r="A531" s="14"/>
      <c r="B531" s="270"/>
      <c r="C531" s="271"/>
      <c r="D531" s="261" t="s">
        <v>186</v>
      </c>
      <c r="E531" s="272" t="s">
        <v>1</v>
      </c>
      <c r="F531" s="273" t="s">
        <v>215</v>
      </c>
      <c r="G531" s="271"/>
      <c r="H531" s="274">
        <v>5</v>
      </c>
      <c r="I531" s="275"/>
      <c r="J531" s="271"/>
      <c r="K531" s="271"/>
      <c r="L531" s="276"/>
      <c r="M531" s="277"/>
      <c r="N531" s="278"/>
      <c r="O531" s="278"/>
      <c r="P531" s="278"/>
      <c r="Q531" s="278"/>
      <c r="R531" s="278"/>
      <c r="S531" s="278"/>
      <c r="T531" s="279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80" t="s">
        <v>186</v>
      </c>
      <c r="AU531" s="280" t="s">
        <v>94</v>
      </c>
      <c r="AV531" s="14" t="s">
        <v>94</v>
      </c>
      <c r="AW531" s="14" t="s">
        <v>37</v>
      </c>
      <c r="AX531" s="14" t="s">
        <v>92</v>
      </c>
      <c r="AY531" s="280" t="s">
        <v>178</v>
      </c>
    </row>
    <row r="532" s="2" customFormat="1" ht="24.15" customHeight="1">
      <c r="A532" s="41"/>
      <c r="B532" s="42"/>
      <c r="C532" s="246" t="s">
        <v>836</v>
      </c>
      <c r="D532" s="246" t="s">
        <v>180</v>
      </c>
      <c r="E532" s="247" t="s">
        <v>837</v>
      </c>
      <c r="F532" s="248" t="s">
        <v>838</v>
      </c>
      <c r="G532" s="249" t="s">
        <v>315</v>
      </c>
      <c r="H532" s="250">
        <v>0.104</v>
      </c>
      <c r="I532" s="251"/>
      <c r="J532" s="252">
        <f>ROUND(I532*H532,2)</f>
        <v>0</v>
      </c>
      <c r="K532" s="253"/>
      <c r="L532" s="44"/>
      <c r="M532" s="254" t="s">
        <v>1</v>
      </c>
      <c r="N532" s="255" t="s">
        <v>50</v>
      </c>
      <c r="O532" s="94"/>
      <c r="P532" s="256">
        <f>O532*H532</f>
        <v>0</v>
      </c>
      <c r="Q532" s="256">
        <v>0</v>
      </c>
      <c r="R532" s="256">
        <f>Q532*H532</f>
        <v>0</v>
      </c>
      <c r="S532" s="256">
        <v>0</v>
      </c>
      <c r="T532" s="257">
        <f>S532*H532</f>
        <v>0</v>
      </c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R532" s="258" t="s">
        <v>285</v>
      </c>
      <c r="AT532" s="258" t="s">
        <v>180</v>
      </c>
      <c r="AU532" s="258" t="s">
        <v>94</v>
      </c>
      <c r="AY532" s="18" t="s">
        <v>178</v>
      </c>
      <c r="BE532" s="146">
        <f>IF(N532="základní",J532,0)</f>
        <v>0</v>
      </c>
      <c r="BF532" s="146">
        <f>IF(N532="snížená",J532,0)</f>
        <v>0</v>
      </c>
      <c r="BG532" s="146">
        <f>IF(N532="zákl. přenesená",J532,0)</f>
        <v>0</v>
      </c>
      <c r="BH532" s="146">
        <f>IF(N532="sníž. přenesená",J532,0)</f>
        <v>0</v>
      </c>
      <c r="BI532" s="146">
        <f>IF(N532="nulová",J532,0)</f>
        <v>0</v>
      </c>
      <c r="BJ532" s="18" t="s">
        <v>92</v>
      </c>
      <c r="BK532" s="146">
        <f>ROUND(I532*H532,2)</f>
        <v>0</v>
      </c>
      <c r="BL532" s="18" t="s">
        <v>285</v>
      </c>
      <c r="BM532" s="258" t="s">
        <v>839</v>
      </c>
    </row>
    <row r="533" s="2" customFormat="1" ht="24.15" customHeight="1">
      <c r="A533" s="41"/>
      <c r="B533" s="42"/>
      <c r="C533" s="246" t="s">
        <v>840</v>
      </c>
      <c r="D533" s="246" t="s">
        <v>180</v>
      </c>
      <c r="E533" s="247" t="s">
        <v>841</v>
      </c>
      <c r="F533" s="248" t="s">
        <v>842</v>
      </c>
      <c r="G533" s="249" t="s">
        <v>315</v>
      </c>
      <c r="H533" s="250">
        <v>0.104</v>
      </c>
      <c r="I533" s="251"/>
      <c r="J533" s="252">
        <f>ROUND(I533*H533,2)</f>
        <v>0</v>
      </c>
      <c r="K533" s="253"/>
      <c r="L533" s="44"/>
      <c r="M533" s="254" t="s">
        <v>1</v>
      </c>
      <c r="N533" s="255" t="s">
        <v>50</v>
      </c>
      <c r="O533" s="94"/>
      <c r="P533" s="256">
        <f>O533*H533</f>
        <v>0</v>
      </c>
      <c r="Q533" s="256">
        <v>0</v>
      </c>
      <c r="R533" s="256">
        <f>Q533*H533</f>
        <v>0</v>
      </c>
      <c r="S533" s="256">
        <v>0</v>
      </c>
      <c r="T533" s="257">
        <f>S533*H533</f>
        <v>0</v>
      </c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R533" s="258" t="s">
        <v>285</v>
      </c>
      <c r="AT533" s="258" t="s">
        <v>180</v>
      </c>
      <c r="AU533" s="258" t="s">
        <v>94</v>
      </c>
      <c r="AY533" s="18" t="s">
        <v>178</v>
      </c>
      <c r="BE533" s="146">
        <f>IF(N533="základní",J533,0)</f>
        <v>0</v>
      </c>
      <c r="BF533" s="146">
        <f>IF(N533="snížená",J533,0)</f>
        <v>0</v>
      </c>
      <c r="BG533" s="146">
        <f>IF(N533="zákl. přenesená",J533,0)</f>
        <v>0</v>
      </c>
      <c r="BH533" s="146">
        <f>IF(N533="sníž. přenesená",J533,0)</f>
        <v>0</v>
      </c>
      <c r="BI533" s="146">
        <f>IF(N533="nulová",J533,0)</f>
        <v>0</v>
      </c>
      <c r="BJ533" s="18" t="s">
        <v>92</v>
      </c>
      <c r="BK533" s="146">
        <f>ROUND(I533*H533,2)</f>
        <v>0</v>
      </c>
      <c r="BL533" s="18" t="s">
        <v>285</v>
      </c>
      <c r="BM533" s="258" t="s">
        <v>843</v>
      </c>
    </row>
    <row r="534" s="12" customFormat="1" ht="22.8" customHeight="1">
      <c r="A534" s="12"/>
      <c r="B534" s="230"/>
      <c r="C534" s="231"/>
      <c r="D534" s="232" t="s">
        <v>84</v>
      </c>
      <c r="E534" s="244" t="s">
        <v>844</v>
      </c>
      <c r="F534" s="244" t="s">
        <v>845</v>
      </c>
      <c r="G534" s="231"/>
      <c r="H534" s="231"/>
      <c r="I534" s="234"/>
      <c r="J534" s="245">
        <f>BK534</f>
        <v>0</v>
      </c>
      <c r="K534" s="231"/>
      <c r="L534" s="236"/>
      <c r="M534" s="237"/>
      <c r="N534" s="238"/>
      <c r="O534" s="238"/>
      <c r="P534" s="239">
        <f>SUM(P535:P570)</f>
        <v>0</v>
      </c>
      <c r="Q534" s="238"/>
      <c r="R534" s="239">
        <f>SUM(R535:R570)</f>
        <v>0.63885799999999993</v>
      </c>
      <c r="S534" s="238"/>
      <c r="T534" s="240">
        <f>SUM(T535:T570)</f>
        <v>0</v>
      </c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R534" s="241" t="s">
        <v>94</v>
      </c>
      <c r="AT534" s="242" t="s">
        <v>84</v>
      </c>
      <c r="AU534" s="242" t="s">
        <v>92</v>
      </c>
      <c r="AY534" s="241" t="s">
        <v>178</v>
      </c>
      <c r="BK534" s="243">
        <f>SUM(BK535:BK570)</f>
        <v>0</v>
      </c>
    </row>
    <row r="535" s="2" customFormat="1" ht="24.15" customHeight="1">
      <c r="A535" s="41"/>
      <c r="B535" s="42"/>
      <c r="C535" s="246" t="s">
        <v>846</v>
      </c>
      <c r="D535" s="246" t="s">
        <v>180</v>
      </c>
      <c r="E535" s="247" t="s">
        <v>847</v>
      </c>
      <c r="F535" s="248" t="s">
        <v>848</v>
      </c>
      <c r="G535" s="249" t="s">
        <v>299</v>
      </c>
      <c r="H535" s="250">
        <v>8.4000000000000004</v>
      </c>
      <c r="I535" s="251"/>
      <c r="J535" s="252">
        <f>ROUND(I535*H535,2)</f>
        <v>0</v>
      </c>
      <c r="K535" s="253"/>
      <c r="L535" s="44"/>
      <c r="M535" s="254" t="s">
        <v>1</v>
      </c>
      <c r="N535" s="255" t="s">
        <v>50</v>
      </c>
      <c r="O535" s="94"/>
      <c r="P535" s="256">
        <f>O535*H535</f>
        <v>0</v>
      </c>
      <c r="Q535" s="256">
        <v>0.00025999999999999998</v>
      </c>
      <c r="R535" s="256">
        <f>Q535*H535</f>
        <v>0.0021839999999999997</v>
      </c>
      <c r="S535" s="256">
        <v>0</v>
      </c>
      <c r="T535" s="257">
        <f>S535*H535</f>
        <v>0</v>
      </c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R535" s="258" t="s">
        <v>285</v>
      </c>
      <c r="AT535" s="258" t="s">
        <v>180</v>
      </c>
      <c r="AU535" s="258" t="s">
        <v>94</v>
      </c>
      <c r="AY535" s="18" t="s">
        <v>178</v>
      </c>
      <c r="BE535" s="146">
        <f>IF(N535="základní",J535,0)</f>
        <v>0</v>
      </c>
      <c r="BF535" s="146">
        <f>IF(N535="snížená",J535,0)</f>
        <v>0</v>
      </c>
      <c r="BG535" s="146">
        <f>IF(N535="zákl. přenesená",J535,0)</f>
        <v>0</v>
      </c>
      <c r="BH535" s="146">
        <f>IF(N535="sníž. přenesená",J535,0)</f>
        <v>0</v>
      </c>
      <c r="BI535" s="146">
        <f>IF(N535="nulová",J535,0)</f>
        <v>0</v>
      </c>
      <c r="BJ535" s="18" t="s">
        <v>92</v>
      </c>
      <c r="BK535" s="146">
        <f>ROUND(I535*H535,2)</f>
        <v>0</v>
      </c>
      <c r="BL535" s="18" t="s">
        <v>285</v>
      </c>
      <c r="BM535" s="258" t="s">
        <v>849</v>
      </c>
    </row>
    <row r="536" s="13" customFormat="1">
      <c r="A536" s="13"/>
      <c r="B536" s="259"/>
      <c r="C536" s="260"/>
      <c r="D536" s="261" t="s">
        <v>186</v>
      </c>
      <c r="E536" s="262" t="s">
        <v>1</v>
      </c>
      <c r="F536" s="263" t="s">
        <v>850</v>
      </c>
      <c r="G536" s="260"/>
      <c r="H536" s="262" t="s">
        <v>1</v>
      </c>
      <c r="I536" s="264"/>
      <c r="J536" s="260"/>
      <c r="K536" s="260"/>
      <c r="L536" s="265"/>
      <c r="M536" s="266"/>
      <c r="N536" s="267"/>
      <c r="O536" s="267"/>
      <c r="P536" s="267"/>
      <c r="Q536" s="267"/>
      <c r="R536" s="267"/>
      <c r="S536" s="267"/>
      <c r="T536" s="268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69" t="s">
        <v>186</v>
      </c>
      <c r="AU536" s="269" t="s">
        <v>94</v>
      </c>
      <c r="AV536" s="13" t="s">
        <v>92</v>
      </c>
      <c r="AW536" s="13" t="s">
        <v>37</v>
      </c>
      <c r="AX536" s="13" t="s">
        <v>85</v>
      </c>
      <c r="AY536" s="269" t="s">
        <v>178</v>
      </c>
    </row>
    <row r="537" s="14" customFormat="1">
      <c r="A537" s="14"/>
      <c r="B537" s="270"/>
      <c r="C537" s="271"/>
      <c r="D537" s="261" t="s">
        <v>186</v>
      </c>
      <c r="E537" s="272" t="s">
        <v>1</v>
      </c>
      <c r="F537" s="273" t="s">
        <v>851</v>
      </c>
      <c r="G537" s="271"/>
      <c r="H537" s="274">
        <v>8.4000000000000004</v>
      </c>
      <c r="I537" s="275"/>
      <c r="J537" s="271"/>
      <c r="K537" s="271"/>
      <c r="L537" s="276"/>
      <c r="M537" s="277"/>
      <c r="N537" s="278"/>
      <c r="O537" s="278"/>
      <c r="P537" s="278"/>
      <c r="Q537" s="278"/>
      <c r="R537" s="278"/>
      <c r="S537" s="278"/>
      <c r="T537" s="279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80" t="s">
        <v>186</v>
      </c>
      <c r="AU537" s="280" t="s">
        <v>94</v>
      </c>
      <c r="AV537" s="14" t="s">
        <v>94</v>
      </c>
      <c r="AW537" s="14" t="s">
        <v>37</v>
      </c>
      <c r="AX537" s="14" t="s">
        <v>92</v>
      </c>
      <c r="AY537" s="280" t="s">
        <v>178</v>
      </c>
    </row>
    <row r="538" s="2" customFormat="1" ht="24.15" customHeight="1">
      <c r="A538" s="41"/>
      <c r="B538" s="42"/>
      <c r="C538" s="303" t="s">
        <v>852</v>
      </c>
      <c r="D538" s="303" t="s">
        <v>286</v>
      </c>
      <c r="E538" s="304" t="s">
        <v>853</v>
      </c>
      <c r="F538" s="305" t="s">
        <v>854</v>
      </c>
      <c r="G538" s="306" t="s">
        <v>299</v>
      </c>
      <c r="H538" s="307">
        <v>8.4000000000000004</v>
      </c>
      <c r="I538" s="308"/>
      <c r="J538" s="309">
        <f>ROUND(I538*H538,2)</f>
        <v>0</v>
      </c>
      <c r="K538" s="310"/>
      <c r="L538" s="311"/>
      <c r="M538" s="312" t="s">
        <v>1</v>
      </c>
      <c r="N538" s="313" t="s">
        <v>50</v>
      </c>
      <c r="O538" s="94"/>
      <c r="P538" s="256">
        <f>O538*H538</f>
        <v>0</v>
      </c>
      <c r="Q538" s="256">
        <v>0.03056</v>
      </c>
      <c r="R538" s="256">
        <f>Q538*H538</f>
        <v>0.25670399999999999</v>
      </c>
      <c r="S538" s="256">
        <v>0</v>
      </c>
      <c r="T538" s="257">
        <f>S538*H538</f>
        <v>0</v>
      </c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R538" s="258" t="s">
        <v>376</v>
      </c>
      <c r="AT538" s="258" t="s">
        <v>286</v>
      </c>
      <c r="AU538" s="258" t="s">
        <v>94</v>
      </c>
      <c r="AY538" s="18" t="s">
        <v>178</v>
      </c>
      <c r="BE538" s="146">
        <f>IF(N538="základní",J538,0)</f>
        <v>0</v>
      </c>
      <c r="BF538" s="146">
        <f>IF(N538="snížená",J538,0)</f>
        <v>0</v>
      </c>
      <c r="BG538" s="146">
        <f>IF(N538="zákl. přenesená",J538,0)</f>
        <v>0</v>
      </c>
      <c r="BH538" s="146">
        <f>IF(N538="sníž. přenesená",J538,0)</f>
        <v>0</v>
      </c>
      <c r="BI538" s="146">
        <f>IF(N538="nulová",J538,0)</f>
        <v>0</v>
      </c>
      <c r="BJ538" s="18" t="s">
        <v>92</v>
      </c>
      <c r="BK538" s="146">
        <f>ROUND(I538*H538,2)</f>
        <v>0</v>
      </c>
      <c r="BL538" s="18" t="s">
        <v>285</v>
      </c>
      <c r="BM538" s="258" t="s">
        <v>855</v>
      </c>
    </row>
    <row r="539" s="13" customFormat="1">
      <c r="A539" s="13"/>
      <c r="B539" s="259"/>
      <c r="C539" s="260"/>
      <c r="D539" s="261" t="s">
        <v>186</v>
      </c>
      <c r="E539" s="262" t="s">
        <v>1</v>
      </c>
      <c r="F539" s="263" t="s">
        <v>856</v>
      </c>
      <c r="G539" s="260"/>
      <c r="H539" s="262" t="s">
        <v>1</v>
      </c>
      <c r="I539" s="264"/>
      <c r="J539" s="260"/>
      <c r="K539" s="260"/>
      <c r="L539" s="265"/>
      <c r="M539" s="266"/>
      <c r="N539" s="267"/>
      <c r="O539" s="267"/>
      <c r="P539" s="267"/>
      <c r="Q539" s="267"/>
      <c r="R539" s="267"/>
      <c r="S539" s="267"/>
      <c r="T539" s="268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69" t="s">
        <v>186</v>
      </c>
      <c r="AU539" s="269" t="s">
        <v>94</v>
      </c>
      <c r="AV539" s="13" t="s">
        <v>92</v>
      </c>
      <c r="AW539" s="13" t="s">
        <v>37</v>
      </c>
      <c r="AX539" s="13" t="s">
        <v>85</v>
      </c>
      <c r="AY539" s="269" t="s">
        <v>178</v>
      </c>
    </row>
    <row r="540" s="13" customFormat="1">
      <c r="A540" s="13"/>
      <c r="B540" s="259"/>
      <c r="C540" s="260"/>
      <c r="D540" s="261" t="s">
        <v>186</v>
      </c>
      <c r="E540" s="262" t="s">
        <v>1</v>
      </c>
      <c r="F540" s="263" t="s">
        <v>857</v>
      </c>
      <c r="G540" s="260"/>
      <c r="H540" s="262" t="s">
        <v>1</v>
      </c>
      <c r="I540" s="264"/>
      <c r="J540" s="260"/>
      <c r="K540" s="260"/>
      <c r="L540" s="265"/>
      <c r="M540" s="266"/>
      <c r="N540" s="267"/>
      <c r="O540" s="267"/>
      <c r="P540" s="267"/>
      <c r="Q540" s="267"/>
      <c r="R540" s="267"/>
      <c r="S540" s="267"/>
      <c r="T540" s="268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69" t="s">
        <v>186</v>
      </c>
      <c r="AU540" s="269" t="s">
        <v>94</v>
      </c>
      <c r="AV540" s="13" t="s">
        <v>92</v>
      </c>
      <c r="AW540" s="13" t="s">
        <v>37</v>
      </c>
      <c r="AX540" s="13" t="s">
        <v>85</v>
      </c>
      <c r="AY540" s="269" t="s">
        <v>178</v>
      </c>
    </row>
    <row r="541" s="13" customFormat="1">
      <c r="A541" s="13"/>
      <c r="B541" s="259"/>
      <c r="C541" s="260"/>
      <c r="D541" s="261" t="s">
        <v>186</v>
      </c>
      <c r="E541" s="262" t="s">
        <v>1</v>
      </c>
      <c r="F541" s="263" t="s">
        <v>858</v>
      </c>
      <c r="G541" s="260"/>
      <c r="H541" s="262" t="s">
        <v>1</v>
      </c>
      <c r="I541" s="264"/>
      <c r="J541" s="260"/>
      <c r="K541" s="260"/>
      <c r="L541" s="265"/>
      <c r="M541" s="266"/>
      <c r="N541" s="267"/>
      <c r="O541" s="267"/>
      <c r="P541" s="267"/>
      <c r="Q541" s="267"/>
      <c r="R541" s="267"/>
      <c r="S541" s="267"/>
      <c r="T541" s="268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69" t="s">
        <v>186</v>
      </c>
      <c r="AU541" s="269" t="s">
        <v>94</v>
      </c>
      <c r="AV541" s="13" t="s">
        <v>92</v>
      </c>
      <c r="AW541" s="13" t="s">
        <v>37</v>
      </c>
      <c r="AX541" s="13" t="s">
        <v>85</v>
      </c>
      <c r="AY541" s="269" t="s">
        <v>178</v>
      </c>
    </row>
    <row r="542" s="14" customFormat="1">
      <c r="A542" s="14"/>
      <c r="B542" s="270"/>
      <c r="C542" s="271"/>
      <c r="D542" s="261" t="s">
        <v>186</v>
      </c>
      <c r="E542" s="272" t="s">
        <v>1</v>
      </c>
      <c r="F542" s="273" t="s">
        <v>851</v>
      </c>
      <c r="G542" s="271"/>
      <c r="H542" s="274">
        <v>8.4000000000000004</v>
      </c>
      <c r="I542" s="275"/>
      <c r="J542" s="271"/>
      <c r="K542" s="271"/>
      <c r="L542" s="276"/>
      <c r="M542" s="277"/>
      <c r="N542" s="278"/>
      <c r="O542" s="278"/>
      <c r="P542" s="278"/>
      <c r="Q542" s="278"/>
      <c r="R542" s="278"/>
      <c r="S542" s="278"/>
      <c r="T542" s="279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80" t="s">
        <v>186</v>
      </c>
      <c r="AU542" s="280" t="s">
        <v>94</v>
      </c>
      <c r="AV542" s="14" t="s">
        <v>94</v>
      </c>
      <c r="AW542" s="14" t="s">
        <v>37</v>
      </c>
      <c r="AX542" s="14" t="s">
        <v>92</v>
      </c>
      <c r="AY542" s="280" t="s">
        <v>178</v>
      </c>
    </row>
    <row r="543" s="2" customFormat="1" ht="33" customHeight="1">
      <c r="A543" s="41"/>
      <c r="B543" s="42"/>
      <c r="C543" s="246" t="s">
        <v>859</v>
      </c>
      <c r="D543" s="246" t="s">
        <v>180</v>
      </c>
      <c r="E543" s="247" t="s">
        <v>860</v>
      </c>
      <c r="F543" s="248" t="s">
        <v>861</v>
      </c>
      <c r="G543" s="249" t="s">
        <v>289</v>
      </c>
      <c r="H543" s="250">
        <v>1</v>
      </c>
      <c r="I543" s="251"/>
      <c r="J543" s="252">
        <f>ROUND(I543*H543,2)</f>
        <v>0</v>
      </c>
      <c r="K543" s="253"/>
      <c r="L543" s="44"/>
      <c r="M543" s="254" t="s">
        <v>1</v>
      </c>
      <c r="N543" s="255" t="s">
        <v>50</v>
      </c>
      <c r="O543" s="94"/>
      <c r="P543" s="256">
        <f>O543*H543</f>
        <v>0</v>
      </c>
      <c r="Q543" s="256">
        <v>0</v>
      </c>
      <c r="R543" s="256">
        <f>Q543*H543</f>
        <v>0</v>
      </c>
      <c r="S543" s="256">
        <v>0</v>
      </c>
      <c r="T543" s="257">
        <f>S543*H543</f>
        <v>0</v>
      </c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R543" s="258" t="s">
        <v>285</v>
      </c>
      <c r="AT543" s="258" t="s">
        <v>180</v>
      </c>
      <c r="AU543" s="258" t="s">
        <v>94</v>
      </c>
      <c r="AY543" s="18" t="s">
        <v>178</v>
      </c>
      <c r="BE543" s="146">
        <f>IF(N543="základní",J543,0)</f>
        <v>0</v>
      </c>
      <c r="BF543" s="146">
        <f>IF(N543="snížená",J543,0)</f>
        <v>0</v>
      </c>
      <c r="BG543" s="146">
        <f>IF(N543="zákl. přenesená",J543,0)</f>
        <v>0</v>
      </c>
      <c r="BH543" s="146">
        <f>IF(N543="sníž. přenesená",J543,0)</f>
        <v>0</v>
      </c>
      <c r="BI543" s="146">
        <f>IF(N543="nulová",J543,0)</f>
        <v>0</v>
      </c>
      <c r="BJ543" s="18" t="s">
        <v>92</v>
      </c>
      <c r="BK543" s="146">
        <f>ROUND(I543*H543,2)</f>
        <v>0</v>
      </c>
      <c r="BL543" s="18" t="s">
        <v>285</v>
      </c>
      <c r="BM543" s="258" t="s">
        <v>862</v>
      </c>
    </row>
    <row r="544" s="13" customFormat="1">
      <c r="A544" s="13"/>
      <c r="B544" s="259"/>
      <c r="C544" s="260"/>
      <c r="D544" s="261" t="s">
        <v>186</v>
      </c>
      <c r="E544" s="262" t="s">
        <v>1</v>
      </c>
      <c r="F544" s="263" t="s">
        <v>863</v>
      </c>
      <c r="G544" s="260"/>
      <c r="H544" s="262" t="s">
        <v>1</v>
      </c>
      <c r="I544" s="264"/>
      <c r="J544" s="260"/>
      <c r="K544" s="260"/>
      <c r="L544" s="265"/>
      <c r="M544" s="266"/>
      <c r="N544" s="267"/>
      <c r="O544" s="267"/>
      <c r="P544" s="267"/>
      <c r="Q544" s="267"/>
      <c r="R544" s="267"/>
      <c r="S544" s="267"/>
      <c r="T544" s="268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69" t="s">
        <v>186</v>
      </c>
      <c r="AU544" s="269" t="s">
        <v>94</v>
      </c>
      <c r="AV544" s="13" t="s">
        <v>92</v>
      </c>
      <c r="AW544" s="13" t="s">
        <v>37</v>
      </c>
      <c r="AX544" s="13" t="s">
        <v>85</v>
      </c>
      <c r="AY544" s="269" t="s">
        <v>178</v>
      </c>
    </row>
    <row r="545" s="14" customFormat="1">
      <c r="A545" s="14"/>
      <c r="B545" s="270"/>
      <c r="C545" s="271"/>
      <c r="D545" s="261" t="s">
        <v>186</v>
      </c>
      <c r="E545" s="272" t="s">
        <v>1</v>
      </c>
      <c r="F545" s="273" t="s">
        <v>92</v>
      </c>
      <c r="G545" s="271"/>
      <c r="H545" s="274">
        <v>1</v>
      </c>
      <c r="I545" s="275"/>
      <c r="J545" s="271"/>
      <c r="K545" s="271"/>
      <c r="L545" s="276"/>
      <c r="M545" s="277"/>
      <c r="N545" s="278"/>
      <c r="O545" s="278"/>
      <c r="P545" s="278"/>
      <c r="Q545" s="278"/>
      <c r="R545" s="278"/>
      <c r="S545" s="278"/>
      <c r="T545" s="279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80" t="s">
        <v>186</v>
      </c>
      <c r="AU545" s="280" t="s">
        <v>94</v>
      </c>
      <c r="AV545" s="14" t="s">
        <v>94</v>
      </c>
      <c r="AW545" s="14" t="s">
        <v>37</v>
      </c>
      <c r="AX545" s="14" t="s">
        <v>92</v>
      </c>
      <c r="AY545" s="280" t="s">
        <v>178</v>
      </c>
    </row>
    <row r="546" s="2" customFormat="1" ht="21.75" customHeight="1">
      <c r="A546" s="41"/>
      <c r="B546" s="42"/>
      <c r="C546" s="303" t="s">
        <v>864</v>
      </c>
      <c r="D546" s="303" t="s">
        <v>286</v>
      </c>
      <c r="E546" s="304" t="s">
        <v>865</v>
      </c>
      <c r="F546" s="305" t="s">
        <v>866</v>
      </c>
      <c r="G546" s="306" t="s">
        <v>289</v>
      </c>
      <c r="H546" s="307">
        <v>1</v>
      </c>
      <c r="I546" s="308"/>
      <c r="J546" s="309">
        <f>ROUND(I546*H546,2)</f>
        <v>0</v>
      </c>
      <c r="K546" s="310"/>
      <c r="L546" s="311"/>
      <c r="M546" s="312" t="s">
        <v>1</v>
      </c>
      <c r="N546" s="313" t="s">
        <v>50</v>
      </c>
      <c r="O546" s="94"/>
      <c r="P546" s="256">
        <f>O546*H546</f>
        <v>0</v>
      </c>
      <c r="Q546" s="256">
        <v>0.041000000000000002</v>
      </c>
      <c r="R546" s="256">
        <f>Q546*H546</f>
        <v>0.041000000000000002</v>
      </c>
      <c r="S546" s="256">
        <v>0</v>
      </c>
      <c r="T546" s="257">
        <f>S546*H546</f>
        <v>0</v>
      </c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R546" s="258" t="s">
        <v>376</v>
      </c>
      <c r="AT546" s="258" t="s">
        <v>286</v>
      </c>
      <c r="AU546" s="258" t="s">
        <v>94</v>
      </c>
      <c r="AY546" s="18" t="s">
        <v>178</v>
      </c>
      <c r="BE546" s="146">
        <f>IF(N546="základní",J546,0)</f>
        <v>0</v>
      </c>
      <c r="BF546" s="146">
        <f>IF(N546="snížená",J546,0)</f>
        <v>0</v>
      </c>
      <c r="BG546" s="146">
        <f>IF(N546="zákl. přenesená",J546,0)</f>
        <v>0</v>
      </c>
      <c r="BH546" s="146">
        <f>IF(N546="sníž. přenesená",J546,0)</f>
        <v>0</v>
      </c>
      <c r="BI546" s="146">
        <f>IF(N546="nulová",J546,0)</f>
        <v>0</v>
      </c>
      <c r="BJ546" s="18" t="s">
        <v>92</v>
      </c>
      <c r="BK546" s="146">
        <f>ROUND(I546*H546,2)</f>
        <v>0</v>
      </c>
      <c r="BL546" s="18" t="s">
        <v>285</v>
      </c>
      <c r="BM546" s="258" t="s">
        <v>867</v>
      </c>
    </row>
    <row r="547" s="13" customFormat="1">
      <c r="A547" s="13"/>
      <c r="B547" s="259"/>
      <c r="C547" s="260"/>
      <c r="D547" s="261" t="s">
        <v>186</v>
      </c>
      <c r="E547" s="262" t="s">
        <v>1</v>
      </c>
      <c r="F547" s="263" t="s">
        <v>868</v>
      </c>
      <c r="G547" s="260"/>
      <c r="H547" s="262" t="s">
        <v>1</v>
      </c>
      <c r="I547" s="264"/>
      <c r="J547" s="260"/>
      <c r="K547" s="260"/>
      <c r="L547" s="265"/>
      <c r="M547" s="266"/>
      <c r="N547" s="267"/>
      <c r="O547" s="267"/>
      <c r="P547" s="267"/>
      <c r="Q547" s="267"/>
      <c r="R547" s="267"/>
      <c r="S547" s="267"/>
      <c r="T547" s="268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69" t="s">
        <v>186</v>
      </c>
      <c r="AU547" s="269" t="s">
        <v>94</v>
      </c>
      <c r="AV547" s="13" t="s">
        <v>92</v>
      </c>
      <c r="AW547" s="13" t="s">
        <v>37</v>
      </c>
      <c r="AX547" s="13" t="s">
        <v>85</v>
      </c>
      <c r="AY547" s="269" t="s">
        <v>178</v>
      </c>
    </row>
    <row r="548" s="13" customFormat="1">
      <c r="A548" s="13"/>
      <c r="B548" s="259"/>
      <c r="C548" s="260"/>
      <c r="D548" s="261" t="s">
        <v>186</v>
      </c>
      <c r="E548" s="262" t="s">
        <v>1</v>
      </c>
      <c r="F548" s="263" t="s">
        <v>869</v>
      </c>
      <c r="G548" s="260"/>
      <c r="H548" s="262" t="s">
        <v>1</v>
      </c>
      <c r="I548" s="264"/>
      <c r="J548" s="260"/>
      <c r="K548" s="260"/>
      <c r="L548" s="265"/>
      <c r="M548" s="266"/>
      <c r="N548" s="267"/>
      <c r="O548" s="267"/>
      <c r="P548" s="267"/>
      <c r="Q548" s="267"/>
      <c r="R548" s="267"/>
      <c r="S548" s="267"/>
      <c r="T548" s="268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69" t="s">
        <v>186</v>
      </c>
      <c r="AU548" s="269" t="s">
        <v>94</v>
      </c>
      <c r="AV548" s="13" t="s">
        <v>92</v>
      </c>
      <c r="AW548" s="13" t="s">
        <v>37</v>
      </c>
      <c r="AX548" s="13" t="s">
        <v>85</v>
      </c>
      <c r="AY548" s="269" t="s">
        <v>178</v>
      </c>
    </row>
    <row r="549" s="13" customFormat="1">
      <c r="A549" s="13"/>
      <c r="B549" s="259"/>
      <c r="C549" s="260"/>
      <c r="D549" s="261" t="s">
        <v>186</v>
      </c>
      <c r="E549" s="262" t="s">
        <v>1</v>
      </c>
      <c r="F549" s="263" t="s">
        <v>870</v>
      </c>
      <c r="G549" s="260"/>
      <c r="H549" s="262" t="s">
        <v>1</v>
      </c>
      <c r="I549" s="264"/>
      <c r="J549" s="260"/>
      <c r="K549" s="260"/>
      <c r="L549" s="265"/>
      <c r="M549" s="266"/>
      <c r="N549" s="267"/>
      <c r="O549" s="267"/>
      <c r="P549" s="267"/>
      <c r="Q549" s="267"/>
      <c r="R549" s="267"/>
      <c r="S549" s="267"/>
      <c r="T549" s="268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69" t="s">
        <v>186</v>
      </c>
      <c r="AU549" s="269" t="s">
        <v>94</v>
      </c>
      <c r="AV549" s="13" t="s">
        <v>92</v>
      </c>
      <c r="AW549" s="13" t="s">
        <v>37</v>
      </c>
      <c r="AX549" s="13" t="s">
        <v>85</v>
      </c>
      <c r="AY549" s="269" t="s">
        <v>178</v>
      </c>
    </row>
    <row r="550" s="14" customFormat="1">
      <c r="A550" s="14"/>
      <c r="B550" s="270"/>
      <c r="C550" s="271"/>
      <c r="D550" s="261" t="s">
        <v>186</v>
      </c>
      <c r="E550" s="272" t="s">
        <v>1</v>
      </c>
      <c r="F550" s="273" t="s">
        <v>92</v>
      </c>
      <c r="G550" s="271"/>
      <c r="H550" s="274">
        <v>1</v>
      </c>
      <c r="I550" s="275"/>
      <c r="J550" s="271"/>
      <c r="K550" s="271"/>
      <c r="L550" s="276"/>
      <c r="M550" s="277"/>
      <c r="N550" s="278"/>
      <c r="O550" s="278"/>
      <c r="P550" s="278"/>
      <c r="Q550" s="278"/>
      <c r="R550" s="278"/>
      <c r="S550" s="278"/>
      <c r="T550" s="279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80" t="s">
        <v>186</v>
      </c>
      <c r="AU550" s="280" t="s">
        <v>94</v>
      </c>
      <c r="AV550" s="14" t="s">
        <v>94</v>
      </c>
      <c r="AW550" s="14" t="s">
        <v>37</v>
      </c>
      <c r="AX550" s="14" t="s">
        <v>92</v>
      </c>
      <c r="AY550" s="280" t="s">
        <v>178</v>
      </c>
    </row>
    <row r="551" s="2" customFormat="1" ht="24.15" customHeight="1">
      <c r="A551" s="41"/>
      <c r="B551" s="42"/>
      <c r="C551" s="246" t="s">
        <v>871</v>
      </c>
      <c r="D551" s="246" t="s">
        <v>180</v>
      </c>
      <c r="E551" s="247" t="s">
        <v>872</v>
      </c>
      <c r="F551" s="248" t="s">
        <v>873</v>
      </c>
      <c r="G551" s="249" t="s">
        <v>289</v>
      </c>
      <c r="H551" s="250">
        <v>1</v>
      </c>
      <c r="I551" s="251"/>
      <c r="J551" s="252">
        <f>ROUND(I551*H551,2)</f>
        <v>0</v>
      </c>
      <c r="K551" s="253"/>
      <c r="L551" s="44"/>
      <c r="M551" s="254" t="s">
        <v>1</v>
      </c>
      <c r="N551" s="255" t="s">
        <v>50</v>
      </c>
      <c r="O551" s="94"/>
      <c r="P551" s="256">
        <f>O551*H551</f>
        <v>0</v>
      </c>
      <c r="Q551" s="256">
        <v>0.00046999999999999999</v>
      </c>
      <c r="R551" s="256">
        <f>Q551*H551</f>
        <v>0.00046999999999999999</v>
      </c>
      <c r="S551" s="256">
        <v>0</v>
      </c>
      <c r="T551" s="257">
        <f>S551*H551</f>
        <v>0</v>
      </c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R551" s="258" t="s">
        <v>285</v>
      </c>
      <c r="AT551" s="258" t="s">
        <v>180</v>
      </c>
      <c r="AU551" s="258" t="s">
        <v>94</v>
      </c>
      <c r="AY551" s="18" t="s">
        <v>178</v>
      </c>
      <c r="BE551" s="146">
        <f>IF(N551="základní",J551,0)</f>
        <v>0</v>
      </c>
      <c r="BF551" s="146">
        <f>IF(N551="snížená",J551,0)</f>
        <v>0</v>
      </c>
      <c r="BG551" s="146">
        <f>IF(N551="zákl. přenesená",J551,0)</f>
        <v>0</v>
      </c>
      <c r="BH551" s="146">
        <f>IF(N551="sníž. přenesená",J551,0)</f>
        <v>0</v>
      </c>
      <c r="BI551" s="146">
        <f>IF(N551="nulová",J551,0)</f>
        <v>0</v>
      </c>
      <c r="BJ551" s="18" t="s">
        <v>92</v>
      </c>
      <c r="BK551" s="146">
        <f>ROUND(I551*H551,2)</f>
        <v>0</v>
      </c>
      <c r="BL551" s="18" t="s">
        <v>285</v>
      </c>
      <c r="BM551" s="258" t="s">
        <v>874</v>
      </c>
    </row>
    <row r="552" s="13" customFormat="1">
      <c r="A552" s="13"/>
      <c r="B552" s="259"/>
      <c r="C552" s="260"/>
      <c r="D552" s="261" t="s">
        <v>186</v>
      </c>
      <c r="E552" s="262" t="s">
        <v>1</v>
      </c>
      <c r="F552" s="263" t="s">
        <v>875</v>
      </c>
      <c r="G552" s="260"/>
      <c r="H552" s="262" t="s">
        <v>1</v>
      </c>
      <c r="I552" s="264"/>
      <c r="J552" s="260"/>
      <c r="K552" s="260"/>
      <c r="L552" s="265"/>
      <c r="M552" s="266"/>
      <c r="N552" s="267"/>
      <c r="O552" s="267"/>
      <c r="P552" s="267"/>
      <c r="Q552" s="267"/>
      <c r="R552" s="267"/>
      <c r="S552" s="267"/>
      <c r="T552" s="268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69" t="s">
        <v>186</v>
      </c>
      <c r="AU552" s="269" t="s">
        <v>94</v>
      </c>
      <c r="AV552" s="13" t="s">
        <v>92</v>
      </c>
      <c r="AW552" s="13" t="s">
        <v>37</v>
      </c>
      <c r="AX552" s="13" t="s">
        <v>85</v>
      </c>
      <c r="AY552" s="269" t="s">
        <v>178</v>
      </c>
    </row>
    <row r="553" s="14" customFormat="1">
      <c r="A553" s="14"/>
      <c r="B553" s="270"/>
      <c r="C553" s="271"/>
      <c r="D553" s="261" t="s">
        <v>186</v>
      </c>
      <c r="E553" s="272" t="s">
        <v>1</v>
      </c>
      <c r="F553" s="273" t="s">
        <v>92</v>
      </c>
      <c r="G553" s="271"/>
      <c r="H553" s="274">
        <v>1</v>
      </c>
      <c r="I553" s="275"/>
      <c r="J553" s="271"/>
      <c r="K553" s="271"/>
      <c r="L553" s="276"/>
      <c r="M553" s="277"/>
      <c r="N553" s="278"/>
      <c r="O553" s="278"/>
      <c r="P553" s="278"/>
      <c r="Q553" s="278"/>
      <c r="R553" s="278"/>
      <c r="S553" s="278"/>
      <c r="T553" s="279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80" t="s">
        <v>186</v>
      </c>
      <c r="AU553" s="280" t="s">
        <v>94</v>
      </c>
      <c r="AV553" s="14" t="s">
        <v>94</v>
      </c>
      <c r="AW553" s="14" t="s">
        <v>37</v>
      </c>
      <c r="AX553" s="14" t="s">
        <v>92</v>
      </c>
      <c r="AY553" s="280" t="s">
        <v>178</v>
      </c>
    </row>
    <row r="554" s="2" customFormat="1" ht="21.75" customHeight="1">
      <c r="A554" s="41"/>
      <c r="B554" s="42"/>
      <c r="C554" s="303" t="s">
        <v>876</v>
      </c>
      <c r="D554" s="303" t="s">
        <v>286</v>
      </c>
      <c r="E554" s="304" t="s">
        <v>877</v>
      </c>
      <c r="F554" s="305" t="s">
        <v>878</v>
      </c>
      <c r="G554" s="306" t="s">
        <v>289</v>
      </c>
      <c r="H554" s="307">
        <v>1</v>
      </c>
      <c r="I554" s="308"/>
      <c r="J554" s="309">
        <f>ROUND(I554*H554,2)</f>
        <v>0</v>
      </c>
      <c r="K554" s="310"/>
      <c r="L554" s="311"/>
      <c r="M554" s="312" t="s">
        <v>1</v>
      </c>
      <c r="N554" s="313" t="s">
        <v>50</v>
      </c>
      <c r="O554" s="94"/>
      <c r="P554" s="256">
        <f>O554*H554</f>
        <v>0</v>
      </c>
      <c r="Q554" s="256">
        <v>0.0115</v>
      </c>
      <c r="R554" s="256">
        <f>Q554*H554</f>
        <v>0.0115</v>
      </c>
      <c r="S554" s="256">
        <v>0</v>
      </c>
      <c r="T554" s="257">
        <f>S554*H554</f>
        <v>0</v>
      </c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R554" s="258" t="s">
        <v>376</v>
      </c>
      <c r="AT554" s="258" t="s">
        <v>286</v>
      </c>
      <c r="AU554" s="258" t="s">
        <v>94</v>
      </c>
      <c r="AY554" s="18" t="s">
        <v>178</v>
      </c>
      <c r="BE554" s="146">
        <f>IF(N554="základní",J554,0)</f>
        <v>0</v>
      </c>
      <c r="BF554" s="146">
        <f>IF(N554="snížená",J554,0)</f>
        <v>0</v>
      </c>
      <c r="BG554" s="146">
        <f>IF(N554="zákl. přenesená",J554,0)</f>
        <v>0</v>
      </c>
      <c r="BH554" s="146">
        <f>IF(N554="sníž. přenesená",J554,0)</f>
        <v>0</v>
      </c>
      <c r="BI554" s="146">
        <f>IF(N554="nulová",J554,0)</f>
        <v>0</v>
      </c>
      <c r="BJ554" s="18" t="s">
        <v>92</v>
      </c>
      <c r="BK554" s="146">
        <f>ROUND(I554*H554,2)</f>
        <v>0</v>
      </c>
      <c r="BL554" s="18" t="s">
        <v>285</v>
      </c>
      <c r="BM554" s="258" t="s">
        <v>879</v>
      </c>
    </row>
    <row r="555" s="13" customFormat="1">
      <c r="A555" s="13"/>
      <c r="B555" s="259"/>
      <c r="C555" s="260"/>
      <c r="D555" s="261" t="s">
        <v>186</v>
      </c>
      <c r="E555" s="262" t="s">
        <v>1</v>
      </c>
      <c r="F555" s="263" t="s">
        <v>880</v>
      </c>
      <c r="G555" s="260"/>
      <c r="H555" s="262" t="s">
        <v>1</v>
      </c>
      <c r="I555" s="264"/>
      <c r="J555" s="260"/>
      <c r="K555" s="260"/>
      <c r="L555" s="265"/>
      <c r="M555" s="266"/>
      <c r="N555" s="267"/>
      <c r="O555" s="267"/>
      <c r="P555" s="267"/>
      <c r="Q555" s="267"/>
      <c r="R555" s="267"/>
      <c r="S555" s="267"/>
      <c r="T555" s="268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69" t="s">
        <v>186</v>
      </c>
      <c r="AU555" s="269" t="s">
        <v>94</v>
      </c>
      <c r="AV555" s="13" t="s">
        <v>92</v>
      </c>
      <c r="AW555" s="13" t="s">
        <v>37</v>
      </c>
      <c r="AX555" s="13" t="s">
        <v>85</v>
      </c>
      <c r="AY555" s="269" t="s">
        <v>178</v>
      </c>
    </row>
    <row r="556" s="14" customFormat="1">
      <c r="A556" s="14"/>
      <c r="B556" s="270"/>
      <c r="C556" s="271"/>
      <c r="D556" s="261" t="s">
        <v>186</v>
      </c>
      <c r="E556" s="272" t="s">
        <v>1</v>
      </c>
      <c r="F556" s="273" t="s">
        <v>92</v>
      </c>
      <c r="G556" s="271"/>
      <c r="H556" s="274">
        <v>1</v>
      </c>
      <c r="I556" s="275"/>
      <c r="J556" s="271"/>
      <c r="K556" s="271"/>
      <c r="L556" s="276"/>
      <c r="M556" s="277"/>
      <c r="N556" s="278"/>
      <c r="O556" s="278"/>
      <c r="P556" s="278"/>
      <c r="Q556" s="278"/>
      <c r="R556" s="278"/>
      <c r="S556" s="278"/>
      <c r="T556" s="279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80" t="s">
        <v>186</v>
      </c>
      <c r="AU556" s="280" t="s">
        <v>94</v>
      </c>
      <c r="AV556" s="14" t="s">
        <v>94</v>
      </c>
      <c r="AW556" s="14" t="s">
        <v>37</v>
      </c>
      <c r="AX556" s="14" t="s">
        <v>92</v>
      </c>
      <c r="AY556" s="280" t="s">
        <v>178</v>
      </c>
    </row>
    <row r="557" s="2" customFormat="1" ht="16.5" customHeight="1">
      <c r="A557" s="41"/>
      <c r="B557" s="42"/>
      <c r="C557" s="246" t="s">
        <v>881</v>
      </c>
      <c r="D557" s="246" t="s">
        <v>180</v>
      </c>
      <c r="E557" s="247" t="s">
        <v>882</v>
      </c>
      <c r="F557" s="248" t="s">
        <v>883</v>
      </c>
      <c r="G557" s="249" t="s">
        <v>289</v>
      </c>
      <c r="H557" s="250">
        <v>7</v>
      </c>
      <c r="I557" s="251"/>
      <c r="J557" s="252">
        <f>ROUND(I557*H557,2)</f>
        <v>0</v>
      </c>
      <c r="K557" s="253"/>
      <c r="L557" s="44"/>
      <c r="M557" s="254" t="s">
        <v>1</v>
      </c>
      <c r="N557" s="255" t="s">
        <v>50</v>
      </c>
      <c r="O557" s="94"/>
      <c r="P557" s="256">
        <f>O557*H557</f>
        <v>0</v>
      </c>
      <c r="Q557" s="256">
        <v>0.001</v>
      </c>
      <c r="R557" s="256">
        <f>Q557*H557</f>
        <v>0.0070000000000000001</v>
      </c>
      <c r="S557" s="256">
        <v>0</v>
      </c>
      <c r="T557" s="257">
        <f>S557*H557</f>
        <v>0</v>
      </c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R557" s="258" t="s">
        <v>285</v>
      </c>
      <c r="AT557" s="258" t="s">
        <v>180</v>
      </c>
      <c r="AU557" s="258" t="s">
        <v>94</v>
      </c>
      <c r="AY557" s="18" t="s">
        <v>178</v>
      </c>
      <c r="BE557" s="146">
        <f>IF(N557="základní",J557,0)</f>
        <v>0</v>
      </c>
      <c r="BF557" s="146">
        <f>IF(N557="snížená",J557,0)</f>
        <v>0</v>
      </c>
      <c r="BG557" s="146">
        <f>IF(N557="zákl. přenesená",J557,0)</f>
        <v>0</v>
      </c>
      <c r="BH557" s="146">
        <f>IF(N557="sníž. přenesená",J557,0)</f>
        <v>0</v>
      </c>
      <c r="BI557" s="146">
        <f>IF(N557="nulová",J557,0)</f>
        <v>0</v>
      </c>
      <c r="BJ557" s="18" t="s">
        <v>92</v>
      </c>
      <c r="BK557" s="146">
        <f>ROUND(I557*H557,2)</f>
        <v>0</v>
      </c>
      <c r="BL557" s="18" t="s">
        <v>285</v>
      </c>
      <c r="BM557" s="258" t="s">
        <v>884</v>
      </c>
    </row>
    <row r="558" s="13" customFormat="1">
      <c r="A558" s="13"/>
      <c r="B558" s="259"/>
      <c r="C558" s="260"/>
      <c r="D558" s="261" t="s">
        <v>186</v>
      </c>
      <c r="E558" s="262" t="s">
        <v>1</v>
      </c>
      <c r="F558" s="263" t="s">
        <v>885</v>
      </c>
      <c r="G558" s="260"/>
      <c r="H558" s="262" t="s">
        <v>1</v>
      </c>
      <c r="I558" s="264"/>
      <c r="J558" s="260"/>
      <c r="K558" s="260"/>
      <c r="L558" s="265"/>
      <c r="M558" s="266"/>
      <c r="N558" s="267"/>
      <c r="O558" s="267"/>
      <c r="P558" s="267"/>
      <c r="Q558" s="267"/>
      <c r="R558" s="267"/>
      <c r="S558" s="267"/>
      <c r="T558" s="268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69" t="s">
        <v>186</v>
      </c>
      <c r="AU558" s="269" t="s">
        <v>94</v>
      </c>
      <c r="AV558" s="13" t="s">
        <v>92</v>
      </c>
      <c r="AW558" s="13" t="s">
        <v>37</v>
      </c>
      <c r="AX558" s="13" t="s">
        <v>85</v>
      </c>
      <c r="AY558" s="269" t="s">
        <v>178</v>
      </c>
    </row>
    <row r="559" s="14" customFormat="1">
      <c r="A559" s="14"/>
      <c r="B559" s="270"/>
      <c r="C559" s="271"/>
      <c r="D559" s="261" t="s">
        <v>186</v>
      </c>
      <c r="E559" s="272" t="s">
        <v>1</v>
      </c>
      <c r="F559" s="273" t="s">
        <v>232</v>
      </c>
      <c r="G559" s="271"/>
      <c r="H559" s="274">
        <v>7</v>
      </c>
      <c r="I559" s="275"/>
      <c r="J559" s="271"/>
      <c r="K559" s="271"/>
      <c r="L559" s="276"/>
      <c r="M559" s="277"/>
      <c r="N559" s="278"/>
      <c r="O559" s="278"/>
      <c r="P559" s="278"/>
      <c r="Q559" s="278"/>
      <c r="R559" s="278"/>
      <c r="S559" s="278"/>
      <c r="T559" s="279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80" t="s">
        <v>186</v>
      </c>
      <c r="AU559" s="280" t="s">
        <v>94</v>
      </c>
      <c r="AV559" s="14" t="s">
        <v>94</v>
      </c>
      <c r="AW559" s="14" t="s">
        <v>37</v>
      </c>
      <c r="AX559" s="14" t="s">
        <v>92</v>
      </c>
      <c r="AY559" s="280" t="s">
        <v>178</v>
      </c>
    </row>
    <row r="560" s="2" customFormat="1" ht="16.5" customHeight="1">
      <c r="A560" s="41"/>
      <c r="B560" s="42"/>
      <c r="C560" s="303" t="s">
        <v>886</v>
      </c>
      <c r="D560" s="303" t="s">
        <v>286</v>
      </c>
      <c r="E560" s="304" t="s">
        <v>887</v>
      </c>
      <c r="F560" s="305" t="s">
        <v>888</v>
      </c>
      <c r="G560" s="306" t="s">
        <v>282</v>
      </c>
      <c r="H560" s="307">
        <v>7</v>
      </c>
      <c r="I560" s="308"/>
      <c r="J560" s="309">
        <f>ROUND(I560*H560,2)</f>
        <v>0</v>
      </c>
      <c r="K560" s="310"/>
      <c r="L560" s="311"/>
      <c r="M560" s="312" t="s">
        <v>1</v>
      </c>
      <c r="N560" s="313" t="s">
        <v>50</v>
      </c>
      <c r="O560" s="94"/>
      <c r="P560" s="256">
        <f>O560*H560</f>
        <v>0</v>
      </c>
      <c r="Q560" s="256">
        <v>0.035000000000000003</v>
      </c>
      <c r="R560" s="256">
        <f>Q560*H560</f>
        <v>0.24500000000000002</v>
      </c>
      <c r="S560" s="256">
        <v>0</v>
      </c>
      <c r="T560" s="257">
        <f>S560*H560</f>
        <v>0</v>
      </c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R560" s="258" t="s">
        <v>376</v>
      </c>
      <c r="AT560" s="258" t="s">
        <v>286</v>
      </c>
      <c r="AU560" s="258" t="s">
        <v>94</v>
      </c>
      <c r="AY560" s="18" t="s">
        <v>178</v>
      </c>
      <c r="BE560" s="146">
        <f>IF(N560="základní",J560,0)</f>
        <v>0</v>
      </c>
      <c r="BF560" s="146">
        <f>IF(N560="snížená",J560,0)</f>
        <v>0</v>
      </c>
      <c r="BG560" s="146">
        <f>IF(N560="zákl. přenesená",J560,0)</f>
        <v>0</v>
      </c>
      <c r="BH560" s="146">
        <f>IF(N560="sníž. přenesená",J560,0)</f>
        <v>0</v>
      </c>
      <c r="BI560" s="146">
        <f>IF(N560="nulová",J560,0)</f>
        <v>0</v>
      </c>
      <c r="BJ560" s="18" t="s">
        <v>92</v>
      </c>
      <c r="BK560" s="146">
        <f>ROUND(I560*H560,2)</f>
        <v>0</v>
      </c>
      <c r="BL560" s="18" t="s">
        <v>285</v>
      </c>
      <c r="BM560" s="258" t="s">
        <v>889</v>
      </c>
    </row>
    <row r="561" s="13" customFormat="1">
      <c r="A561" s="13"/>
      <c r="B561" s="259"/>
      <c r="C561" s="260"/>
      <c r="D561" s="261" t="s">
        <v>186</v>
      </c>
      <c r="E561" s="262" t="s">
        <v>1</v>
      </c>
      <c r="F561" s="263" t="s">
        <v>890</v>
      </c>
      <c r="G561" s="260"/>
      <c r="H561" s="262" t="s">
        <v>1</v>
      </c>
      <c r="I561" s="264"/>
      <c r="J561" s="260"/>
      <c r="K561" s="260"/>
      <c r="L561" s="265"/>
      <c r="M561" s="266"/>
      <c r="N561" s="267"/>
      <c r="O561" s="267"/>
      <c r="P561" s="267"/>
      <c r="Q561" s="267"/>
      <c r="R561" s="267"/>
      <c r="S561" s="267"/>
      <c r="T561" s="268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69" t="s">
        <v>186</v>
      </c>
      <c r="AU561" s="269" t="s">
        <v>94</v>
      </c>
      <c r="AV561" s="13" t="s">
        <v>92</v>
      </c>
      <c r="AW561" s="13" t="s">
        <v>37</v>
      </c>
      <c r="AX561" s="13" t="s">
        <v>85</v>
      </c>
      <c r="AY561" s="269" t="s">
        <v>178</v>
      </c>
    </row>
    <row r="562" s="13" customFormat="1">
      <c r="A562" s="13"/>
      <c r="B562" s="259"/>
      <c r="C562" s="260"/>
      <c r="D562" s="261" t="s">
        <v>186</v>
      </c>
      <c r="E562" s="262" t="s">
        <v>1</v>
      </c>
      <c r="F562" s="263" t="s">
        <v>891</v>
      </c>
      <c r="G562" s="260"/>
      <c r="H562" s="262" t="s">
        <v>1</v>
      </c>
      <c r="I562" s="264"/>
      <c r="J562" s="260"/>
      <c r="K562" s="260"/>
      <c r="L562" s="265"/>
      <c r="M562" s="266"/>
      <c r="N562" s="267"/>
      <c r="O562" s="267"/>
      <c r="P562" s="267"/>
      <c r="Q562" s="267"/>
      <c r="R562" s="267"/>
      <c r="S562" s="267"/>
      <c r="T562" s="268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69" t="s">
        <v>186</v>
      </c>
      <c r="AU562" s="269" t="s">
        <v>94</v>
      </c>
      <c r="AV562" s="13" t="s">
        <v>92</v>
      </c>
      <c r="AW562" s="13" t="s">
        <v>37</v>
      </c>
      <c r="AX562" s="13" t="s">
        <v>85</v>
      </c>
      <c r="AY562" s="269" t="s">
        <v>178</v>
      </c>
    </row>
    <row r="563" s="13" customFormat="1">
      <c r="A563" s="13"/>
      <c r="B563" s="259"/>
      <c r="C563" s="260"/>
      <c r="D563" s="261" t="s">
        <v>186</v>
      </c>
      <c r="E563" s="262" t="s">
        <v>1</v>
      </c>
      <c r="F563" s="263" t="s">
        <v>892</v>
      </c>
      <c r="G563" s="260"/>
      <c r="H563" s="262" t="s">
        <v>1</v>
      </c>
      <c r="I563" s="264"/>
      <c r="J563" s="260"/>
      <c r="K563" s="260"/>
      <c r="L563" s="265"/>
      <c r="M563" s="266"/>
      <c r="N563" s="267"/>
      <c r="O563" s="267"/>
      <c r="P563" s="267"/>
      <c r="Q563" s="267"/>
      <c r="R563" s="267"/>
      <c r="S563" s="267"/>
      <c r="T563" s="268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69" t="s">
        <v>186</v>
      </c>
      <c r="AU563" s="269" t="s">
        <v>94</v>
      </c>
      <c r="AV563" s="13" t="s">
        <v>92</v>
      </c>
      <c r="AW563" s="13" t="s">
        <v>37</v>
      </c>
      <c r="AX563" s="13" t="s">
        <v>85</v>
      </c>
      <c r="AY563" s="269" t="s">
        <v>178</v>
      </c>
    </row>
    <row r="564" s="14" customFormat="1">
      <c r="A564" s="14"/>
      <c r="B564" s="270"/>
      <c r="C564" s="271"/>
      <c r="D564" s="261" t="s">
        <v>186</v>
      </c>
      <c r="E564" s="272" t="s">
        <v>1</v>
      </c>
      <c r="F564" s="273" t="s">
        <v>232</v>
      </c>
      <c r="G564" s="271"/>
      <c r="H564" s="274">
        <v>7</v>
      </c>
      <c r="I564" s="275"/>
      <c r="J564" s="271"/>
      <c r="K564" s="271"/>
      <c r="L564" s="276"/>
      <c r="M564" s="277"/>
      <c r="N564" s="278"/>
      <c r="O564" s="278"/>
      <c r="P564" s="278"/>
      <c r="Q564" s="278"/>
      <c r="R564" s="278"/>
      <c r="S564" s="278"/>
      <c r="T564" s="279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80" t="s">
        <v>186</v>
      </c>
      <c r="AU564" s="280" t="s">
        <v>94</v>
      </c>
      <c r="AV564" s="14" t="s">
        <v>94</v>
      </c>
      <c r="AW564" s="14" t="s">
        <v>37</v>
      </c>
      <c r="AX564" s="14" t="s">
        <v>92</v>
      </c>
      <c r="AY564" s="280" t="s">
        <v>178</v>
      </c>
    </row>
    <row r="565" s="2" customFormat="1" ht="16.5" customHeight="1">
      <c r="A565" s="41"/>
      <c r="B565" s="42"/>
      <c r="C565" s="303" t="s">
        <v>893</v>
      </c>
      <c r="D565" s="303" t="s">
        <v>286</v>
      </c>
      <c r="E565" s="304" t="s">
        <v>894</v>
      </c>
      <c r="F565" s="305" t="s">
        <v>895</v>
      </c>
      <c r="G565" s="306" t="s">
        <v>289</v>
      </c>
      <c r="H565" s="307">
        <v>25</v>
      </c>
      <c r="I565" s="308"/>
      <c r="J565" s="309">
        <f>ROUND(I565*H565,2)</f>
        <v>0</v>
      </c>
      <c r="K565" s="310"/>
      <c r="L565" s="311"/>
      <c r="M565" s="312" t="s">
        <v>1</v>
      </c>
      <c r="N565" s="313" t="s">
        <v>50</v>
      </c>
      <c r="O565" s="94"/>
      <c r="P565" s="256">
        <f>O565*H565</f>
        <v>0</v>
      </c>
      <c r="Q565" s="256">
        <v>0.0030000000000000001</v>
      </c>
      <c r="R565" s="256">
        <f>Q565*H565</f>
        <v>0.074999999999999997</v>
      </c>
      <c r="S565" s="256">
        <v>0</v>
      </c>
      <c r="T565" s="257">
        <f>S565*H565</f>
        <v>0</v>
      </c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R565" s="258" t="s">
        <v>376</v>
      </c>
      <c r="AT565" s="258" t="s">
        <v>286</v>
      </c>
      <c r="AU565" s="258" t="s">
        <v>94</v>
      </c>
      <c r="AY565" s="18" t="s">
        <v>178</v>
      </c>
      <c r="BE565" s="146">
        <f>IF(N565="základní",J565,0)</f>
        <v>0</v>
      </c>
      <c r="BF565" s="146">
        <f>IF(N565="snížená",J565,0)</f>
        <v>0</v>
      </c>
      <c r="BG565" s="146">
        <f>IF(N565="zákl. přenesená",J565,0)</f>
        <v>0</v>
      </c>
      <c r="BH565" s="146">
        <f>IF(N565="sníž. přenesená",J565,0)</f>
        <v>0</v>
      </c>
      <c r="BI565" s="146">
        <f>IF(N565="nulová",J565,0)</f>
        <v>0</v>
      </c>
      <c r="BJ565" s="18" t="s">
        <v>92</v>
      </c>
      <c r="BK565" s="146">
        <f>ROUND(I565*H565,2)</f>
        <v>0</v>
      </c>
      <c r="BL565" s="18" t="s">
        <v>285</v>
      </c>
      <c r="BM565" s="258" t="s">
        <v>896</v>
      </c>
    </row>
    <row r="566" s="13" customFormat="1">
      <c r="A566" s="13"/>
      <c r="B566" s="259"/>
      <c r="C566" s="260"/>
      <c r="D566" s="261" t="s">
        <v>186</v>
      </c>
      <c r="E566" s="262" t="s">
        <v>1</v>
      </c>
      <c r="F566" s="263" t="s">
        <v>897</v>
      </c>
      <c r="G566" s="260"/>
      <c r="H566" s="262" t="s">
        <v>1</v>
      </c>
      <c r="I566" s="264"/>
      <c r="J566" s="260"/>
      <c r="K566" s="260"/>
      <c r="L566" s="265"/>
      <c r="M566" s="266"/>
      <c r="N566" s="267"/>
      <c r="O566" s="267"/>
      <c r="P566" s="267"/>
      <c r="Q566" s="267"/>
      <c r="R566" s="267"/>
      <c r="S566" s="267"/>
      <c r="T566" s="268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69" t="s">
        <v>186</v>
      </c>
      <c r="AU566" s="269" t="s">
        <v>94</v>
      </c>
      <c r="AV566" s="13" t="s">
        <v>92</v>
      </c>
      <c r="AW566" s="13" t="s">
        <v>37</v>
      </c>
      <c r="AX566" s="13" t="s">
        <v>85</v>
      </c>
      <c r="AY566" s="269" t="s">
        <v>178</v>
      </c>
    </row>
    <row r="567" s="13" customFormat="1">
      <c r="A567" s="13"/>
      <c r="B567" s="259"/>
      <c r="C567" s="260"/>
      <c r="D567" s="261" t="s">
        <v>186</v>
      </c>
      <c r="E567" s="262" t="s">
        <v>1</v>
      </c>
      <c r="F567" s="263" t="s">
        <v>898</v>
      </c>
      <c r="G567" s="260"/>
      <c r="H567" s="262" t="s">
        <v>1</v>
      </c>
      <c r="I567" s="264"/>
      <c r="J567" s="260"/>
      <c r="K567" s="260"/>
      <c r="L567" s="265"/>
      <c r="M567" s="266"/>
      <c r="N567" s="267"/>
      <c r="O567" s="267"/>
      <c r="P567" s="267"/>
      <c r="Q567" s="267"/>
      <c r="R567" s="267"/>
      <c r="S567" s="267"/>
      <c r="T567" s="268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69" t="s">
        <v>186</v>
      </c>
      <c r="AU567" s="269" t="s">
        <v>94</v>
      </c>
      <c r="AV567" s="13" t="s">
        <v>92</v>
      </c>
      <c r="AW567" s="13" t="s">
        <v>37</v>
      </c>
      <c r="AX567" s="13" t="s">
        <v>85</v>
      </c>
      <c r="AY567" s="269" t="s">
        <v>178</v>
      </c>
    </row>
    <row r="568" s="14" customFormat="1">
      <c r="A568" s="14"/>
      <c r="B568" s="270"/>
      <c r="C568" s="271"/>
      <c r="D568" s="261" t="s">
        <v>186</v>
      </c>
      <c r="E568" s="272" t="s">
        <v>1</v>
      </c>
      <c r="F568" s="273" t="s">
        <v>343</v>
      </c>
      <c r="G568" s="271"/>
      <c r="H568" s="274">
        <v>25</v>
      </c>
      <c r="I568" s="275"/>
      <c r="J568" s="271"/>
      <c r="K568" s="271"/>
      <c r="L568" s="276"/>
      <c r="M568" s="277"/>
      <c r="N568" s="278"/>
      <c r="O568" s="278"/>
      <c r="P568" s="278"/>
      <c r="Q568" s="278"/>
      <c r="R568" s="278"/>
      <c r="S568" s="278"/>
      <c r="T568" s="279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80" t="s">
        <v>186</v>
      </c>
      <c r="AU568" s="280" t="s">
        <v>94</v>
      </c>
      <c r="AV568" s="14" t="s">
        <v>94</v>
      </c>
      <c r="AW568" s="14" t="s">
        <v>37</v>
      </c>
      <c r="AX568" s="14" t="s">
        <v>92</v>
      </c>
      <c r="AY568" s="280" t="s">
        <v>178</v>
      </c>
    </row>
    <row r="569" s="2" customFormat="1" ht="24.15" customHeight="1">
      <c r="A569" s="41"/>
      <c r="B569" s="42"/>
      <c r="C569" s="246" t="s">
        <v>899</v>
      </c>
      <c r="D569" s="246" t="s">
        <v>180</v>
      </c>
      <c r="E569" s="247" t="s">
        <v>900</v>
      </c>
      <c r="F569" s="248" t="s">
        <v>901</v>
      </c>
      <c r="G569" s="249" t="s">
        <v>315</v>
      </c>
      <c r="H569" s="250">
        <v>0.63900000000000001</v>
      </c>
      <c r="I569" s="251"/>
      <c r="J569" s="252">
        <f>ROUND(I569*H569,2)</f>
        <v>0</v>
      </c>
      <c r="K569" s="253"/>
      <c r="L569" s="44"/>
      <c r="M569" s="254" t="s">
        <v>1</v>
      </c>
      <c r="N569" s="255" t="s">
        <v>50</v>
      </c>
      <c r="O569" s="94"/>
      <c r="P569" s="256">
        <f>O569*H569</f>
        <v>0</v>
      </c>
      <c r="Q569" s="256">
        <v>0</v>
      </c>
      <c r="R569" s="256">
        <f>Q569*H569</f>
        <v>0</v>
      </c>
      <c r="S569" s="256">
        <v>0</v>
      </c>
      <c r="T569" s="257">
        <f>S569*H569</f>
        <v>0</v>
      </c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R569" s="258" t="s">
        <v>285</v>
      </c>
      <c r="AT569" s="258" t="s">
        <v>180</v>
      </c>
      <c r="AU569" s="258" t="s">
        <v>94</v>
      </c>
      <c r="AY569" s="18" t="s">
        <v>178</v>
      </c>
      <c r="BE569" s="146">
        <f>IF(N569="základní",J569,0)</f>
        <v>0</v>
      </c>
      <c r="BF569" s="146">
        <f>IF(N569="snížená",J569,0)</f>
        <v>0</v>
      </c>
      <c r="BG569" s="146">
        <f>IF(N569="zákl. přenesená",J569,0)</f>
        <v>0</v>
      </c>
      <c r="BH569" s="146">
        <f>IF(N569="sníž. přenesená",J569,0)</f>
        <v>0</v>
      </c>
      <c r="BI569" s="146">
        <f>IF(N569="nulová",J569,0)</f>
        <v>0</v>
      </c>
      <c r="BJ569" s="18" t="s">
        <v>92</v>
      </c>
      <c r="BK569" s="146">
        <f>ROUND(I569*H569,2)</f>
        <v>0</v>
      </c>
      <c r="BL569" s="18" t="s">
        <v>285</v>
      </c>
      <c r="BM569" s="258" t="s">
        <v>902</v>
      </c>
    </row>
    <row r="570" s="2" customFormat="1" ht="24.15" customHeight="1">
      <c r="A570" s="41"/>
      <c r="B570" s="42"/>
      <c r="C570" s="246" t="s">
        <v>903</v>
      </c>
      <c r="D570" s="246" t="s">
        <v>180</v>
      </c>
      <c r="E570" s="247" t="s">
        <v>904</v>
      </c>
      <c r="F570" s="248" t="s">
        <v>905</v>
      </c>
      <c r="G570" s="249" t="s">
        <v>315</v>
      </c>
      <c r="H570" s="250">
        <v>0.63900000000000001</v>
      </c>
      <c r="I570" s="251"/>
      <c r="J570" s="252">
        <f>ROUND(I570*H570,2)</f>
        <v>0</v>
      </c>
      <c r="K570" s="253"/>
      <c r="L570" s="44"/>
      <c r="M570" s="254" t="s">
        <v>1</v>
      </c>
      <c r="N570" s="255" t="s">
        <v>50</v>
      </c>
      <c r="O570" s="94"/>
      <c r="P570" s="256">
        <f>O570*H570</f>
        <v>0</v>
      </c>
      <c r="Q570" s="256">
        <v>0</v>
      </c>
      <c r="R570" s="256">
        <f>Q570*H570</f>
        <v>0</v>
      </c>
      <c r="S570" s="256">
        <v>0</v>
      </c>
      <c r="T570" s="257">
        <f>S570*H570</f>
        <v>0</v>
      </c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R570" s="258" t="s">
        <v>285</v>
      </c>
      <c r="AT570" s="258" t="s">
        <v>180</v>
      </c>
      <c r="AU570" s="258" t="s">
        <v>94</v>
      </c>
      <c r="AY570" s="18" t="s">
        <v>178</v>
      </c>
      <c r="BE570" s="146">
        <f>IF(N570="základní",J570,0)</f>
        <v>0</v>
      </c>
      <c r="BF570" s="146">
        <f>IF(N570="snížená",J570,0)</f>
        <v>0</v>
      </c>
      <c r="BG570" s="146">
        <f>IF(N570="zákl. přenesená",J570,0)</f>
        <v>0</v>
      </c>
      <c r="BH570" s="146">
        <f>IF(N570="sníž. přenesená",J570,0)</f>
        <v>0</v>
      </c>
      <c r="BI570" s="146">
        <f>IF(N570="nulová",J570,0)</f>
        <v>0</v>
      </c>
      <c r="BJ570" s="18" t="s">
        <v>92</v>
      </c>
      <c r="BK570" s="146">
        <f>ROUND(I570*H570,2)</f>
        <v>0</v>
      </c>
      <c r="BL570" s="18" t="s">
        <v>285</v>
      </c>
      <c r="BM570" s="258" t="s">
        <v>906</v>
      </c>
    </row>
    <row r="571" s="12" customFormat="1" ht="22.8" customHeight="1">
      <c r="A571" s="12"/>
      <c r="B571" s="230"/>
      <c r="C571" s="231"/>
      <c r="D571" s="232" t="s">
        <v>84</v>
      </c>
      <c r="E571" s="244" t="s">
        <v>907</v>
      </c>
      <c r="F571" s="244" t="s">
        <v>908</v>
      </c>
      <c r="G571" s="231"/>
      <c r="H571" s="231"/>
      <c r="I571" s="234"/>
      <c r="J571" s="245">
        <f>BK571</f>
        <v>0</v>
      </c>
      <c r="K571" s="231"/>
      <c r="L571" s="236"/>
      <c r="M571" s="237"/>
      <c r="N571" s="238"/>
      <c r="O571" s="238"/>
      <c r="P571" s="239">
        <f>SUM(P572:P590)</f>
        <v>0</v>
      </c>
      <c r="Q571" s="238"/>
      <c r="R571" s="239">
        <f>SUM(R572:R590)</f>
        <v>0.047884799999999998</v>
      </c>
      <c r="S571" s="238"/>
      <c r="T571" s="240">
        <f>SUM(T572:T590)</f>
        <v>0</v>
      </c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R571" s="241" t="s">
        <v>94</v>
      </c>
      <c r="AT571" s="242" t="s">
        <v>84</v>
      </c>
      <c r="AU571" s="242" t="s">
        <v>92</v>
      </c>
      <c r="AY571" s="241" t="s">
        <v>178</v>
      </c>
      <c r="BK571" s="243">
        <f>SUM(BK572:BK590)</f>
        <v>0</v>
      </c>
    </row>
    <row r="572" s="2" customFormat="1" ht="24.15" customHeight="1">
      <c r="A572" s="41"/>
      <c r="B572" s="42"/>
      <c r="C572" s="246" t="s">
        <v>909</v>
      </c>
      <c r="D572" s="246" t="s">
        <v>180</v>
      </c>
      <c r="E572" s="247" t="s">
        <v>910</v>
      </c>
      <c r="F572" s="248" t="s">
        <v>911</v>
      </c>
      <c r="G572" s="249" t="s">
        <v>912</v>
      </c>
      <c r="H572" s="250">
        <v>46.560000000000002</v>
      </c>
      <c r="I572" s="251"/>
      <c r="J572" s="252">
        <f>ROUND(I572*H572,2)</f>
        <v>0</v>
      </c>
      <c r="K572" s="253"/>
      <c r="L572" s="44"/>
      <c r="M572" s="254" t="s">
        <v>1</v>
      </c>
      <c r="N572" s="255" t="s">
        <v>50</v>
      </c>
      <c r="O572" s="94"/>
      <c r="P572" s="256">
        <f>O572*H572</f>
        <v>0</v>
      </c>
      <c r="Q572" s="256">
        <v>6.9999999999999994E-05</v>
      </c>
      <c r="R572" s="256">
        <f>Q572*H572</f>
        <v>0.0032591999999999999</v>
      </c>
      <c r="S572" s="256">
        <v>0</v>
      </c>
      <c r="T572" s="257">
        <f>S572*H572</f>
        <v>0</v>
      </c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R572" s="258" t="s">
        <v>285</v>
      </c>
      <c r="AT572" s="258" t="s">
        <v>180</v>
      </c>
      <c r="AU572" s="258" t="s">
        <v>94</v>
      </c>
      <c r="AY572" s="18" t="s">
        <v>178</v>
      </c>
      <c r="BE572" s="146">
        <f>IF(N572="základní",J572,0)</f>
        <v>0</v>
      </c>
      <c r="BF572" s="146">
        <f>IF(N572="snížená",J572,0)</f>
        <v>0</v>
      </c>
      <c r="BG572" s="146">
        <f>IF(N572="zákl. přenesená",J572,0)</f>
        <v>0</v>
      </c>
      <c r="BH572" s="146">
        <f>IF(N572="sníž. přenesená",J572,0)</f>
        <v>0</v>
      </c>
      <c r="BI572" s="146">
        <f>IF(N572="nulová",J572,0)</f>
        <v>0</v>
      </c>
      <c r="BJ572" s="18" t="s">
        <v>92</v>
      </c>
      <c r="BK572" s="146">
        <f>ROUND(I572*H572,2)</f>
        <v>0</v>
      </c>
      <c r="BL572" s="18" t="s">
        <v>285</v>
      </c>
      <c r="BM572" s="258" t="s">
        <v>913</v>
      </c>
    </row>
    <row r="573" s="13" customFormat="1">
      <c r="A573" s="13"/>
      <c r="B573" s="259"/>
      <c r="C573" s="260"/>
      <c r="D573" s="261" t="s">
        <v>186</v>
      </c>
      <c r="E573" s="262" t="s">
        <v>1</v>
      </c>
      <c r="F573" s="263" t="s">
        <v>537</v>
      </c>
      <c r="G573" s="260"/>
      <c r="H573" s="262" t="s">
        <v>1</v>
      </c>
      <c r="I573" s="264"/>
      <c r="J573" s="260"/>
      <c r="K573" s="260"/>
      <c r="L573" s="265"/>
      <c r="M573" s="266"/>
      <c r="N573" s="267"/>
      <c r="O573" s="267"/>
      <c r="P573" s="267"/>
      <c r="Q573" s="267"/>
      <c r="R573" s="267"/>
      <c r="S573" s="267"/>
      <c r="T573" s="268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69" t="s">
        <v>186</v>
      </c>
      <c r="AU573" s="269" t="s">
        <v>94</v>
      </c>
      <c r="AV573" s="13" t="s">
        <v>92</v>
      </c>
      <c r="AW573" s="13" t="s">
        <v>37</v>
      </c>
      <c r="AX573" s="13" t="s">
        <v>85</v>
      </c>
      <c r="AY573" s="269" t="s">
        <v>178</v>
      </c>
    </row>
    <row r="574" s="13" customFormat="1">
      <c r="A574" s="13"/>
      <c r="B574" s="259"/>
      <c r="C574" s="260"/>
      <c r="D574" s="261" t="s">
        <v>186</v>
      </c>
      <c r="E574" s="262" t="s">
        <v>1</v>
      </c>
      <c r="F574" s="263" t="s">
        <v>914</v>
      </c>
      <c r="G574" s="260"/>
      <c r="H574" s="262" t="s">
        <v>1</v>
      </c>
      <c r="I574" s="264"/>
      <c r="J574" s="260"/>
      <c r="K574" s="260"/>
      <c r="L574" s="265"/>
      <c r="M574" s="266"/>
      <c r="N574" s="267"/>
      <c r="O574" s="267"/>
      <c r="P574" s="267"/>
      <c r="Q574" s="267"/>
      <c r="R574" s="267"/>
      <c r="S574" s="267"/>
      <c r="T574" s="268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69" t="s">
        <v>186</v>
      </c>
      <c r="AU574" s="269" t="s">
        <v>94</v>
      </c>
      <c r="AV574" s="13" t="s">
        <v>92</v>
      </c>
      <c r="AW574" s="13" t="s">
        <v>37</v>
      </c>
      <c r="AX574" s="13" t="s">
        <v>85</v>
      </c>
      <c r="AY574" s="269" t="s">
        <v>178</v>
      </c>
    </row>
    <row r="575" s="14" customFormat="1">
      <c r="A575" s="14"/>
      <c r="B575" s="270"/>
      <c r="C575" s="271"/>
      <c r="D575" s="261" t="s">
        <v>186</v>
      </c>
      <c r="E575" s="272" t="s">
        <v>1</v>
      </c>
      <c r="F575" s="273" t="s">
        <v>915</v>
      </c>
      <c r="G575" s="271"/>
      <c r="H575" s="274">
        <v>32.640000000000001</v>
      </c>
      <c r="I575" s="275"/>
      <c r="J575" s="271"/>
      <c r="K575" s="271"/>
      <c r="L575" s="276"/>
      <c r="M575" s="277"/>
      <c r="N575" s="278"/>
      <c r="O575" s="278"/>
      <c r="P575" s="278"/>
      <c r="Q575" s="278"/>
      <c r="R575" s="278"/>
      <c r="S575" s="278"/>
      <c r="T575" s="279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80" t="s">
        <v>186</v>
      </c>
      <c r="AU575" s="280" t="s">
        <v>94</v>
      </c>
      <c r="AV575" s="14" t="s">
        <v>94</v>
      </c>
      <c r="AW575" s="14" t="s">
        <v>37</v>
      </c>
      <c r="AX575" s="14" t="s">
        <v>85</v>
      </c>
      <c r="AY575" s="280" t="s">
        <v>178</v>
      </c>
    </row>
    <row r="576" s="13" customFormat="1">
      <c r="A576" s="13"/>
      <c r="B576" s="259"/>
      <c r="C576" s="260"/>
      <c r="D576" s="261" t="s">
        <v>186</v>
      </c>
      <c r="E576" s="262" t="s">
        <v>1</v>
      </c>
      <c r="F576" s="263" t="s">
        <v>916</v>
      </c>
      <c r="G576" s="260"/>
      <c r="H576" s="262" t="s">
        <v>1</v>
      </c>
      <c r="I576" s="264"/>
      <c r="J576" s="260"/>
      <c r="K576" s="260"/>
      <c r="L576" s="265"/>
      <c r="M576" s="266"/>
      <c r="N576" s="267"/>
      <c r="O576" s="267"/>
      <c r="P576" s="267"/>
      <c r="Q576" s="267"/>
      <c r="R576" s="267"/>
      <c r="S576" s="267"/>
      <c r="T576" s="268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69" t="s">
        <v>186</v>
      </c>
      <c r="AU576" s="269" t="s">
        <v>94</v>
      </c>
      <c r="AV576" s="13" t="s">
        <v>92</v>
      </c>
      <c r="AW576" s="13" t="s">
        <v>37</v>
      </c>
      <c r="AX576" s="13" t="s">
        <v>85</v>
      </c>
      <c r="AY576" s="269" t="s">
        <v>178</v>
      </c>
    </row>
    <row r="577" s="14" customFormat="1">
      <c r="A577" s="14"/>
      <c r="B577" s="270"/>
      <c r="C577" s="271"/>
      <c r="D577" s="261" t="s">
        <v>186</v>
      </c>
      <c r="E577" s="272" t="s">
        <v>1</v>
      </c>
      <c r="F577" s="273" t="s">
        <v>917</v>
      </c>
      <c r="G577" s="271"/>
      <c r="H577" s="274">
        <v>10.560000000000001</v>
      </c>
      <c r="I577" s="275"/>
      <c r="J577" s="271"/>
      <c r="K577" s="271"/>
      <c r="L577" s="276"/>
      <c r="M577" s="277"/>
      <c r="N577" s="278"/>
      <c r="O577" s="278"/>
      <c r="P577" s="278"/>
      <c r="Q577" s="278"/>
      <c r="R577" s="278"/>
      <c r="S577" s="278"/>
      <c r="T577" s="279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80" t="s">
        <v>186</v>
      </c>
      <c r="AU577" s="280" t="s">
        <v>94</v>
      </c>
      <c r="AV577" s="14" t="s">
        <v>94</v>
      </c>
      <c r="AW577" s="14" t="s">
        <v>37</v>
      </c>
      <c r="AX577" s="14" t="s">
        <v>85</v>
      </c>
      <c r="AY577" s="280" t="s">
        <v>178</v>
      </c>
    </row>
    <row r="578" s="13" customFormat="1">
      <c r="A578" s="13"/>
      <c r="B578" s="259"/>
      <c r="C578" s="260"/>
      <c r="D578" s="261" t="s">
        <v>186</v>
      </c>
      <c r="E578" s="262" t="s">
        <v>1</v>
      </c>
      <c r="F578" s="263" t="s">
        <v>918</v>
      </c>
      <c r="G578" s="260"/>
      <c r="H578" s="262" t="s">
        <v>1</v>
      </c>
      <c r="I578" s="264"/>
      <c r="J578" s="260"/>
      <c r="K578" s="260"/>
      <c r="L578" s="265"/>
      <c r="M578" s="266"/>
      <c r="N578" s="267"/>
      <c r="O578" s="267"/>
      <c r="P578" s="267"/>
      <c r="Q578" s="267"/>
      <c r="R578" s="267"/>
      <c r="S578" s="267"/>
      <c r="T578" s="268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69" t="s">
        <v>186</v>
      </c>
      <c r="AU578" s="269" t="s">
        <v>94</v>
      </c>
      <c r="AV578" s="13" t="s">
        <v>92</v>
      </c>
      <c r="AW578" s="13" t="s">
        <v>37</v>
      </c>
      <c r="AX578" s="13" t="s">
        <v>85</v>
      </c>
      <c r="AY578" s="269" t="s">
        <v>178</v>
      </c>
    </row>
    <row r="579" s="14" customFormat="1">
      <c r="A579" s="14"/>
      <c r="B579" s="270"/>
      <c r="C579" s="271"/>
      <c r="D579" s="261" t="s">
        <v>186</v>
      </c>
      <c r="E579" s="272" t="s">
        <v>1</v>
      </c>
      <c r="F579" s="273" t="s">
        <v>919</v>
      </c>
      <c r="G579" s="271"/>
      <c r="H579" s="274">
        <v>3.3599999999999999</v>
      </c>
      <c r="I579" s="275"/>
      <c r="J579" s="271"/>
      <c r="K579" s="271"/>
      <c r="L579" s="276"/>
      <c r="M579" s="277"/>
      <c r="N579" s="278"/>
      <c r="O579" s="278"/>
      <c r="P579" s="278"/>
      <c r="Q579" s="278"/>
      <c r="R579" s="278"/>
      <c r="S579" s="278"/>
      <c r="T579" s="279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80" t="s">
        <v>186</v>
      </c>
      <c r="AU579" s="280" t="s">
        <v>94</v>
      </c>
      <c r="AV579" s="14" t="s">
        <v>94</v>
      </c>
      <c r="AW579" s="14" t="s">
        <v>37</v>
      </c>
      <c r="AX579" s="14" t="s">
        <v>85</v>
      </c>
      <c r="AY579" s="280" t="s">
        <v>178</v>
      </c>
    </row>
    <row r="580" s="15" customFormat="1">
      <c r="A580" s="15"/>
      <c r="B580" s="281"/>
      <c r="C580" s="282"/>
      <c r="D580" s="261" t="s">
        <v>186</v>
      </c>
      <c r="E580" s="283" t="s">
        <v>1</v>
      </c>
      <c r="F580" s="284" t="s">
        <v>206</v>
      </c>
      <c r="G580" s="282"/>
      <c r="H580" s="285">
        <v>46.560000000000002</v>
      </c>
      <c r="I580" s="286"/>
      <c r="J580" s="282"/>
      <c r="K580" s="282"/>
      <c r="L580" s="287"/>
      <c r="M580" s="288"/>
      <c r="N580" s="289"/>
      <c r="O580" s="289"/>
      <c r="P580" s="289"/>
      <c r="Q580" s="289"/>
      <c r="R580" s="289"/>
      <c r="S580" s="289"/>
      <c r="T580" s="290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T580" s="291" t="s">
        <v>186</v>
      </c>
      <c r="AU580" s="291" t="s">
        <v>94</v>
      </c>
      <c r="AV580" s="15" t="s">
        <v>184</v>
      </c>
      <c r="AW580" s="15" t="s">
        <v>37</v>
      </c>
      <c r="AX580" s="15" t="s">
        <v>92</v>
      </c>
      <c r="AY580" s="291" t="s">
        <v>178</v>
      </c>
    </row>
    <row r="581" s="2" customFormat="1" ht="24.15" customHeight="1">
      <c r="A581" s="41"/>
      <c r="B581" s="42"/>
      <c r="C581" s="303" t="s">
        <v>920</v>
      </c>
      <c r="D581" s="303" t="s">
        <v>286</v>
      </c>
      <c r="E581" s="304" t="s">
        <v>921</v>
      </c>
      <c r="F581" s="305" t="s">
        <v>922</v>
      </c>
      <c r="G581" s="306" t="s">
        <v>315</v>
      </c>
      <c r="H581" s="307">
        <v>0.033000000000000002</v>
      </c>
      <c r="I581" s="308"/>
      <c r="J581" s="309">
        <f>ROUND(I581*H581,2)</f>
        <v>0</v>
      </c>
      <c r="K581" s="310"/>
      <c r="L581" s="311"/>
      <c r="M581" s="312" t="s">
        <v>1</v>
      </c>
      <c r="N581" s="313" t="s">
        <v>50</v>
      </c>
      <c r="O581" s="94"/>
      <c r="P581" s="256">
        <f>O581*H581</f>
        <v>0</v>
      </c>
      <c r="Q581" s="256">
        <v>1</v>
      </c>
      <c r="R581" s="256">
        <f>Q581*H581</f>
        <v>0.033000000000000002</v>
      </c>
      <c r="S581" s="256">
        <v>0</v>
      </c>
      <c r="T581" s="257">
        <f>S581*H581</f>
        <v>0</v>
      </c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R581" s="258" t="s">
        <v>376</v>
      </c>
      <c r="AT581" s="258" t="s">
        <v>286</v>
      </c>
      <c r="AU581" s="258" t="s">
        <v>94</v>
      </c>
      <c r="AY581" s="18" t="s">
        <v>178</v>
      </c>
      <c r="BE581" s="146">
        <f>IF(N581="základní",J581,0)</f>
        <v>0</v>
      </c>
      <c r="BF581" s="146">
        <f>IF(N581="snížená",J581,0)</f>
        <v>0</v>
      </c>
      <c r="BG581" s="146">
        <f>IF(N581="zákl. přenesená",J581,0)</f>
        <v>0</v>
      </c>
      <c r="BH581" s="146">
        <f>IF(N581="sníž. přenesená",J581,0)</f>
        <v>0</v>
      </c>
      <c r="BI581" s="146">
        <f>IF(N581="nulová",J581,0)</f>
        <v>0</v>
      </c>
      <c r="BJ581" s="18" t="s">
        <v>92</v>
      </c>
      <c r="BK581" s="146">
        <f>ROUND(I581*H581,2)</f>
        <v>0</v>
      </c>
      <c r="BL581" s="18" t="s">
        <v>285</v>
      </c>
      <c r="BM581" s="258" t="s">
        <v>923</v>
      </c>
    </row>
    <row r="582" s="14" customFormat="1">
      <c r="A582" s="14"/>
      <c r="B582" s="270"/>
      <c r="C582" s="271"/>
      <c r="D582" s="261" t="s">
        <v>186</v>
      </c>
      <c r="E582" s="272" t="s">
        <v>1</v>
      </c>
      <c r="F582" s="273" t="s">
        <v>924</v>
      </c>
      <c r="G582" s="271"/>
      <c r="H582" s="274">
        <v>0.033000000000000002</v>
      </c>
      <c r="I582" s="275"/>
      <c r="J582" s="271"/>
      <c r="K582" s="271"/>
      <c r="L582" s="276"/>
      <c r="M582" s="277"/>
      <c r="N582" s="278"/>
      <c r="O582" s="278"/>
      <c r="P582" s="278"/>
      <c r="Q582" s="278"/>
      <c r="R582" s="278"/>
      <c r="S582" s="278"/>
      <c r="T582" s="279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80" t="s">
        <v>186</v>
      </c>
      <c r="AU582" s="280" t="s">
        <v>94</v>
      </c>
      <c r="AV582" s="14" t="s">
        <v>94</v>
      </c>
      <c r="AW582" s="14" t="s">
        <v>37</v>
      </c>
      <c r="AX582" s="14" t="s">
        <v>92</v>
      </c>
      <c r="AY582" s="280" t="s">
        <v>178</v>
      </c>
    </row>
    <row r="583" s="2" customFormat="1" ht="16.5" customHeight="1">
      <c r="A583" s="41"/>
      <c r="B583" s="42"/>
      <c r="C583" s="303" t="s">
        <v>925</v>
      </c>
      <c r="D583" s="303" t="s">
        <v>286</v>
      </c>
      <c r="E583" s="304" t="s">
        <v>926</v>
      </c>
      <c r="F583" s="305" t="s">
        <v>927</v>
      </c>
      <c r="G583" s="306" t="s">
        <v>346</v>
      </c>
      <c r="H583" s="307">
        <v>12</v>
      </c>
      <c r="I583" s="308"/>
      <c r="J583" s="309">
        <f>ROUND(I583*H583,2)</f>
        <v>0</v>
      </c>
      <c r="K583" s="310"/>
      <c r="L583" s="311"/>
      <c r="M583" s="312" t="s">
        <v>1</v>
      </c>
      <c r="N583" s="313" t="s">
        <v>50</v>
      </c>
      <c r="O583" s="94"/>
      <c r="P583" s="256">
        <f>O583*H583</f>
        <v>0</v>
      </c>
      <c r="Q583" s="256">
        <v>0.00077999999999999999</v>
      </c>
      <c r="R583" s="256">
        <f>Q583*H583</f>
        <v>0.0093600000000000003</v>
      </c>
      <c r="S583" s="256">
        <v>0</v>
      </c>
      <c r="T583" s="257">
        <f>S583*H583</f>
        <v>0</v>
      </c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R583" s="258" t="s">
        <v>376</v>
      </c>
      <c r="AT583" s="258" t="s">
        <v>286</v>
      </c>
      <c r="AU583" s="258" t="s">
        <v>94</v>
      </c>
      <c r="AY583" s="18" t="s">
        <v>178</v>
      </c>
      <c r="BE583" s="146">
        <f>IF(N583="základní",J583,0)</f>
        <v>0</v>
      </c>
      <c r="BF583" s="146">
        <f>IF(N583="snížená",J583,0)</f>
        <v>0</v>
      </c>
      <c r="BG583" s="146">
        <f>IF(N583="zákl. přenesená",J583,0)</f>
        <v>0</v>
      </c>
      <c r="BH583" s="146">
        <f>IF(N583="sníž. přenesená",J583,0)</f>
        <v>0</v>
      </c>
      <c r="BI583" s="146">
        <f>IF(N583="nulová",J583,0)</f>
        <v>0</v>
      </c>
      <c r="BJ583" s="18" t="s">
        <v>92</v>
      </c>
      <c r="BK583" s="146">
        <f>ROUND(I583*H583,2)</f>
        <v>0</v>
      </c>
      <c r="BL583" s="18" t="s">
        <v>285</v>
      </c>
      <c r="BM583" s="258" t="s">
        <v>928</v>
      </c>
    </row>
    <row r="584" s="14" customFormat="1">
      <c r="A584" s="14"/>
      <c r="B584" s="270"/>
      <c r="C584" s="271"/>
      <c r="D584" s="261" t="s">
        <v>186</v>
      </c>
      <c r="E584" s="272" t="s">
        <v>1</v>
      </c>
      <c r="F584" s="273" t="s">
        <v>929</v>
      </c>
      <c r="G584" s="271"/>
      <c r="H584" s="274">
        <v>12</v>
      </c>
      <c r="I584" s="275"/>
      <c r="J584" s="271"/>
      <c r="K584" s="271"/>
      <c r="L584" s="276"/>
      <c r="M584" s="277"/>
      <c r="N584" s="278"/>
      <c r="O584" s="278"/>
      <c r="P584" s="278"/>
      <c r="Q584" s="278"/>
      <c r="R584" s="278"/>
      <c r="S584" s="278"/>
      <c r="T584" s="279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80" t="s">
        <v>186</v>
      </c>
      <c r="AU584" s="280" t="s">
        <v>94</v>
      </c>
      <c r="AV584" s="14" t="s">
        <v>94</v>
      </c>
      <c r="AW584" s="14" t="s">
        <v>37</v>
      </c>
      <c r="AX584" s="14" t="s">
        <v>92</v>
      </c>
      <c r="AY584" s="280" t="s">
        <v>178</v>
      </c>
    </row>
    <row r="585" s="2" customFormat="1" ht="16.5" customHeight="1">
      <c r="A585" s="41"/>
      <c r="B585" s="42"/>
      <c r="C585" s="303" t="s">
        <v>930</v>
      </c>
      <c r="D585" s="303" t="s">
        <v>286</v>
      </c>
      <c r="E585" s="304" t="s">
        <v>931</v>
      </c>
      <c r="F585" s="305" t="s">
        <v>932</v>
      </c>
      <c r="G585" s="306" t="s">
        <v>933</v>
      </c>
      <c r="H585" s="307">
        <v>0.95999999999999996</v>
      </c>
      <c r="I585" s="308"/>
      <c r="J585" s="309">
        <f>ROUND(I585*H585,2)</f>
        <v>0</v>
      </c>
      <c r="K585" s="310"/>
      <c r="L585" s="311"/>
      <c r="M585" s="312" t="s">
        <v>1</v>
      </c>
      <c r="N585" s="313" t="s">
        <v>50</v>
      </c>
      <c r="O585" s="94"/>
      <c r="P585" s="256">
        <f>O585*H585</f>
        <v>0</v>
      </c>
      <c r="Q585" s="256">
        <v>0.00173</v>
      </c>
      <c r="R585" s="256">
        <f>Q585*H585</f>
        <v>0.0016607999999999998</v>
      </c>
      <c r="S585" s="256">
        <v>0</v>
      </c>
      <c r="T585" s="257">
        <f>S585*H585</f>
        <v>0</v>
      </c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R585" s="258" t="s">
        <v>376</v>
      </c>
      <c r="AT585" s="258" t="s">
        <v>286</v>
      </c>
      <c r="AU585" s="258" t="s">
        <v>94</v>
      </c>
      <c r="AY585" s="18" t="s">
        <v>178</v>
      </c>
      <c r="BE585" s="146">
        <f>IF(N585="základní",J585,0)</f>
        <v>0</v>
      </c>
      <c r="BF585" s="146">
        <f>IF(N585="snížená",J585,0)</f>
        <v>0</v>
      </c>
      <c r="BG585" s="146">
        <f>IF(N585="zákl. přenesená",J585,0)</f>
        <v>0</v>
      </c>
      <c r="BH585" s="146">
        <f>IF(N585="sníž. přenesená",J585,0)</f>
        <v>0</v>
      </c>
      <c r="BI585" s="146">
        <f>IF(N585="nulová",J585,0)</f>
        <v>0</v>
      </c>
      <c r="BJ585" s="18" t="s">
        <v>92</v>
      </c>
      <c r="BK585" s="146">
        <f>ROUND(I585*H585,2)</f>
        <v>0</v>
      </c>
      <c r="BL585" s="18" t="s">
        <v>285</v>
      </c>
      <c r="BM585" s="258" t="s">
        <v>934</v>
      </c>
    </row>
    <row r="586" s="14" customFormat="1">
      <c r="A586" s="14"/>
      <c r="B586" s="270"/>
      <c r="C586" s="271"/>
      <c r="D586" s="261" t="s">
        <v>186</v>
      </c>
      <c r="E586" s="272" t="s">
        <v>1</v>
      </c>
      <c r="F586" s="273" t="s">
        <v>935</v>
      </c>
      <c r="G586" s="271"/>
      <c r="H586" s="274">
        <v>0.95999999999999996</v>
      </c>
      <c r="I586" s="275"/>
      <c r="J586" s="271"/>
      <c r="K586" s="271"/>
      <c r="L586" s="276"/>
      <c r="M586" s="277"/>
      <c r="N586" s="278"/>
      <c r="O586" s="278"/>
      <c r="P586" s="278"/>
      <c r="Q586" s="278"/>
      <c r="R586" s="278"/>
      <c r="S586" s="278"/>
      <c r="T586" s="279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80" t="s">
        <v>186</v>
      </c>
      <c r="AU586" s="280" t="s">
        <v>94</v>
      </c>
      <c r="AV586" s="14" t="s">
        <v>94</v>
      </c>
      <c r="AW586" s="14" t="s">
        <v>37</v>
      </c>
      <c r="AX586" s="14" t="s">
        <v>92</v>
      </c>
      <c r="AY586" s="280" t="s">
        <v>178</v>
      </c>
    </row>
    <row r="587" s="2" customFormat="1" ht="16.5" customHeight="1">
      <c r="A587" s="41"/>
      <c r="B587" s="42"/>
      <c r="C587" s="303" t="s">
        <v>936</v>
      </c>
      <c r="D587" s="303" t="s">
        <v>286</v>
      </c>
      <c r="E587" s="304" t="s">
        <v>937</v>
      </c>
      <c r="F587" s="305" t="s">
        <v>938</v>
      </c>
      <c r="G587" s="306" t="s">
        <v>933</v>
      </c>
      <c r="H587" s="307">
        <v>0.95999999999999996</v>
      </c>
      <c r="I587" s="308"/>
      <c r="J587" s="309">
        <f>ROUND(I587*H587,2)</f>
        <v>0</v>
      </c>
      <c r="K587" s="310"/>
      <c r="L587" s="311"/>
      <c r="M587" s="312" t="s">
        <v>1</v>
      </c>
      <c r="N587" s="313" t="s">
        <v>50</v>
      </c>
      <c r="O587" s="94"/>
      <c r="P587" s="256">
        <f>O587*H587</f>
        <v>0</v>
      </c>
      <c r="Q587" s="256">
        <v>0.00063000000000000003</v>
      </c>
      <c r="R587" s="256">
        <f>Q587*H587</f>
        <v>0.00060479999999999996</v>
      </c>
      <c r="S587" s="256">
        <v>0</v>
      </c>
      <c r="T587" s="257">
        <f>S587*H587</f>
        <v>0</v>
      </c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R587" s="258" t="s">
        <v>376</v>
      </c>
      <c r="AT587" s="258" t="s">
        <v>286</v>
      </c>
      <c r="AU587" s="258" t="s">
        <v>94</v>
      </c>
      <c r="AY587" s="18" t="s">
        <v>178</v>
      </c>
      <c r="BE587" s="146">
        <f>IF(N587="základní",J587,0)</f>
        <v>0</v>
      </c>
      <c r="BF587" s="146">
        <f>IF(N587="snížená",J587,0)</f>
        <v>0</v>
      </c>
      <c r="BG587" s="146">
        <f>IF(N587="zákl. přenesená",J587,0)</f>
        <v>0</v>
      </c>
      <c r="BH587" s="146">
        <f>IF(N587="sníž. přenesená",J587,0)</f>
        <v>0</v>
      </c>
      <c r="BI587" s="146">
        <f>IF(N587="nulová",J587,0)</f>
        <v>0</v>
      </c>
      <c r="BJ587" s="18" t="s">
        <v>92</v>
      </c>
      <c r="BK587" s="146">
        <f>ROUND(I587*H587,2)</f>
        <v>0</v>
      </c>
      <c r="BL587" s="18" t="s">
        <v>285</v>
      </c>
      <c r="BM587" s="258" t="s">
        <v>939</v>
      </c>
    </row>
    <row r="588" s="14" customFormat="1">
      <c r="A588" s="14"/>
      <c r="B588" s="270"/>
      <c r="C588" s="271"/>
      <c r="D588" s="261" t="s">
        <v>186</v>
      </c>
      <c r="E588" s="272" t="s">
        <v>1</v>
      </c>
      <c r="F588" s="273" t="s">
        <v>935</v>
      </c>
      <c r="G588" s="271"/>
      <c r="H588" s="274">
        <v>0.95999999999999996</v>
      </c>
      <c r="I588" s="275"/>
      <c r="J588" s="271"/>
      <c r="K588" s="271"/>
      <c r="L588" s="276"/>
      <c r="M588" s="277"/>
      <c r="N588" s="278"/>
      <c r="O588" s="278"/>
      <c r="P588" s="278"/>
      <c r="Q588" s="278"/>
      <c r="R588" s="278"/>
      <c r="S588" s="278"/>
      <c r="T588" s="279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80" t="s">
        <v>186</v>
      </c>
      <c r="AU588" s="280" t="s">
        <v>94</v>
      </c>
      <c r="AV588" s="14" t="s">
        <v>94</v>
      </c>
      <c r="AW588" s="14" t="s">
        <v>37</v>
      </c>
      <c r="AX588" s="14" t="s">
        <v>92</v>
      </c>
      <c r="AY588" s="280" t="s">
        <v>178</v>
      </c>
    </row>
    <row r="589" s="2" customFormat="1" ht="24.15" customHeight="1">
      <c r="A589" s="41"/>
      <c r="B589" s="42"/>
      <c r="C589" s="246" t="s">
        <v>940</v>
      </c>
      <c r="D589" s="246" t="s">
        <v>180</v>
      </c>
      <c r="E589" s="247" t="s">
        <v>941</v>
      </c>
      <c r="F589" s="248" t="s">
        <v>942</v>
      </c>
      <c r="G589" s="249" t="s">
        <v>315</v>
      </c>
      <c r="H589" s="250">
        <v>0.048000000000000001</v>
      </c>
      <c r="I589" s="251"/>
      <c r="J589" s="252">
        <f>ROUND(I589*H589,2)</f>
        <v>0</v>
      </c>
      <c r="K589" s="253"/>
      <c r="L589" s="44"/>
      <c r="M589" s="254" t="s">
        <v>1</v>
      </c>
      <c r="N589" s="255" t="s">
        <v>50</v>
      </c>
      <c r="O589" s="94"/>
      <c r="P589" s="256">
        <f>O589*H589</f>
        <v>0</v>
      </c>
      <c r="Q589" s="256">
        <v>0</v>
      </c>
      <c r="R589" s="256">
        <f>Q589*H589</f>
        <v>0</v>
      </c>
      <c r="S589" s="256">
        <v>0</v>
      </c>
      <c r="T589" s="257">
        <f>S589*H589</f>
        <v>0</v>
      </c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R589" s="258" t="s">
        <v>285</v>
      </c>
      <c r="AT589" s="258" t="s">
        <v>180</v>
      </c>
      <c r="AU589" s="258" t="s">
        <v>94</v>
      </c>
      <c r="AY589" s="18" t="s">
        <v>178</v>
      </c>
      <c r="BE589" s="146">
        <f>IF(N589="základní",J589,0)</f>
        <v>0</v>
      </c>
      <c r="BF589" s="146">
        <f>IF(N589="snížená",J589,0)</f>
        <v>0</v>
      </c>
      <c r="BG589" s="146">
        <f>IF(N589="zákl. přenesená",J589,0)</f>
        <v>0</v>
      </c>
      <c r="BH589" s="146">
        <f>IF(N589="sníž. přenesená",J589,0)</f>
        <v>0</v>
      </c>
      <c r="BI589" s="146">
        <f>IF(N589="nulová",J589,0)</f>
        <v>0</v>
      </c>
      <c r="BJ589" s="18" t="s">
        <v>92</v>
      </c>
      <c r="BK589" s="146">
        <f>ROUND(I589*H589,2)</f>
        <v>0</v>
      </c>
      <c r="BL589" s="18" t="s">
        <v>285</v>
      </c>
      <c r="BM589" s="258" t="s">
        <v>943</v>
      </c>
    </row>
    <row r="590" s="2" customFormat="1" ht="24.15" customHeight="1">
      <c r="A590" s="41"/>
      <c r="B590" s="42"/>
      <c r="C590" s="246" t="s">
        <v>944</v>
      </c>
      <c r="D590" s="246" t="s">
        <v>180</v>
      </c>
      <c r="E590" s="247" t="s">
        <v>945</v>
      </c>
      <c r="F590" s="248" t="s">
        <v>946</v>
      </c>
      <c r="G590" s="249" t="s">
        <v>315</v>
      </c>
      <c r="H590" s="250">
        <v>0.048000000000000001</v>
      </c>
      <c r="I590" s="251"/>
      <c r="J590" s="252">
        <f>ROUND(I590*H590,2)</f>
        <v>0</v>
      </c>
      <c r="K590" s="253"/>
      <c r="L590" s="44"/>
      <c r="M590" s="254" t="s">
        <v>1</v>
      </c>
      <c r="N590" s="255" t="s">
        <v>50</v>
      </c>
      <c r="O590" s="94"/>
      <c r="P590" s="256">
        <f>O590*H590</f>
        <v>0</v>
      </c>
      <c r="Q590" s="256">
        <v>0</v>
      </c>
      <c r="R590" s="256">
        <f>Q590*H590</f>
        <v>0</v>
      </c>
      <c r="S590" s="256">
        <v>0</v>
      </c>
      <c r="T590" s="257">
        <f>S590*H590</f>
        <v>0</v>
      </c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R590" s="258" t="s">
        <v>285</v>
      </c>
      <c r="AT590" s="258" t="s">
        <v>180</v>
      </c>
      <c r="AU590" s="258" t="s">
        <v>94</v>
      </c>
      <c r="AY590" s="18" t="s">
        <v>178</v>
      </c>
      <c r="BE590" s="146">
        <f>IF(N590="základní",J590,0)</f>
        <v>0</v>
      </c>
      <c r="BF590" s="146">
        <f>IF(N590="snížená",J590,0)</f>
        <v>0</v>
      </c>
      <c r="BG590" s="146">
        <f>IF(N590="zákl. přenesená",J590,0)</f>
        <v>0</v>
      </c>
      <c r="BH590" s="146">
        <f>IF(N590="sníž. přenesená",J590,0)</f>
        <v>0</v>
      </c>
      <c r="BI590" s="146">
        <f>IF(N590="nulová",J590,0)</f>
        <v>0</v>
      </c>
      <c r="BJ590" s="18" t="s">
        <v>92</v>
      </c>
      <c r="BK590" s="146">
        <f>ROUND(I590*H590,2)</f>
        <v>0</v>
      </c>
      <c r="BL590" s="18" t="s">
        <v>285</v>
      </c>
      <c r="BM590" s="258" t="s">
        <v>947</v>
      </c>
    </row>
    <row r="591" s="12" customFormat="1" ht="22.8" customHeight="1">
      <c r="A591" s="12"/>
      <c r="B591" s="230"/>
      <c r="C591" s="231"/>
      <c r="D591" s="232" t="s">
        <v>84</v>
      </c>
      <c r="E591" s="244" t="s">
        <v>948</v>
      </c>
      <c r="F591" s="244" t="s">
        <v>949</v>
      </c>
      <c r="G591" s="231"/>
      <c r="H591" s="231"/>
      <c r="I591" s="234"/>
      <c r="J591" s="245">
        <f>BK591</f>
        <v>0</v>
      </c>
      <c r="K591" s="231"/>
      <c r="L591" s="236"/>
      <c r="M591" s="237"/>
      <c r="N591" s="238"/>
      <c r="O591" s="238"/>
      <c r="P591" s="239">
        <f>SUM(P592:P604)</f>
        <v>0</v>
      </c>
      <c r="Q591" s="238"/>
      <c r="R591" s="239">
        <f>SUM(R592:R604)</f>
        <v>7.0417439999999987</v>
      </c>
      <c r="S591" s="238"/>
      <c r="T591" s="240">
        <f>SUM(T592:T604)</f>
        <v>0</v>
      </c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R591" s="241" t="s">
        <v>94</v>
      </c>
      <c r="AT591" s="242" t="s">
        <v>84</v>
      </c>
      <c r="AU591" s="242" t="s">
        <v>92</v>
      </c>
      <c r="AY591" s="241" t="s">
        <v>178</v>
      </c>
      <c r="BK591" s="243">
        <f>SUM(BK592:BK604)</f>
        <v>0</v>
      </c>
    </row>
    <row r="592" s="2" customFormat="1" ht="16.5" customHeight="1">
      <c r="A592" s="41"/>
      <c r="B592" s="42"/>
      <c r="C592" s="246" t="s">
        <v>950</v>
      </c>
      <c r="D592" s="246" t="s">
        <v>180</v>
      </c>
      <c r="E592" s="247" t="s">
        <v>951</v>
      </c>
      <c r="F592" s="248" t="s">
        <v>952</v>
      </c>
      <c r="G592" s="249" t="s">
        <v>299</v>
      </c>
      <c r="H592" s="250">
        <v>45.503999999999998</v>
      </c>
      <c r="I592" s="251"/>
      <c r="J592" s="252">
        <f>ROUND(I592*H592,2)</f>
        <v>0</v>
      </c>
      <c r="K592" s="253"/>
      <c r="L592" s="44"/>
      <c r="M592" s="254" t="s">
        <v>1</v>
      </c>
      <c r="N592" s="255" t="s">
        <v>50</v>
      </c>
      <c r="O592" s="94"/>
      <c r="P592" s="256">
        <f>O592*H592</f>
        <v>0</v>
      </c>
      <c r="Q592" s="256">
        <v>0</v>
      </c>
      <c r="R592" s="256">
        <f>Q592*H592</f>
        <v>0</v>
      </c>
      <c r="S592" s="256">
        <v>0</v>
      </c>
      <c r="T592" s="257">
        <f>S592*H592</f>
        <v>0</v>
      </c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R592" s="258" t="s">
        <v>285</v>
      </c>
      <c r="AT592" s="258" t="s">
        <v>180</v>
      </c>
      <c r="AU592" s="258" t="s">
        <v>94</v>
      </c>
      <c r="AY592" s="18" t="s">
        <v>178</v>
      </c>
      <c r="BE592" s="146">
        <f>IF(N592="základní",J592,0)</f>
        <v>0</v>
      </c>
      <c r="BF592" s="146">
        <f>IF(N592="snížená",J592,0)</f>
        <v>0</v>
      </c>
      <c r="BG592" s="146">
        <f>IF(N592="zákl. přenesená",J592,0)</f>
        <v>0</v>
      </c>
      <c r="BH592" s="146">
        <f>IF(N592="sníž. přenesená",J592,0)</f>
        <v>0</v>
      </c>
      <c r="BI592" s="146">
        <f>IF(N592="nulová",J592,0)</f>
        <v>0</v>
      </c>
      <c r="BJ592" s="18" t="s">
        <v>92</v>
      </c>
      <c r="BK592" s="146">
        <f>ROUND(I592*H592,2)</f>
        <v>0</v>
      </c>
      <c r="BL592" s="18" t="s">
        <v>285</v>
      </c>
      <c r="BM592" s="258" t="s">
        <v>953</v>
      </c>
    </row>
    <row r="593" s="14" customFormat="1">
      <c r="A593" s="14"/>
      <c r="B593" s="270"/>
      <c r="C593" s="271"/>
      <c r="D593" s="261" t="s">
        <v>186</v>
      </c>
      <c r="E593" s="272" t="s">
        <v>1</v>
      </c>
      <c r="F593" s="273" t="s">
        <v>954</v>
      </c>
      <c r="G593" s="271"/>
      <c r="H593" s="274">
        <v>45.503999999999998</v>
      </c>
      <c r="I593" s="275"/>
      <c r="J593" s="271"/>
      <c r="K593" s="271"/>
      <c r="L593" s="276"/>
      <c r="M593" s="277"/>
      <c r="N593" s="278"/>
      <c r="O593" s="278"/>
      <c r="P593" s="278"/>
      <c r="Q593" s="278"/>
      <c r="R593" s="278"/>
      <c r="S593" s="278"/>
      <c r="T593" s="279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80" t="s">
        <v>186</v>
      </c>
      <c r="AU593" s="280" t="s">
        <v>94</v>
      </c>
      <c r="AV593" s="14" t="s">
        <v>94</v>
      </c>
      <c r="AW593" s="14" t="s">
        <v>37</v>
      </c>
      <c r="AX593" s="14" t="s">
        <v>92</v>
      </c>
      <c r="AY593" s="280" t="s">
        <v>178</v>
      </c>
    </row>
    <row r="594" s="2" customFormat="1" ht="16.5" customHeight="1">
      <c r="A594" s="41"/>
      <c r="B594" s="42"/>
      <c r="C594" s="246" t="s">
        <v>955</v>
      </c>
      <c r="D594" s="246" t="s">
        <v>180</v>
      </c>
      <c r="E594" s="247" t="s">
        <v>956</v>
      </c>
      <c r="F594" s="248" t="s">
        <v>957</v>
      </c>
      <c r="G594" s="249" t="s">
        <v>299</v>
      </c>
      <c r="H594" s="250">
        <v>45.503999999999998</v>
      </c>
      <c r="I594" s="251"/>
      <c r="J594" s="252">
        <f>ROUND(I594*H594,2)</f>
        <v>0</v>
      </c>
      <c r="K594" s="253"/>
      <c r="L594" s="44"/>
      <c r="M594" s="254" t="s">
        <v>1</v>
      </c>
      <c r="N594" s="255" t="s">
        <v>50</v>
      </c>
      <c r="O594" s="94"/>
      <c r="P594" s="256">
        <f>O594*H594</f>
        <v>0</v>
      </c>
      <c r="Q594" s="256">
        <v>0.00029999999999999997</v>
      </c>
      <c r="R594" s="256">
        <f>Q594*H594</f>
        <v>0.013651199999999999</v>
      </c>
      <c r="S594" s="256">
        <v>0</v>
      </c>
      <c r="T594" s="257">
        <f>S594*H594</f>
        <v>0</v>
      </c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R594" s="258" t="s">
        <v>285</v>
      </c>
      <c r="AT594" s="258" t="s">
        <v>180</v>
      </c>
      <c r="AU594" s="258" t="s">
        <v>94</v>
      </c>
      <c r="AY594" s="18" t="s">
        <v>178</v>
      </c>
      <c r="BE594" s="146">
        <f>IF(N594="základní",J594,0)</f>
        <v>0</v>
      </c>
      <c r="BF594" s="146">
        <f>IF(N594="snížená",J594,0)</f>
        <v>0</v>
      </c>
      <c r="BG594" s="146">
        <f>IF(N594="zákl. přenesená",J594,0)</f>
        <v>0</v>
      </c>
      <c r="BH594" s="146">
        <f>IF(N594="sníž. přenesená",J594,0)</f>
        <v>0</v>
      </c>
      <c r="BI594" s="146">
        <f>IF(N594="nulová",J594,0)</f>
        <v>0</v>
      </c>
      <c r="BJ594" s="18" t="s">
        <v>92</v>
      </c>
      <c r="BK594" s="146">
        <f>ROUND(I594*H594,2)</f>
        <v>0</v>
      </c>
      <c r="BL594" s="18" t="s">
        <v>285</v>
      </c>
      <c r="BM594" s="258" t="s">
        <v>958</v>
      </c>
    </row>
    <row r="595" s="14" customFormat="1">
      <c r="A595" s="14"/>
      <c r="B595" s="270"/>
      <c r="C595" s="271"/>
      <c r="D595" s="261" t="s">
        <v>186</v>
      </c>
      <c r="E595" s="272" t="s">
        <v>1</v>
      </c>
      <c r="F595" s="273" t="s">
        <v>954</v>
      </c>
      <c r="G595" s="271"/>
      <c r="H595" s="274">
        <v>45.503999999999998</v>
      </c>
      <c r="I595" s="275"/>
      <c r="J595" s="271"/>
      <c r="K595" s="271"/>
      <c r="L595" s="276"/>
      <c r="M595" s="277"/>
      <c r="N595" s="278"/>
      <c r="O595" s="278"/>
      <c r="P595" s="278"/>
      <c r="Q595" s="278"/>
      <c r="R595" s="278"/>
      <c r="S595" s="278"/>
      <c r="T595" s="279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80" t="s">
        <v>186</v>
      </c>
      <c r="AU595" s="280" t="s">
        <v>94</v>
      </c>
      <c r="AV595" s="14" t="s">
        <v>94</v>
      </c>
      <c r="AW595" s="14" t="s">
        <v>37</v>
      </c>
      <c r="AX595" s="14" t="s">
        <v>92</v>
      </c>
      <c r="AY595" s="280" t="s">
        <v>178</v>
      </c>
    </row>
    <row r="596" s="2" customFormat="1" ht="21.75" customHeight="1">
      <c r="A596" s="41"/>
      <c r="B596" s="42"/>
      <c r="C596" s="246" t="s">
        <v>959</v>
      </c>
      <c r="D596" s="246" t="s">
        <v>180</v>
      </c>
      <c r="E596" s="247" t="s">
        <v>960</v>
      </c>
      <c r="F596" s="248" t="s">
        <v>961</v>
      </c>
      <c r="G596" s="249" t="s">
        <v>299</v>
      </c>
      <c r="H596" s="250">
        <v>45.503999999999998</v>
      </c>
      <c r="I596" s="251"/>
      <c r="J596" s="252">
        <f>ROUND(I596*H596,2)</f>
        <v>0</v>
      </c>
      <c r="K596" s="253"/>
      <c r="L596" s="44"/>
      <c r="M596" s="254" t="s">
        <v>1</v>
      </c>
      <c r="N596" s="255" t="s">
        <v>50</v>
      </c>
      <c r="O596" s="94"/>
      <c r="P596" s="256">
        <f>O596*H596</f>
        <v>0</v>
      </c>
      <c r="Q596" s="256">
        <v>0.0075799999999999999</v>
      </c>
      <c r="R596" s="256">
        <f>Q596*H596</f>
        <v>0.34492032</v>
      </c>
      <c r="S596" s="256">
        <v>0</v>
      </c>
      <c r="T596" s="257">
        <f>S596*H596</f>
        <v>0</v>
      </c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R596" s="258" t="s">
        <v>285</v>
      </c>
      <c r="AT596" s="258" t="s">
        <v>180</v>
      </c>
      <c r="AU596" s="258" t="s">
        <v>94</v>
      </c>
      <c r="AY596" s="18" t="s">
        <v>178</v>
      </c>
      <c r="BE596" s="146">
        <f>IF(N596="základní",J596,0)</f>
        <v>0</v>
      </c>
      <c r="BF596" s="146">
        <f>IF(N596="snížená",J596,0)</f>
        <v>0</v>
      </c>
      <c r="BG596" s="146">
        <f>IF(N596="zákl. přenesená",J596,0)</f>
        <v>0</v>
      </c>
      <c r="BH596" s="146">
        <f>IF(N596="sníž. přenesená",J596,0)</f>
        <v>0</v>
      </c>
      <c r="BI596" s="146">
        <f>IF(N596="nulová",J596,0)</f>
        <v>0</v>
      </c>
      <c r="BJ596" s="18" t="s">
        <v>92</v>
      </c>
      <c r="BK596" s="146">
        <f>ROUND(I596*H596,2)</f>
        <v>0</v>
      </c>
      <c r="BL596" s="18" t="s">
        <v>285</v>
      </c>
      <c r="BM596" s="258" t="s">
        <v>962</v>
      </c>
    </row>
    <row r="597" s="14" customFormat="1">
      <c r="A597" s="14"/>
      <c r="B597" s="270"/>
      <c r="C597" s="271"/>
      <c r="D597" s="261" t="s">
        <v>186</v>
      </c>
      <c r="E597" s="272" t="s">
        <v>1</v>
      </c>
      <c r="F597" s="273" t="s">
        <v>954</v>
      </c>
      <c r="G597" s="271"/>
      <c r="H597" s="274">
        <v>45.503999999999998</v>
      </c>
      <c r="I597" s="275"/>
      <c r="J597" s="271"/>
      <c r="K597" s="271"/>
      <c r="L597" s="276"/>
      <c r="M597" s="277"/>
      <c r="N597" s="278"/>
      <c r="O597" s="278"/>
      <c r="P597" s="278"/>
      <c r="Q597" s="278"/>
      <c r="R597" s="278"/>
      <c r="S597" s="278"/>
      <c r="T597" s="279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80" t="s">
        <v>186</v>
      </c>
      <c r="AU597" s="280" t="s">
        <v>94</v>
      </c>
      <c r="AV597" s="14" t="s">
        <v>94</v>
      </c>
      <c r="AW597" s="14" t="s">
        <v>37</v>
      </c>
      <c r="AX597" s="14" t="s">
        <v>92</v>
      </c>
      <c r="AY597" s="280" t="s">
        <v>178</v>
      </c>
    </row>
    <row r="598" s="2" customFormat="1" ht="24.15" customHeight="1">
      <c r="A598" s="41"/>
      <c r="B598" s="42"/>
      <c r="C598" s="246" t="s">
        <v>963</v>
      </c>
      <c r="D598" s="246" t="s">
        <v>180</v>
      </c>
      <c r="E598" s="247" t="s">
        <v>964</v>
      </c>
      <c r="F598" s="248" t="s">
        <v>965</v>
      </c>
      <c r="G598" s="249" t="s">
        <v>299</v>
      </c>
      <c r="H598" s="250">
        <v>45.503999999999998</v>
      </c>
      <c r="I598" s="251"/>
      <c r="J598" s="252">
        <f>ROUND(I598*H598,2)</f>
        <v>0</v>
      </c>
      <c r="K598" s="253"/>
      <c r="L598" s="44"/>
      <c r="M598" s="254" t="s">
        <v>1</v>
      </c>
      <c r="N598" s="255" t="s">
        <v>50</v>
      </c>
      <c r="O598" s="94"/>
      <c r="P598" s="256">
        <f>O598*H598</f>
        <v>0</v>
      </c>
      <c r="Q598" s="256">
        <v>0.0051999999999999998</v>
      </c>
      <c r="R598" s="256">
        <f>Q598*H598</f>
        <v>0.23662079999999996</v>
      </c>
      <c r="S598" s="256">
        <v>0</v>
      </c>
      <c r="T598" s="257">
        <f>S598*H598</f>
        <v>0</v>
      </c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R598" s="258" t="s">
        <v>285</v>
      </c>
      <c r="AT598" s="258" t="s">
        <v>180</v>
      </c>
      <c r="AU598" s="258" t="s">
        <v>94</v>
      </c>
      <c r="AY598" s="18" t="s">
        <v>178</v>
      </c>
      <c r="BE598" s="146">
        <f>IF(N598="základní",J598,0)</f>
        <v>0</v>
      </c>
      <c r="BF598" s="146">
        <f>IF(N598="snížená",J598,0)</f>
        <v>0</v>
      </c>
      <c r="BG598" s="146">
        <f>IF(N598="zákl. přenesená",J598,0)</f>
        <v>0</v>
      </c>
      <c r="BH598" s="146">
        <f>IF(N598="sníž. přenesená",J598,0)</f>
        <v>0</v>
      </c>
      <c r="BI598" s="146">
        <f>IF(N598="nulová",J598,0)</f>
        <v>0</v>
      </c>
      <c r="BJ598" s="18" t="s">
        <v>92</v>
      </c>
      <c r="BK598" s="146">
        <f>ROUND(I598*H598,2)</f>
        <v>0</v>
      </c>
      <c r="BL598" s="18" t="s">
        <v>285</v>
      </c>
      <c r="BM598" s="258" t="s">
        <v>966</v>
      </c>
    </row>
    <row r="599" s="14" customFormat="1">
      <c r="A599" s="14"/>
      <c r="B599" s="270"/>
      <c r="C599" s="271"/>
      <c r="D599" s="261" t="s">
        <v>186</v>
      </c>
      <c r="E599" s="272" t="s">
        <v>1</v>
      </c>
      <c r="F599" s="273" t="s">
        <v>954</v>
      </c>
      <c r="G599" s="271"/>
      <c r="H599" s="274">
        <v>45.503999999999998</v>
      </c>
      <c r="I599" s="275"/>
      <c r="J599" s="271"/>
      <c r="K599" s="271"/>
      <c r="L599" s="276"/>
      <c r="M599" s="277"/>
      <c r="N599" s="278"/>
      <c r="O599" s="278"/>
      <c r="P599" s="278"/>
      <c r="Q599" s="278"/>
      <c r="R599" s="278"/>
      <c r="S599" s="278"/>
      <c r="T599" s="279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80" t="s">
        <v>186</v>
      </c>
      <c r="AU599" s="280" t="s">
        <v>94</v>
      </c>
      <c r="AV599" s="14" t="s">
        <v>94</v>
      </c>
      <c r="AW599" s="14" t="s">
        <v>37</v>
      </c>
      <c r="AX599" s="14" t="s">
        <v>92</v>
      </c>
      <c r="AY599" s="280" t="s">
        <v>178</v>
      </c>
    </row>
    <row r="600" s="2" customFormat="1" ht="24.15" customHeight="1">
      <c r="A600" s="41"/>
      <c r="B600" s="42"/>
      <c r="C600" s="303" t="s">
        <v>967</v>
      </c>
      <c r="D600" s="303" t="s">
        <v>286</v>
      </c>
      <c r="E600" s="304" t="s">
        <v>968</v>
      </c>
      <c r="F600" s="305" t="s">
        <v>969</v>
      </c>
      <c r="G600" s="306" t="s">
        <v>299</v>
      </c>
      <c r="H600" s="307">
        <v>45.503999999999998</v>
      </c>
      <c r="I600" s="308"/>
      <c r="J600" s="309">
        <f>ROUND(I600*H600,2)</f>
        <v>0</v>
      </c>
      <c r="K600" s="310"/>
      <c r="L600" s="311"/>
      <c r="M600" s="312" t="s">
        <v>1</v>
      </c>
      <c r="N600" s="313" t="s">
        <v>50</v>
      </c>
      <c r="O600" s="94"/>
      <c r="P600" s="256">
        <f>O600*H600</f>
        <v>0</v>
      </c>
      <c r="Q600" s="256">
        <v>0.14166999999999999</v>
      </c>
      <c r="R600" s="256">
        <f>Q600*H600</f>
        <v>6.4465516799999989</v>
      </c>
      <c r="S600" s="256">
        <v>0</v>
      </c>
      <c r="T600" s="257">
        <f>S600*H600</f>
        <v>0</v>
      </c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R600" s="258" t="s">
        <v>376</v>
      </c>
      <c r="AT600" s="258" t="s">
        <v>286</v>
      </c>
      <c r="AU600" s="258" t="s">
        <v>94</v>
      </c>
      <c r="AY600" s="18" t="s">
        <v>178</v>
      </c>
      <c r="BE600" s="146">
        <f>IF(N600="základní",J600,0)</f>
        <v>0</v>
      </c>
      <c r="BF600" s="146">
        <f>IF(N600="snížená",J600,0)</f>
        <v>0</v>
      </c>
      <c r="BG600" s="146">
        <f>IF(N600="zákl. přenesená",J600,0)</f>
        <v>0</v>
      </c>
      <c r="BH600" s="146">
        <f>IF(N600="sníž. přenesená",J600,0)</f>
        <v>0</v>
      </c>
      <c r="BI600" s="146">
        <f>IF(N600="nulová",J600,0)</f>
        <v>0</v>
      </c>
      <c r="BJ600" s="18" t="s">
        <v>92</v>
      </c>
      <c r="BK600" s="146">
        <f>ROUND(I600*H600,2)</f>
        <v>0</v>
      </c>
      <c r="BL600" s="18" t="s">
        <v>285</v>
      </c>
      <c r="BM600" s="258" t="s">
        <v>970</v>
      </c>
    </row>
    <row r="601" s="13" customFormat="1">
      <c r="A601" s="13"/>
      <c r="B601" s="259"/>
      <c r="C601" s="260"/>
      <c r="D601" s="261" t="s">
        <v>186</v>
      </c>
      <c r="E601" s="262" t="s">
        <v>1</v>
      </c>
      <c r="F601" s="263" t="s">
        <v>971</v>
      </c>
      <c r="G601" s="260"/>
      <c r="H601" s="262" t="s">
        <v>1</v>
      </c>
      <c r="I601" s="264"/>
      <c r="J601" s="260"/>
      <c r="K601" s="260"/>
      <c r="L601" s="265"/>
      <c r="M601" s="266"/>
      <c r="N601" s="267"/>
      <c r="O601" s="267"/>
      <c r="P601" s="267"/>
      <c r="Q601" s="267"/>
      <c r="R601" s="267"/>
      <c r="S601" s="267"/>
      <c r="T601" s="268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69" t="s">
        <v>186</v>
      </c>
      <c r="AU601" s="269" t="s">
        <v>94</v>
      </c>
      <c r="AV601" s="13" t="s">
        <v>92</v>
      </c>
      <c r="AW601" s="13" t="s">
        <v>37</v>
      </c>
      <c r="AX601" s="13" t="s">
        <v>85</v>
      </c>
      <c r="AY601" s="269" t="s">
        <v>178</v>
      </c>
    </row>
    <row r="602" s="14" customFormat="1">
      <c r="A602" s="14"/>
      <c r="B602" s="270"/>
      <c r="C602" s="271"/>
      <c r="D602" s="261" t="s">
        <v>186</v>
      </c>
      <c r="E602" s="272" t="s">
        <v>1</v>
      </c>
      <c r="F602" s="273" t="s">
        <v>954</v>
      </c>
      <c r="G602" s="271"/>
      <c r="H602" s="274">
        <v>45.503999999999998</v>
      </c>
      <c r="I602" s="275"/>
      <c r="J602" s="271"/>
      <c r="K602" s="271"/>
      <c r="L602" s="276"/>
      <c r="M602" s="277"/>
      <c r="N602" s="278"/>
      <c r="O602" s="278"/>
      <c r="P602" s="278"/>
      <c r="Q602" s="278"/>
      <c r="R602" s="278"/>
      <c r="S602" s="278"/>
      <c r="T602" s="279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80" t="s">
        <v>186</v>
      </c>
      <c r="AU602" s="280" t="s">
        <v>94</v>
      </c>
      <c r="AV602" s="14" t="s">
        <v>94</v>
      </c>
      <c r="AW602" s="14" t="s">
        <v>37</v>
      </c>
      <c r="AX602" s="14" t="s">
        <v>92</v>
      </c>
      <c r="AY602" s="280" t="s">
        <v>178</v>
      </c>
    </row>
    <row r="603" s="2" customFormat="1" ht="24.15" customHeight="1">
      <c r="A603" s="41"/>
      <c r="B603" s="42"/>
      <c r="C603" s="246" t="s">
        <v>972</v>
      </c>
      <c r="D603" s="246" t="s">
        <v>180</v>
      </c>
      <c r="E603" s="247" t="s">
        <v>973</v>
      </c>
      <c r="F603" s="248" t="s">
        <v>974</v>
      </c>
      <c r="G603" s="249" t="s">
        <v>315</v>
      </c>
      <c r="H603" s="250">
        <v>7.0419999999999998</v>
      </c>
      <c r="I603" s="251"/>
      <c r="J603" s="252">
        <f>ROUND(I603*H603,2)</f>
        <v>0</v>
      </c>
      <c r="K603" s="253"/>
      <c r="L603" s="44"/>
      <c r="M603" s="254" t="s">
        <v>1</v>
      </c>
      <c r="N603" s="255" t="s">
        <v>50</v>
      </c>
      <c r="O603" s="94"/>
      <c r="P603" s="256">
        <f>O603*H603</f>
        <v>0</v>
      </c>
      <c r="Q603" s="256">
        <v>0</v>
      </c>
      <c r="R603" s="256">
        <f>Q603*H603</f>
        <v>0</v>
      </c>
      <c r="S603" s="256">
        <v>0</v>
      </c>
      <c r="T603" s="257">
        <f>S603*H603</f>
        <v>0</v>
      </c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R603" s="258" t="s">
        <v>285</v>
      </c>
      <c r="AT603" s="258" t="s">
        <v>180</v>
      </c>
      <c r="AU603" s="258" t="s">
        <v>94</v>
      </c>
      <c r="AY603" s="18" t="s">
        <v>178</v>
      </c>
      <c r="BE603" s="146">
        <f>IF(N603="základní",J603,0)</f>
        <v>0</v>
      </c>
      <c r="BF603" s="146">
        <f>IF(N603="snížená",J603,0)</f>
        <v>0</v>
      </c>
      <c r="BG603" s="146">
        <f>IF(N603="zákl. přenesená",J603,0)</f>
        <v>0</v>
      </c>
      <c r="BH603" s="146">
        <f>IF(N603="sníž. přenesená",J603,0)</f>
        <v>0</v>
      </c>
      <c r="BI603" s="146">
        <f>IF(N603="nulová",J603,0)</f>
        <v>0</v>
      </c>
      <c r="BJ603" s="18" t="s">
        <v>92</v>
      </c>
      <c r="BK603" s="146">
        <f>ROUND(I603*H603,2)</f>
        <v>0</v>
      </c>
      <c r="BL603" s="18" t="s">
        <v>285</v>
      </c>
      <c r="BM603" s="258" t="s">
        <v>975</v>
      </c>
    </row>
    <row r="604" s="2" customFormat="1" ht="24.15" customHeight="1">
      <c r="A604" s="41"/>
      <c r="B604" s="42"/>
      <c r="C604" s="246" t="s">
        <v>976</v>
      </c>
      <c r="D604" s="246" t="s">
        <v>180</v>
      </c>
      <c r="E604" s="247" t="s">
        <v>977</v>
      </c>
      <c r="F604" s="248" t="s">
        <v>978</v>
      </c>
      <c r="G604" s="249" t="s">
        <v>315</v>
      </c>
      <c r="H604" s="250">
        <v>7.0419999999999998</v>
      </c>
      <c r="I604" s="251"/>
      <c r="J604" s="252">
        <f>ROUND(I604*H604,2)</f>
        <v>0</v>
      </c>
      <c r="K604" s="253"/>
      <c r="L604" s="44"/>
      <c r="M604" s="254" t="s">
        <v>1</v>
      </c>
      <c r="N604" s="255" t="s">
        <v>50</v>
      </c>
      <c r="O604" s="94"/>
      <c r="P604" s="256">
        <f>O604*H604</f>
        <v>0</v>
      </c>
      <c r="Q604" s="256">
        <v>0</v>
      </c>
      <c r="R604" s="256">
        <f>Q604*H604</f>
        <v>0</v>
      </c>
      <c r="S604" s="256">
        <v>0</v>
      </c>
      <c r="T604" s="257">
        <f>S604*H604</f>
        <v>0</v>
      </c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R604" s="258" t="s">
        <v>285</v>
      </c>
      <c r="AT604" s="258" t="s">
        <v>180</v>
      </c>
      <c r="AU604" s="258" t="s">
        <v>94</v>
      </c>
      <c r="AY604" s="18" t="s">
        <v>178</v>
      </c>
      <c r="BE604" s="146">
        <f>IF(N604="základní",J604,0)</f>
        <v>0</v>
      </c>
      <c r="BF604" s="146">
        <f>IF(N604="snížená",J604,0)</f>
        <v>0</v>
      </c>
      <c r="BG604" s="146">
        <f>IF(N604="zákl. přenesená",J604,0)</f>
        <v>0</v>
      </c>
      <c r="BH604" s="146">
        <f>IF(N604="sníž. přenesená",J604,0)</f>
        <v>0</v>
      </c>
      <c r="BI604" s="146">
        <f>IF(N604="nulová",J604,0)</f>
        <v>0</v>
      </c>
      <c r="BJ604" s="18" t="s">
        <v>92</v>
      </c>
      <c r="BK604" s="146">
        <f>ROUND(I604*H604,2)</f>
        <v>0</v>
      </c>
      <c r="BL604" s="18" t="s">
        <v>285</v>
      </c>
      <c r="BM604" s="258" t="s">
        <v>979</v>
      </c>
    </row>
    <row r="605" s="12" customFormat="1" ht="22.8" customHeight="1">
      <c r="A605" s="12"/>
      <c r="B605" s="230"/>
      <c r="C605" s="231"/>
      <c r="D605" s="232" t="s">
        <v>84</v>
      </c>
      <c r="E605" s="244" t="s">
        <v>980</v>
      </c>
      <c r="F605" s="244" t="s">
        <v>981</v>
      </c>
      <c r="G605" s="231"/>
      <c r="H605" s="231"/>
      <c r="I605" s="234"/>
      <c r="J605" s="245">
        <f>BK605</f>
        <v>0</v>
      </c>
      <c r="K605" s="231"/>
      <c r="L605" s="236"/>
      <c r="M605" s="237"/>
      <c r="N605" s="238"/>
      <c r="O605" s="238"/>
      <c r="P605" s="239">
        <f>SUM(P606:P618)</f>
        <v>0</v>
      </c>
      <c r="Q605" s="238"/>
      <c r="R605" s="239">
        <f>SUM(R606:R618)</f>
        <v>0.038005200000000003</v>
      </c>
      <c r="S605" s="238"/>
      <c r="T605" s="240">
        <f>SUM(T606:T618)</f>
        <v>0</v>
      </c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R605" s="241" t="s">
        <v>94</v>
      </c>
      <c r="AT605" s="242" t="s">
        <v>84</v>
      </c>
      <c r="AU605" s="242" t="s">
        <v>92</v>
      </c>
      <c r="AY605" s="241" t="s">
        <v>178</v>
      </c>
      <c r="BK605" s="243">
        <f>SUM(BK606:BK618)</f>
        <v>0</v>
      </c>
    </row>
    <row r="606" s="2" customFormat="1" ht="24.15" customHeight="1">
      <c r="A606" s="41"/>
      <c r="B606" s="42"/>
      <c r="C606" s="246" t="s">
        <v>982</v>
      </c>
      <c r="D606" s="246" t="s">
        <v>180</v>
      </c>
      <c r="E606" s="247" t="s">
        <v>983</v>
      </c>
      <c r="F606" s="248" t="s">
        <v>984</v>
      </c>
      <c r="G606" s="249" t="s">
        <v>299</v>
      </c>
      <c r="H606" s="250">
        <v>61.560000000000002</v>
      </c>
      <c r="I606" s="251"/>
      <c r="J606" s="252">
        <f>ROUND(I606*H606,2)</f>
        <v>0</v>
      </c>
      <c r="K606" s="253"/>
      <c r="L606" s="44"/>
      <c r="M606" s="254" t="s">
        <v>1</v>
      </c>
      <c r="N606" s="255" t="s">
        <v>50</v>
      </c>
      <c r="O606" s="94"/>
      <c r="P606" s="256">
        <f>O606*H606</f>
        <v>0</v>
      </c>
      <c r="Q606" s="256">
        <v>0.00017000000000000001</v>
      </c>
      <c r="R606" s="256">
        <f>Q606*H606</f>
        <v>0.010465200000000001</v>
      </c>
      <c r="S606" s="256">
        <v>0</v>
      </c>
      <c r="T606" s="257">
        <f>S606*H606</f>
        <v>0</v>
      </c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R606" s="258" t="s">
        <v>285</v>
      </c>
      <c r="AT606" s="258" t="s">
        <v>180</v>
      </c>
      <c r="AU606" s="258" t="s">
        <v>94</v>
      </c>
      <c r="AY606" s="18" t="s">
        <v>178</v>
      </c>
      <c r="BE606" s="146">
        <f>IF(N606="základní",J606,0)</f>
        <v>0</v>
      </c>
      <c r="BF606" s="146">
        <f>IF(N606="snížená",J606,0)</f>
        <v>0</v>
      </c>
      <c r="BG606" s="146">
        <f>IF(N606="zákl. přenesená",J606,0)</f>
        <v>0</v>
      </c>
      <c r="BH606" s="146">
        <f>IF(N606="sníž. přenesená",J606,0)</f>
        <v>0</v>
      </c>
      <c r="BI606" s="146">
        <f>IF(N606="nulová",J606,0)</f>
        <v>0</v>
      </c>
      <c r="BJ606" s="18" t="s">
        <v>92</v>
      </c>
      <c r="BK606" s="146">
        <f>ROUND(I606*H606,2)</f>
        <v>0</v>
      </c>
      <c r="BL606" s="18" t="s">
        <v>285</v>
      </c>
      <c r="BM606" s="258" t="s">
        <v>985</v>
      </c>
    </row>
    <row r="607" s="13" customFormat="1">
      <c r="A607" s="13"/>
      <c r="B607" s="259"/>
      <c r="C607" s="260"/>
      <c r="D607" s="261" t="s">
        <v>186</v>
      </c>
      <c r="E607" s="262" t="s">
        <v>1</v>
      </c>
      <c r="F607" s="263" t="s">
        <v>986</v>
      </c>
      <c r="G607" s="260"/>
      <c r="H607" s="262" t="s">
        <v>1</v>
      </c>
      <c r="I607" s="264"/>
      <c r="J607" s="260"/>
      <c r="K607" s="260"/>
      <c r="L607" s="265"/>
      <c r="M607" s="266"/>
      <c r="N607" s="267"/>
      <c r="O607" s="267"/>
      <c r="P607" s="267"/>
      <c r="Q607" s="267"/>
      <c r="R607" s="267"/>
      <c r="S607" s="267"/>
      <c r="T607" s="268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69" t="s">
        <v>186</v>
      </c>
      <c r="AU607" s="269" t="s">
        <v>94</v>
      </c>
      <c r="AV607" s="13" t="s">
        <v>92</v>
      </c>
      <c r="AW607" s="13" t="s">
        <v>37</v>
      </c>
      <c r="AX607" s="13" t="s">
        <v>85</v>
      </c>
      <c r="AY607" s="269" t="s">
        <v>178</v>
      </c>
    </row>
    <row r="608" s="14" customFormat="1">
      <c r="A608" s="14"/>
      <c r="B608" s="270"/>
      <c r="C608" s="271"/>
      <c r="D608" s="261" t="s">
        <v>186</v>
      </c>
      <c r="E608" s="272" t="s">
        <v>1</v>
      </c>
      <c r="F608" s="273" t="s">
        <v>987</v>
      </c>
      <c r="G608" s="271"/>
      <c r="H608" s="274">
        <v>61.560000000000002</v>
      </c>
      <c r="I608" s="275"/>
      <c r="J608" s="271"/>
      <c r="K608" s="271"/>
      <c r="L608" s="276"/>
      <c r="M608" s="277"/>
      <c r="N608" s="278"/>
      <c r="O608" s="278"/>
      <c r="P608" s="278"/>
      <c r="Q608" s="278"/>
      <c r="R608" s="278"/>
      <c r="S608" s="278"/>
      <c r="T608" s="279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80" t="s">
        <v>186</v>
      </c>
      <c r="AU608" s="280" t="s">
        <v>94</v>
      </c>
      <c r="AV608" s="14" t="s">
        <v>94</v>
      </c>
      <c r="AW608" s="14" t="s">
        <v>37</v>
      </c>
      <c r="AX608" s="14" t="s">
        <v>92</v>
      </c>
      <c r="AY608" s="280" t="s">
        <v>178</v>
      </c>
    </row>
    <row r="609" s="2" customFormat="1" ht="24.15" customHeight="1">
      <c r="A609" s="41"/>
      <c r="B609" s="42"/>
      <c r="C609" s="246" t="s">
        <v>988</v>
      </c>
      <c r="D609" s="246" t="s">
        <v>180</v>
      </c>
      <c r="E609" s="247" t="s">
        <v>989</v>
      </c>
      <c r="F609" s="248" t="s">
        <v>990</v>
      </c>
      <c r="G609" s="249" t="s">
        <v>299</v>
      </c>
      <c r="H609" s="250">
        <v>165.24000000000001</v>
      </c>
      <c r="I609" s="251"/>
      <c r="J609" s="252">
        <f>ROUND(I609*H609,2)</f>
        <v>0</v>
      </c>
      <c r="K609" s="253"/>
      <c r="L609" s="44"/>
      <c r="M609" s="254" t="s">
        <v>1</v>
      </c>
      <c r="N609" s="255" t="s">
        <v>50</v>
      </c>
      <c r="O609" s="94"/>
      <c r="P609" s="256">
        <f>O609*H609</f>
        <v>0</v>
      </c>
      <c r="Q609" s="256">
        <v>0.00023000000000000001</v>
      </c>
      <c r="R609" s="256">
        <f>Q609*H609</f>
        <v>0.038005200000000003</v>
      </c>
      <c r="S609" s="256">
        <v>0</v>
      </c>
      <c r="T609" s="257">
        <f>S609*H609</f>
        <v>0</v>
      </c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R609" s="258" t="s">
        <v>285</v>
      </c>
      <c r="AT609" s="258" t="s">
        <v>180</v>
      </c>
      <c r="AU609" s="258" t="s">
        <v>94</v>
      </c>
      <c r="AY609" s="18" t="s">
        <v>178</v>
      </c>
      <c r="BE609" s="146">
        <f>IF(N609="základní",J609,0)</f>
        <v>0</v>
      </c>
      <c r="BF609" s="146">
        <f>IF(N609="snížená",J609,0)</f>
        <v>0</v>
      </c>
      <c r="BG609" s="146">
        <f>IF(N609="zákl. přenesená",J609,0)</f>
        <v>0</v>
      </c>
      <c r="BH609" s="146">
        <f>IF(N609="sníž. přenesená",J609,0)</f>
        <v>0</v>
      </c>
      <c r="BI609" s="146">
        <f>IF(N609="nulová",J609,0)</f>
        <v>0</v>
      </c>
      <c r="BJ609" s="18" t="s">
        <v>92</v>
      </c>
      <c r="BK609" s="146">
        <f>ROUND(I609*H609,2)</f>
        <v>0</v>
      </c>
      <c r="BL609" s="18" t="s">
        <v>285</v>
      </c>
      <c r="BM609" s="258" t="s">
        <v>991</v>
      </c>
    </row>
    <row r="610" s="13" customFormat="1">
      <c r="A610" s="13"/>
      <c r="B610" s="259"/>
      <c r="C610" s="260"/>
      <c r="D610" s="261" t="s">
        <v>186</v>
      </c>
      <c r="E610" s="262" t="s">
        <v>1</v>
      </c>
      <c r="F610" s="263" t="s">
        <v>992</v>
      </c>
      <c r="G610" s="260"/>
      <c r="H610" s="262" t="s">
        <v>1</v>
      </c>
      <c r="I610" s="264"/>
      <c r="J610" s="260"/>
      <c r="K610" s="260"/>
      <c r="L610" s="265"/>
      <c r="M610" s="266"/>
      <c r="N610" s="267"/>
      <c r="O610" s="267"/>
      <c r="P610" s="267"/>
      <c r="Q610" s="267"/>
      <c r="R610" s="267"/>
      <c r="S610" s="267"/>
      <c r="T610" s="268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69" t="s">
        <v>186</v>
      </c>
      <c r="AU610" s="269" t="s">
        <v>94</v>
      </c>
      <c r="AV610" s="13" t="s">
        <v>92</v>
      </c>
      <c r="AW610" s="13" t="s">
        <v>37</v>
      </c>
      <c r="AX610" s="13" t="s">
        <v>85</v>
      </c>
      <c r="AY610" s="269" t="s">
        <v>178</v>
      </c>
    </row>
    <row r="611" s="14" customFormat="1">
      <c r="A611" s="14"/>
      <c r="B611" s="270"/>
      <c r="C611" s="271"/>
      <c r="D611" s="261" t="s">
        <v>186</v>
      </c>
      <c r="E611" s="272" t="s">
        <v>1</v>
      </c>
      <c r="F611" s="273" t="s">
        <v>426</v>
      </c>
      <c r="G611" s="271"/>
      <c r="H611" s="274">
        <v>92.099999999999994</v>
      </c>
      <c r="I611" s="275"/>
      <c r="J611" s="271"/>
      <c r="K611" s="271"/>
      <c r="L611" s="276"/>
      <c r="M611" s="277"/>
      <c r="N611" s="278"/>
      <c r="O611" s="278"/>
      <c r="P611" s="278"/>
      <c r="Q611" s="278"/>
      <c r="R611" s="278"/>
      <c r="S611" s="278"/>
      <c r="T611" s="279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80" t="s">
        <v>186</v>
      </c>
      <c r="AU611" s="280" t="s">
        <v>94</v>
      </c>
      <c r="AV611" s="14" t="s">
        <v>94</v>
      </c>
      <c r="AW611" s="14" t="s">
        <v>37</v>
      </c>
      <c r="AX611" s="14" t="s">
        <v>85</v>
      </c>
      <c r="AY611" s="280" t="s">
        <v>178</v>
      </c>
    </row>
    <row r="612" s="14" customFormat="1">
      <c r="A612" s="14"/>
      <c r="B612" s="270"/>
      <c r="C612" s="271"/>
      <c r="D612" s="261" t="s">
        <v>186</v>
      </c>
      <c r="E612" s="272" t="s">
        <v>1</v>
      </c>
      <c r="F612" s="273" t="s">
        <v>428</v>
      </c>
      <c r="G612" s="271"/>
      <c r="H612" s="274">
        <v>3.7440000000000002</v>
      </c>
      <c r="I612" s="275"/>
      <c r="J612" s="271"/>
      <c r="K612" s="271"/>
      <c r="L612" s="276"/>
      <c r="M612" s="277"/>
      <c r="N612" s="278"/>
      <c r="O612" s="278"/>
      <c r="P612" s="278"/>
      <c r="Q612" s="278"/>
      <c r="R612" s="278"/>
      <c r="S612" s="278"/>
      <c r="T612" s="279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80" t="s">
        <v>186</v>
      </c>
      <c r="AU612" s="280" t="s">
        <v>94</v>
      </c>
      <c r="AV612" s="14" t="s">
        <v>94</v>
      </c>
      <c r="AW612" s="14" t="s">
        <v>37</v>
      </c>
      <c r="AX612" s="14" t="s">
        <v>85</v>
      </c>
      <c r="AY612" s="280" t="s">
        <v>178</v>
      </c>
    </row>
    <row r="613" s="14" customFormat="1">
      <c r="A613" s="14"/>
      <c r="B613" s="270"/>
      <c r="C613" s="271"/>
      <c r="D613" s="261" t="s">
        <v>186</v>
      </c>
      <c r="E613" s="272" t="s">
        <v>1</v>
      </c>
      <c r="F613" s="273" t="s">
        <v>430</v>
      </c>
      <c r="G613" s="271"/>
      <c r="H613" s="274">
        <v>-11.76</v>
      </c>
      <c r="I613" s="275"/>
      <c r="J613" s="271"/>
      <c r="K613" s="271"/>
      <c r="L613" s="276"/>
      <c r="M613" s="277"/>
      <c r="N613" s="278"/>
      <c r="O613" s="278"/>
      <c r="P613" s="278"/>
      <c r="Q613" s="278"/>
      <c r="R613" s="278"/>
      <c r="S613" s="278"/>
      <c r="T613" s="279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80" t="s">
        <v>186</v>
      </c>
      <c r="AU613" s="280" t="s">
        <v>94</v>
      </c>
      <c r="AV613" s="14" t="s">
        <v>94</v>
      </c>
      <c r="AW613" s="14" t="s">
        <v>37</v>
      </c>
      <c r="AX613" s="14" t="s">
        <v>85</v>
      </c>
      <c r="AY613" s="280" t="s">
        <v>178</v>
      </c>
    </row>
    <row r="614" s="13" customFormat="1">
      <c r="A614" s="13"/>
      <c r="B614" s="259"/>
      <c r="C614" s="260"/>
      <c r="D614" s="261" t="s">
        <v>186</v>
      </c>
      <c r="E614" s="262" t="s">
        <v>1</v>
      </c>
      <c r="F614" s="263" t="s">
        <v>993</v>
      </c>
      <c r="G614" s="260"/>
      <c r="H614" s="262" t="s">
        <v>1</v>
      </c>
      <c r="I614" s="264"/>
      <c r="J614" s="260"/>
      <c r="K614" s="260"/>
      <c r="L614" s="265"/>
      <c r="M614" s="266"/>
      <c r="N614" s="267"/>
      <c r="O614" s="267"/>
      <c r="P614" s="267"/>
      <c r="Q614" s="267"/>
      <c r="R614" s="267"/>
      <c r="S614" s="267"/>
      <c r="T614" s="268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69" t="s">
        <v>186</v>
      </c>
      <c r="AU614" s="269" t="s">
        <v>94</v>
      </c>
      <c r="AV614" s="13" t="s">
        <v>92</v>
      </c>
      <c r="AW614" s="13" t="s">
        <v>37</v>
      </c>
      <c r="AX614" s="13" t="s">
        <v>85</v>
      </c>
      <c r="AY614" s="269" t="s">
        <v>178</v>
      </c>
    </row>
    <row r="615" s="14" customFormat="1">
      <c r="A615" s="14"/>
      <c r="B615" s="270"/>
      <c r="C615" s="271"/>
      <c r="D615" s="261" t="s">
        <v>186</v>
      </c>
      <c r="E615" s="272" t="s">
        <v>1</v>
      </c>
      <c r="F615" s="273" t="s">
        <v>426</v>
      </c>
      <c r="G615" s="271"/>
      <c r="H615" s="274">
        <v>92.099999999999994</v>
      </c>
      <c r="I615" s="275"/>
      <c r="J615" s="271"/>
      <c r="K615" s="271"/>
      <c r="L615" s="276"/>
      <c r="M615" s="277"/>
      <c r="N615" s="278"/>
      <c r="O615" s="278"/>
      <c r="P615" s="278"/>
      <c r="Q615" s="278"/>
      <c r="R615" s="278"/>
      <c r="S615" s="278"/>
      <c r="T615" s="279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80" t="s">
        <v>186</v>
      </c>
      <c r="AU615" s="280" t="s">
        <v>94</v>
      </c>
      <c r="AV615" s="14" t="s">
        <v>94</v>
      </c>
      <c r="AW615" s="14" t="s">
        <v>37</v>
      </c>
      <c r="AX615" s="14" t="s">
        <v>85</v>
      </c>
      <c r="AY615" s="280" t="s">
        <v>178</v>
      </c>
    </row>
    <row r="616" s="14" customFormat="1">
      <c r="A616" s="14"/>
      <c r="B616" s="270"/>
      <c r="C616" s="271"/>
      <c r="D616" s="261" t="s">
        <v>186</v>
      </c>
      <c r="E616" s="272" t="s">
        <v>1</v>
      </c>
      <c r="F616" s="273" t="s">
        <v>435</v>
      </c>
      <c r="G616" s="271"/>
      <c r="H616" s="274">
        <v>0.81599999999999995</v>
      </c>
      <c r="I616" s="275"/>
      <c r="J616" s="271"/>
      <c r="K616" s="271"/>
      <c r="L616" s="276"/>
      <c r="M616" s="277"/>
      <c r="N616" s="278"/>
      <c r="O616" s="278"/>
      <c r="P616" s="278"/>
      <c r="Q616" s="278"/>
      <c r="R616" s="278"/>
      <c r="S616" s="278"/>
      <c r="T616" s="279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80" t="s">
        <v>186</v>
      </c>
      <c r="AU616" s="280" t="s">
        <v>94</v>
      </c>
      <c r="AV616" s="14" t="s">
        <v>94</v>
      </c>
      <c r="AW616" s="14" t="s">
        <v>37</v>
      </c>
      <c r="AX616" s="14" t="s">
        <v>85</v>
      </c>
      <c r="AY616" s="280" t="s">
        <v>178</v>
      </c>
    </row>
    <row r="617" s="14" customFormat="1">
      <c r="A617" s="14"/>
      <c r="B617" s="270"/>
      <c r="C617" s="271"/>
      <c r="D617" s="261" t="s">
        <v>186</v>
      </c>
      <c r="E617" s="272" t="s">
        <v>1</v>
      </c>
      <c r="F617" s="273" t="s">
        <v>430</v>
      </c>
      <c r="G617" s="271"/>
      <c r="H617" s="274">
        <v>-11.76</v>
      </c>
      <c r="I617" s="275"/>
      <c r="J617" s="271"/>
      <c r="K617" s="271"/>
      <c r="L617" s="276"/>
      <c r="M617" s="277"/>
      <c r="N617" s="278"/>
      <c r="O617" s="278"/>
      <c r="P617" s="278"/>
      <c r="Q617" s="278"/>
      <c r="R617" s="278"/>
      <c r="S617" s="278"/>
      <c r="T617" s="279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80" t="s">
        <v>186</v>
      </c>
      <c r="AU617" s="280" t="s">
        <v>94</v>
      </c>
      <c r="AV617" s="14" t="s">
        <v>94</v>
      </c>
      <c r="AW617" s="14" t="s">
        <v>37</v>
      </c>
      <c r="AX617" s="14" t="s">
        <v>85</v>
      </c>
      <c r="AY617" s="280" t="s">
        <v>178</v>
      </c>
    </row>
    <row r="618" s="15" customFormat="1">
      <c r="A618" s="15"/>
      <c r="B618" s="281"/>
      <c r="C618" s="282"/>
      <c r="D618" s="261" t="s">
        <v>186</v>
      </c>
      <c r="E618" s="283" t="s">
        <v>1</v>
      </c>
      <c r="F618" s="284" t="s">
        <v>206</v>
      </c>
      <c r="G618" s="282"/>
      <c r="H618" s="285">
        <v>165.24000000000001</v>
      </c>
      <c r="I618" s="286"/>
      <c r="J618" s="282"/>
      <c r="K618" s="282"/>
      <c r="L618" s="287"/>
      <c r="M618" s="288"/>
      <c r="N618" s="289"/>
      <c r="O618" s="289"/>
      <c r="P618" s="289"/>
      <c r="Q618" s="289"/>
      <c r="R618" s="289"/>
      <c r="S618" s="289"/>
      <c r="T618" s="290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T618" s="291" t="s">
        <v>186</v>
      </c>
      <c r="AU618" s="291" t="s">
        <v>94</v>
      </c>
      <c r="AV618" s="15" t="s">
        <v>184</v>
      </c>
      <c r="AW618" s="15" t="s">
        <v>37</v>
      </c>
      <c r="AX618" s="15" t="s">
        <v>92</v>
      </c>
      <c r="AY618" s="291" t="s">
        <v>178</v>
      </c>
    </row>
    <row r="619" s="12" customFormat="1" ht="22.8" customHeight="1">
      <c r="A619" s="12"/>
      <c r="B619" s="230"/>
      <c r="C619" s="231"/>
      <c r="D619" s="232" t="s">
        <v>84</v>
      </c>
      <c r="E619" s="244" t="s">
        <v>994</v>
      </c>
      <c r="F619" s="244" t="s">
        <v>995</v>
      </c>
      <c r="G619" s="231"/>
      <c r="H619" s="231"/>
      <c r="I619" s="234"/>
      <c r="J619" s="245">
        <f>BK619</f>
        <v>0</v>
      </c>
      <c r="K619" s="231"/>
      <c r="L619" s="236"/>
      <c r="M619" s="237"/>
      <c r="N619" s="238"/>
      <c r="O619" s="238"/>
      <c r="P619" s="239">
        <f>SUM(P620:P636)</f>
        <v>0</v>
      </c>
      <c r="Q619" s="238"/>
      <c r="R619" s="239">
        <f>SUM(R620:R636)</f>
        <v>0.0039699999999999996</v>
      </c>
      <c r="S619" s="238"/>
      <c r="T619" s="240">
        <f>SUM(T620:T636)</f>
        <v>0</v>
      </c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R619" s="241" t="s">
        <v>94</v>
      </c>
      <c r="AT619" s="242" t="s">
        <v>84</v>
      </c>
      <c r="AU619" s="242" t="s">
        <v>92</v>
      </c>
      <c r="AY619" s="241" t="s">
        <v>178</v>
      </c>
      <c r="BK619" s="243">
        <f>SUM(BK620:BK636)</f>
        <v>0</v>
      </c>
    </row>
    <row r="620" s="2" customFormat="1" ht="21.75" customHeight="1">
      <c r="A620" s="41"/>
      <c r="B620" s="42"/>
      <c r="C620" s="246" t="s">
        <v>996</v>
      </c>
      <c r="D620" s="246" t="s">
        <v>180</v>
      </c>
      <c r="E620" s="247" t="s">
        <v>997</v>
      </c>
      <c r="F620" s="248" t="s">
        <v>998</v>
      </c>
      <c r="G620" s="249" t="s">
        <v>289</v>
      </c>
      <c r="H620" s="250">
        <v>2</v>
      </c>
      <c r="I620" s="251"/>
      <c r="J620" s="252">
        <f>ROUND(I620*H620,2)</f>
        <v>0</v>
      </c>
      <c r="K620" s="253"/>
      <c r="L620" s="44"/>
      <c r="M620" s="254" t="s">
        <v>1</v>
      </c>
      <c r="N620" s="255" t="s">
        <v>50</v>
      </c>
      <c r="O620" s="94"/>
      <c r="P620" s="256">
        <f>O620*H620</f>
        <v>0</v>
      </c>
      <c r="Q620" s="256">
        <v>0</v>
      </c>
      <c r="R620" s="256">
        <f>Q620*H620</f>
        <v>0</v>
      </c>
      <c r="S620" s="256">
        <v>0</v>
      </c>
      <c r="T620" s="257">
        <f>S620*H620</f>
        <v>0</v>
      </c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R620" s="258" t="s">
        <v>285</v>
      </c>
      <c r="AT620" s="258" t="s">
        <v>180</v>
      </c>
      <c r="AU620" s="258" t="s">
        <v>94</v>
      </c>
      <c r="AY620" s="18" t="s">
        <v>178</v>
      </c>
      <c r="BE620" s="146">
        <f>IF(N620="základní",J620,0)</f>
        <v>0</v>
      </c>
      <c r="BF620" s="146">
        <f>IF(N620="snížená",J620,0)</f>
        <v>0</v>
      </c>
      <c r="BG620" s="146">
        <f>IF(N620="zákl. přenesená",J620,0)</f>
        <v>0</v>
      </c>
      <c r="BH620" s="146">
        <f>IF(N620="sníž. přenesená",J620,0)</f>
        <v>0</v>
      </c>
      <c r="BI620" s="146">
        <f>IF(N620="nulová",J620,0)</f>
        <v>0</v>
      </c>
      <c r="BJ620" s="18" t="s">
        <v>92</v>
      </c>
      <c r="BK620" s="146">
        <f>ROUND(I620*H620,2)</f>
        <v>0</v>
      </c>
      <c r="BL620" s="18" t="s">
        <v>285</v>
      </c>
      <c r="BM620" s="258" t="s">
        <v>999</v>
      </c>
    </row>
    <row r="621" s="13" customFormat="1">
      <c r="A621" s="13"/>
      <c r="B621" s="259"/>
      <c r="C621" s="260"/>
      <c r="D621" s="261" t="s">
        <v>186</v>
      </c>
      <c r="E621" s="262" t="s">
        <v>1</v>
      </c>
      <c r="F621" s="263" t="s">
        <v>1000</v>
      </c>
      <c r="G621" s="260"/>
      <c r="H621" s="262" t="s">
        <v>1</v>
      </c>
      <c r="I621" s="264"/>
      <c r="J621" s="260"/>
      <c r="K621" s="260"/>
      <c r="L621" s="265"/>
      <c r="M621" s="266"/>
      <c r="N621" s="267"/>
      <c r="O621" s="267"/>
      <c r="P621" s="267"/>
      <c r="Q621" s="267"/>
      <c r="R621" s="267"/>
      <c r="S621" s="267"/>
      <c r="T621" s="268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69" t="s">
        <v>186</v>
      </c>
      <c r="AU621" s="269" t="s">
        <v>94</v>
      </c>
      <c r="AV621" s="13" t="s">
        <v>92</v>
      </c>
      <c r="AW621" s="13" t="s">
        <v>37</v>
      </c>
      <c r="AX621" s="13" t="s">
        <v>85</v>
      </c>
      <c r="AY621" s="269" t="s">
        <v>178</v>
      </c>
    </row>
    <row r="622" s="14" customFormat="1">
      <c r="A622" s="14"/>
      <c r="B622" s="270"/>
      <c r="C622" s="271"/>
      <c r="D622" s="261" t="s">
        <v>186</v>
      </c>
      <c r="E622" s="272" t="s">
        <v>1</v>
      </c>
      <c r="F622" s="273" t="s">
        <v>94</v>
      </c>
      <c r="G622" s="271"/>
      <c r="H622" s="274">
        <v>2</v>
      </c>
      <c r="I622" s="275"/>
      <c r="J622" s="271"/>
      <c r="K622" s="271"/>
      <c r="L622" s="276"/>
      <c r="M622" s="277"/>
      <c r="N622" s="278"/>
      <c r="O622" s="278"/>
      <c r="P622" s="278"/>
      <c r="Q622" s="278"/>
      <c r="R622" s="278"/>
      <c r="S622" s="278"/>
      <c r="T622" s="279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80" t="s">
        <v>186</v>
      </c>
      <c r="AU622" s="280" t="s">
        <v>94</v>
      </c>
      <c r="AV622" s="14" t="s">
        <v>94</v>
      </c>
      <c r="AW622" s="14" t="s">
        <v>37</v>
      </c>
      <c r="AX622" s="14" t="s">
        <v>92</v>
      </c>
      <c r="AY622" s="280" t="s">
        <v>178</v>
      </c>
    </row>
    <row r="623" s="2" customFormat="1" ht="16.5" customHeight="1">
      <c r="A623" s="41"/>
      <c r="B623" s="42"/>
      <c r="C623" s="303" t="s">
        <v>1001</v>
      </c>
      <c r="D623" s="303" t="s">
        <v>286</v>
      </c>
      <c r="E623" s="304" t="s">
        <v>1002</v>
      </c>
      <c r="F623" s="305" t="s">
        <v>1003</v>
      </c>
      <c r="G623" s="306" t="s">
        <v>289</v>
      </c>
      <c r="H623" s="307">
        <v>2</v>
      </c>
      <c r="I623" s="308"/>
      <c r="J623" s="309">
        <f>ROUND(I623*H623,2)</f>
        <v>0</v>
      </c>
      <c r="K623" s="310"/>
      <c r="L623" s="311"/>
      <c r="M623" s="312" t="s">
        <v>1</v>
      </c>
      <c r="N623" s="313" t="s">
        <v>50</v>
      </c>
      <c r="O623" s="94"/>
      <c r="P623" s="256">
        <f>O623*H623</f>
        <v>0</v>
      </c>
      <c r="Q623" s="256">
        <v>0.00075000000000000002</v>
      </c>
      <c r="R623" s="256">
        <f>Q623*H623</f>
        <v>0.0015</v>
      </c>
      <c r="S623" s="256">
        <v>0</v>
      </c>
      <c r="T623" s="257">
        <f>S623*H623</f>
        <v>0</v>
      </c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R623" s="258" t="s">
        <v>376</v>
      </c>
      <c r="AT623" s="258" t="s">
        <v>286</v>
      </c>
      <c r="AU623" s="258" t="s">
        <v>94</v>
      </c>
      <c r="AY623" s="18" t="s">
        <v>178</v>
      </c>
      <c r="BE623" s="146">
        <f>IF(N623="základní",J623,0)</f>
        <v>0</v>
      </c>
      <c r="BF623" s="146">
        <f>IF(N623="snížená",J623,0)</f>
        <v>0</v>
      </c>
      <c r="BG623" s="146">
        <f>IF(N623="zákl. přenesená",J623,0)</f>
        <v>0</v>
      </c>
      <c r="BH623" s="146">
        <f>IF(N623="sníž. přenesená",J623,0)</f>
        <v>0</v>
      </c>
      <c r="BI623" s="146">
        <f>IF(N623="nulová",J623,0)</f>
        <v>0</v>
      </c>
      <c r="BJ623" s="18" t="s">
        <v>92</v>
      </c>
      <c r="BK623" s="146">
        <f>ROUND(I623*H623,2)</f>
        <v>0</v>
      </c>
      <c r="BL623" s="18" t="s">
        <v>285</v>
      </c>
      <c r="BM623" s="258" t="s">
        <v>1004</v>
      </c>
    </row>
    <row r="624" s="13" customFormat="1">
      <c r="A624" s="13"/>
      <c r="B624" s="259"/>
      <c r="C624" s="260"/>
      <c r="D624" s="261" t="s">
        <v>186</v>
      </c>
      <c r="E624" s="262" t="s">
        <v>1</v>
      </c>
      <c r="F624" s="263" t="s">
        <v>1005</v>
      </c>
      <c r="G624" s="260"/>
      <c r="H624" s="262" t="s">
        <v>1</v>
      </c>
      <c r="I624" s="264"/>
      <c r="J624" s="260"/>
      <c r="K624" s="260"/>
      <c r="L624" s="265"/>
      <c r="M624" s="266"/>
      <c r="N624" s="267"/>
      <c r="O624" s="267"/>
      <c r="P624" s="267"/>
      <c r="Q624" s="267"/>
      <c r="R624" s="267"/>
      <c r="S624" s="267"/>
      <c r="T624" s="268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69" t="s">
        <v>186</v>
      </c>
      <c r="AU624" s="269" t="s">
        <v>94</v>
      </c>
      <c r="AV624" s="13" t="s">
        <v>92</v>
      </c>
      <c r="AW624" s="13" t="s">
        <v>37</v>
      </c>
      <c r="AX624" s="13" t="s">
        <v>85</v>
      </c>
      <c r="AY624" s="269" t="s">
        <v>178</v>
      </c>
    </row>
    <row r="625" s="13" customFormat="1">
      <c r="A625" s="13"/>
      <c r="B625" s="259"/>
      <c r="C625" s="260"/>
      <c r="D625" s="261" t="s">
        <v>186</v>
      </c>
      <c r="E625" s="262" t="s">
        <v>1</v>
      </c>
      <c r="F625" s="263" t="s">
        <v>1006</v>
      </c>
      <c r="G625" s="260"/>
      <c r="H625" s="262" t="s">
        <v>1</v>
      </c>
      <c r="I625" s="264"/>
      <c r="J625" s="260"/>
      <c r="K625" s="260"/>
      <c r="L625" s="265"/>
      <c r="M625" s="266"/>
      <c r="N625" s="267"/>
      <c r="O625" s="267"/>
      <c r="P625" s="267"/>
      <c r="Q625" s="267"/>
      <c r="R625" s="267"/>
      <c r="S625" s="267"/>
      <c r="T625" s="268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69" t="s">
        <v>186</v>
      </c>
      <c r="AU625" s="269" t="s">
        <v>94</v>
      </c>
      <c r="AV625" s="13" t="s">
        <v>92</v>
      </c>
      <c r="AW625" s="13" t="s">
        <v>37</v>
      </c>
      <c r="AX625" s="13" t="s">
        <v>85</v>
      </c>
      <c r="AY625" s="269" t="s">
        <v>178</v>
      </c>
    </row>
    <row r="626" s="14" customFormat="1">
      <c r="A626" s="14"/>
      <c r="B626" s="270"/>
      <c r="C626" s="271"/>
      <c r="D626" s="261" t="s">
        <v>186</v>
      </c>
      <c r="E626" s="272" t="s">
        <v>1</v>
      </c>
      <c r="F626" s="273" t="s">
        <v>94</v>
      </c>
      <c r="G626" s="271"/>
      <c r="H626" s="274">
        <v>2</v>
      </c>
      <c r="I626" s="275"/>
      <c r="J626" s="271"/>
      <c r="K626" s="271"/>
      <c r="L626" s="276"/>
      <c r="M626" s="277"/>
      <c r="N626" s="278"/>
      <c r="O626" s="278"/>
      <c r="P626" s="278"/>
      <c r="Q626" s="278"/>
      <c r="R626" s="278"/>
      <c r="S626" s="278"/>
      <c r="T626" s="279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80" t="s">
        <v>186</v>
      </c>
      <c r="AU626" s="280" t="s">
        <v>94</v>
      </c>
      <c r="AV626" s="14" t="s">
        <v>94</v>
      </c>
      <c r="AW626" s="14" t="s">
        <v>37</v>
      </c>
      <c r="AX626" s="14" t="s">
        <v>92</v>
      </c>
      <c r="AY626" s="280" t="s">
        <v>178</v>
      </c>
    </row>
    <row r="627" s="2" customFormat="1" ht="16.5" customHeight="1">
      <c r="A627" s="41"/>
      <c r="B627" s="42"/>
      <c r="C627" s="303" t="s">
        <v>1007</v>
      </c>
      <c r="D627" s="303" t="s">
        <v>286</v>
      </c>
      <c r="E627" s="304" t="s">
        <v>1008</v>
      </c>
      <c r="F627" s="305" t="s">
        <v>1009</v>
      </c>
      <c r="G627" s="306" t="s">
        <v>289</v>
      </c>
      <c r="H627" s="307">
        <v>1</v>
      </c>
      <c r="I627" s="308"/>
      <c r="J627" s="309">
        <f>ROUND(I627*H627,2)</f>
        <v>0</v>
      </c>
      <c r="K627" s="310"/>
      <c r="L627" s="311"/>
      <c r="M627" s="312" t="s">
        <v>1</v>
      </c>
      <c r="N627" s="313" t="s">
        <v>50</v>
      </c>
      <c r="O627" s="94"/>
      <c r="P627" s="256">
        <f>O627*H627</f>
        <v>0</v>
      </c>
      <c r="Q627" s="256">
        <v>0.00035</v>
      </c>
      <c r="R627" s="256">
        <f>Q627*H627</f>
        <v>0.00035</v>
      </c>
      <c r="S627" s="256">
        <v>0</v>
      </c>
      <c r="T627" s="257">
        <f>S627*H627</f>
        <v>0</v>
      </c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R627" s="258" t="s">
        <v>376</v>
      </c>
      <c r="AT627" s="258" t="s">
        <v>286</v>
      </c>
      <c r="AU627" s="258" t="s">
        <v>94</v>
      </c>
      <c r="AY627" s="18" t="s">
        <v>178</v>
      </c>
      <c r="BE627" s="146">
        <f>IF(N627="základní",J627,0)</f>
        <v>0</v>
      </c>
      <c r="BF627" s="146">
        <f>IF(N627="snížená",J627,0)</f>
        <v>0</v>
      </c>
      <c r="BG627" s="146">
        <f>IF(N627="zákl. přenesená",J627,0)</f>
        <v>0</v>
      </c>
      <c r="BH627" s="146">
        <f>IF(N627="sníž. přenesená",J627,0)</f>
        <v>0</v>
      </c>
      <c r="BI627" s="146">
        <f>IF(N627="nulová",J627,0)</f>
        <v>0</v>
      </c>
      <c r="BJ627" s="18" t="s">
        <v>92</v>
      </c>
      <c r="BK627" s="146">
        <f>ROUND(I627*H627,2)</f>
        <v>0</v>
      </c>
      <c r="BL627" s="18" t="s">
        <v>285</v>
      </c>
      <c r="BM627" s="258" t="s">
        <v>1010</v>
      </c>
    </row>
    <row r="628" s="2" customFormat="1" ht="21.75" customHeight="1">
      <c r="A628" s="41"/>
      <c r="B628" s="42"/>
      <c r="C628" s="246" t="s">
        <v>1011</v>
      </c>
      <c r="D628" s="246" t="s">
        <v>180</v>
      </c>
      <c r="E628" s="247" t="s">
        <v>1012</v>
      </c>
      <c r="F628" s="248" t="s">
        <v>1013</v>
      </c>
      <c r="G628" s="249" t="s">
        <v>289</v>
      </c>
      <c r="H628" s="250">
        <v>2</v>
      </c>
      <c r="I628" s="251"/>
      <c r="J628" s="252">
        <f>ROUND(I628*H628,2)</f>
        <v>0</v>
      </c>
      <c r="K628" s="253"/>
      <c r="L628" s="44"/>
      <c r="M628" s="254" t="s">
        <v>1</v>
      </c>
      <c r="N628" s="255" t="s">
        <v>50</v>
      </c>
      <c r="O628" s="94"/>
      <c r="P628" s="256">
        <f>O628*H628</f>
        <v>0</v>
      </c>
      <c r="Q628" s="256">
        <v>0</v>
      </c>
      <c r="R628" s="256">
        <f>Q628*H628</f>
        <v>0</v>
      </c>
      <c r="S628" s="256">
        <v>0</v>
      </c>
      <c r="T628" s="257">
        <f>S628*H628</f>
        <v>0</v>
      </c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R628" s="258" t="s">
        <v>285</v>
      </c>
      <c r="AT628" s="258" t="s">
        <v>180</v>
      </c>
      <c r="AU628" s="258" t="s">
        <v>94</v>
      </c>
      <c r="AY628" s="18" t="s">
        <v>178</v>
      </c>
      <c r="BE628" s="146">
        <f>IF(N628="základní",J628,0)</f>
        <v>0</v>
      </c>
      <c r="BF628" s="146">
        <f>IF(N628="snížená",J628,0)</f>
        <v>0</v>
      </c>
      <c r="BG628" s="146">
        <f>IF(N628="zákl. přenesená",J628,0)</f>
        <v>0</v>
      </c>
      <c r="BH628" s="146">
        <f>IF(N628="sníž. přenesená",J628,0)</f>
        <v>0</v>
      </c>
      <c r="BI628" s="146">
        <f>IF(N628="nulová",J628,0)</f>
        <v>0</v>
      </c>
      <c r="BJ628" s="18" t="s">
        <v>92</v>
      </c>
      <c r="BK628" s="146">
        <f>ROUND(I628*H628,2)</f>
        <v>0</v>
      </c>
      <c r="BL628" s="18" t="s">
        <v>285</v>
      </c>
      <c r="BM628" s="258" t="s">
        <v>1014</v>
      </c>
    </row>
    <row r="629" s="13" customFormat="1">
      <c r="A629" s="13"/>
      <c r="B629" s="259"/>
      <c r="C629" s="260"/>
      <c r="D629" s="261" t="s">
        <v>186</v>
      </c>
      <c r="E629" s="262" t="s">
        <v>1</v>
      </c>
      <c r="F629" s="263" t="s">
        <v>1015</v>
      </c>
      <c r="G629" s="260"/>
      <c r="H629" s="262" t="s">
        <v>1</v>
      </c>
      <c r="I629" s="264"/>
      <c r="J629" s="260"/>
      <c r="K629" s="260"/>
      <c r="L629" s="265"/>
      <c r="M629" s="266"/>
      <c r="N629" s="267"/>
      <c r="O629" s="267"/>
      <c r="P629" s="267"/>
      <c r="Q629" s="267"/>
      <c r="R629" s="267"/>
      <c r="S629" s="267"/>
      <c r="T629" s="268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69" t="s">
        <v>186</v>
      </c>
      <c r="AU629" s="269" t="s">
        <v>94</v>
      </c>
      <c r="AV629" s="13" t="s">
        <v>92</v>
      </c>
      <c r="AW629" s="13" t="s">
        <v>37</v>
      </c>
      <c r="AX629" s="13" t="s">
        <v>85</v>
      </c>
      <c r="AY629" s="269" t="s">
        <v>178</v>
      </c>
    </row>
    <row r="630" s="14" customFormat="1">
      <c r="A630" s="14"/>
      <c r="B630" s="270"/>
      <c r="C630" s="271"/>
      <c r="D630" s="261" t="s">
        <v>186</v>
      </c>
      <c r="E630" s="272" t="s">
        <v>1</v>
      </c>
      <c r="F630" s="273" t="s">
        <v>94</v>
      </c>
      <c r="G630" s="271"/>
      <c r="H630" s="274">
        <v>2</v>
      </c>
      <c r="I630" s="275"/>
      <c r="J630" s="271"/>
      <c r="K630" s="271"/>
      <c r="L630" s="276"/>
      <c r="M630" s="277"/>
      <c r="N630" s="278"/>
      <c r="O630" s="278"/>
      <c r="P630" s="278"/>
      <c r="Q630" s="278"/>
      <c r="R630" s="278"/>
      <c r="S630" s="278"/>
      <c r="T630" s="279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80" t="s">
        <v>186</v>
      </c>
      <c r="AU630" s="280" t="s">
        <v>94</v>
      </c>
      <c r="AV630" s="14" t="s">
        <v>94</v>
      </c>
      <c r="AW630" s="14" t="s">
        <v>37</v>
      </c>
      <c r="AX630" s="14" t="s">
        <v>92</v>
      </c>
      <c r="AY630" s="280" t="s">
        <v>178</v>
      </c>
    </row>
    <row r="631" s="2" customFormat="1" ht="16.5" customHeight="1">
      <c r="A631" s="41"/>
      <c r="B631" s="42"/>
      <c r="C631" s="303" t="s">
        <v>1016</v>
      </c>
      <c r="D631" s="303" t="s">
        <v>286</v>
      </c>
      <c r="E631" s="304" t="s">
        <v>1017</v>
      </c>
      <c r="F631" s="305" t="s">
        <v>1018</v>
      </c>
      <c r="G631" s="306" t="s">
        <v>289</v>
      </c>
      <c r="H631" s="307">
        <v>2</v>
      </c>
      <c r="I631" s="308"/>
      <c r="J631" s="309">
        <f>ROUND(I631*H631,2)</f>
        <v>0</v>
      </c>
      <c r="K631" s="310"/>
      <c r="L631" s="311"/>
      <c r="M631" s="312" t="s">
        <v>1</v>
      </c>
      <c r="N631" s="313" t="s">
        <v>50</v>
      </c>
      <c r="O631" s="94"/>
      <c r="P631" s="256">
        <f>O631*H631</f>
        <v>0</v>
      </c>
      <c r="Q631" s="256">
        <v>0.00106</v>
      </c>
      <c r="R631" s="256">
        <f>Q631*H631</f>
        <v>0.0021199999999999999</v>
      </c>
      <c r="S631" s="256">
        <v>0</v>
      </c>
      <c r="T631" s="257">
        <f>S631*H631</f>
        <v>0</v>
      </c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R631" s="258" t="s">
        <v>376</v>
      </c>
      <c r="AT631" s="258" t="s">
        <v>286</v>
      </c>
      <c r="AU631" s="258" t="s">
        <v>94</v>
      </c>
      <c r="AY631" s="18" t="s">
        <v>178</v>
      </c>
      <c r="BE631" s="146">
        <f>IF(N631="základní",J631,0)</f>
        <v>0</v>
      </c>
      <c r="BF631" s="146">
        <f>IF(N631="snížená",J631,0)</f>
        <v>0</v>
      </c>
      <c r="BG631" s="146">
        <f>IF(N631="zákl. přenesená",J631,0)</f>
        <v>0</v>
      </c>
      <c r="BH631" s="146">
        <f>IF(N631="sníž. přenesená",J631,0)</f>
        <v>0</v>
      </c>
      <c r="BI631" s="146">
        <f>IF(N631="nulová",J631,0)</f>
        <v>0</v>
      </c>
      <c r="BJ631" s="18" t="s">
        <v>92</v>
      </c>
      <c r="BK631" s="146">
        <f>ROUND(I631*H631,2)</f>
        <v>0</v>
      </c>
      <c r="BL631" s="18" t="s">
        <v>285</v>
      </c>
      <c r="BM631" s="258" t="s">
        <v>1019</v>
      </c>
    </row>
    <row r="632" s="13" customFormat="1">
      <c r="A632" s="13"/>
      <c r="B632" s="259"/>
      <c r="C632" s="260"/>
      <c r="D632" s="261" t="s">
        <v>186</v>
      </c>
      <c r="E632" s="262" t="s">
        <v>1</v>
      </c>
      <c r="F632" s="263" t="s">
        <v>1020</v>
      </c>
      <c r="G632" s="260"/>
      <c r="H632" s="262" t="s">
        <v>1</v>
      </c>
      <c r="I632" s="264"/>
      <c r="J632" s="260"/>
      <c r="K632" s="260"/>
      <c r="L632" s="265"/>
      <c r="M632" s="266"/>
      <c r="N632" s="267"/>
      <c r="O632" s="267"/>
      <c r="P632" s="267"/>
      <c r="Q632" s="267"/>
      <c r="R632" s="267"/>
      <c r="S632" s="267"/>
      <c r="T632" s="268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69" t="s">
        <v>186</v>
      </c>
      <c r="AU632" s="269" t="s">
        <v>94</v>
      </c>
      <c r="AV632" s="13" t="s">
        <v>92</v>
      </c>
      <c r="AW632" s="13" t="s">
        <v>37</v>
      </c>
      <c r="AX632" s="13" t="s">
        <v>85</v>
      </c>
      <c r="AY632" s="269" t="s">
        <v>178</v>
      </c>
    </row>
    <row r="633" s="13" customFormat="1">
      <c r="A633" s="13"/>
      <c r="B633" s="259"/>
      <c r="C633" s="260"/>
      <c r="D633" s="261" t="s">
        <v>186</v>
      </c>
      <c r="E633" s="262" t="s">
        <v>1</v>
      </c>
      <c r="F633" s="263" t="s">
        <v>1021</v>
      </c>
      <c r="G633" s="260"/>
      <c r="H633" s="262" t="s">
        <v>1</v>
      </c>
      <c r="I633" s="264"/>
      <c r="J633" s="260"/>
      <c r="K633" s="260"/>
      <c r="L633" s="265"/>
      <c r="M633" s="266"/>
      <c r="N633" s="267"/>
      <c r="O633" s="267"/>
      <c r="P633" s="267"/>
      <c r="Q633" s="267"/>
      <c r="R633" s="267"/>
      <c r="S633" s="267"/>
      <c r="T633" s="268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69" t="s">
        <v>186</v>
      </c>
      <c r="AU633" s="269" t="s">
        <v>94</v>
      </c>
      <c r="AV633" s="13" t="s">
        <v>92</v>
      </c>
      <c r="AW633" s="13" t="s">
        <v>37</v>
      </c>
      <c r="AX633" s="13" t="s">
        <v>85</v>
      </c>
      <c r="AY633" s="269" t="s">
        <v>178</v>
      </c>
    </row>
    <row r="634" s="14" customFormat="1">
      <c r="A634" s="14"/>
      <c r="B634" s="270"/>
      <c r="C634" s="271"/>
      <c r="D634" s="261" t="s">
        <v>186</v>
      </c>
      <c r="E634" s="272" t="s">
        <v>1</v>
      </c>
      <c r="F634" s="273" t="s">
        <v>94</v>
      </c>
      <c r="G634" s="271"/>
      <c r="H634" s="274">
        <v>2</v>
      </c>
      <c r="I634" s="275"/>
      <c r="J634" s="271"/>
      <c r="K634" s="271"/>
      <c r="L634" s="276"/>
      <c r="M634" s="277"/>
      <c r="N634" s="278"/>
      <c r="O634" s="278"/>
      <c r="P634" s="278"/>
      <c r="Q634" s="278"/>
      <c r="R634" s="278"/>
      <c r="S634" s="278"/>
      <c r="T634" s="279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80" t="s">
        <v>186</v>
      </c>
      <c r="AU634" s="280" t="s">
        <v>94</v>
      </c>
      <c r="AV634" s="14" t="s">
        <v>94</v>
      </c>
      <c r="AW634" s="14" t="s">
        <v>37</v>
      </c>
      <c r="AX634" s="14" t="s">
        <v>92</v>
      </c>
      <c r="AY634" s="280" t="s">
        <v>178</v>
      </c>
    </row>
    <row r="635" s="2" customFormat="1" ht="24.15" customHeight="1">
      <c r="A635" s="41"/>
      <c r="B635" s="42"/>
      <c r="C635" s="246" t="s">
        <v>1022</v>
      </c>
      <c r="D635" s="246" t="s">
        <v>180</v>
      </c>
      <c r="E635" s="247" t="s">
        <v>1023</v>
      </c>
      <c r="F635" s="248" t="s">
        <v>1024</v>
      </c>
      <c r="G635" s="249" t="s">
        <v>315</v>
      </c>
      <c r="H635" s="250">
        <v>0.0040000000000000001</v>
      </c>
      <c r="I635" s="251"/>
      <c r="J635" s="252">
        <f>ROUND(I635*H635,2)</f>
        <v>0</v>
      </c>
      <c r="K635" s="253"/>
      <c r="L635" s="44"/>
      <c r="M635" s="254" t="s">
        <v>1</v>
      </c>
      <c r="N635" s="255" t="s">
        <v>50</v>
      </c>
      <c r="O635" s="94"/>
      <c r="P635" s="256">
        <f>O635*H635</f>
        <v>0</v>
      </c>
      <c r="Q635" s="256">
        <v>0</v>
      </c>
      <c r="R635" s="256">
        <f>Q635*H635</f>
        <v>0</v>
      </c>
      <c r="S635" s="256">
        <v>0</v>
      </c>
      <c r="T635" s="257">
        <f>S635*H635</f>
        <v>0</v>
      </c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R635" s="258" t="s">
        <v>285</v>
      </c>
      <c r="AT635" s="258" t="s">
        <v>180</v>
      </c>
      <c r="AU635" s="258" t="s">
        <v>94</v>
      </c>
      <c r="AY635" s="18" t="s">
        <v>178</v>
      </c>
      <c r="BE635" s="146">
        <f>IF(N635="základní",J635,0)</f>
        <v>0</v>
      </c>
      <c r="BF635" s="146">
        <f>IF(N635="snížená",J635,0)</f>
        <v>0</v>
      </c>
      <c r="BG635" s="146">
        <f>IF(N635="zákl. přenesená",J635,0)</f>
        <v>0</v>
      </c>
      <c r="BH635" s="146">
        <f>IF(N635="sníž. přenesená",J635,0)</f>
        <v>0</v>
      </c>
      <c r="BI635" s="146">
        <f>IF(N635="nulová",J635,0)</f>
        <v>0</v>
      </c>
      <c r="BJ635" s="18" t="s">
        <v>92</v>
      </c>
      <c r="BK635" s="146">
        <f>ROUND(I635*H635,2)</f>
        <v>0</v>
      </c>
      <c r="BL635" s="18" t="s">
        <v>285</v>
      </c>
      <c r="BM635" s="258" t="s">
        <v>1025</v>
      </c>
    </row>
    <row r="636" s="2" customFormat="1" ht="24.15" customHeight="1">
      <c r="A636" s="41"/>
      <c r="B636" s="42"/>
      <c r="C636" s="246" t="s">
        <v>1026</v>
      </c>
      <c r="D636" s="246" t="s">
        <v>180</v>
      </c>
      <c r="E636" s="247" t="s">
        <v>1027</v>
      </c>
      <c r="F636" s="248" t="s">
        <v>1028</v>
      </c>
      <c r="G636" s="249" t="s">
        <v>315</v>
      </c>
      <c r="H636" s="250">
        <v>0.0040000000000000001</v>
      </c>
      <c r="I636" s="251"/>
      <c r="J636" s="252">
        <f>ROUND(I636*H636,2)</f>
        <v>0</v>
      </c>
      <c r="K636" s="253"/>
      <c r="L636" s="44"/>
      <c r="M636" s="314" t="s">
        <v>1</v>
      </c>
      <c r="N636" s="315" t="s">
        <v>50</v>
      </c>
      <c r="O636" s="316"/>
      <c r="P636" s="317">
        <f>O636*H636</f>
        <v>0</v>
      </c>
      <c r="Q636" s="317">
        <v>0</v>
      </c>
      <c r="R636" s="317">
        <f>Q636*H636</f>
        <v>0</v>
      </c>
      <c r="S636" s="317">
        <v>0</v>
      </c>
      <c r="T636" s="318">
        <f>S636*H636</f>
        <v>0</v>
      </c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R636" s="258" t="s">
        <v>285</v>
      </c>
      <c r="AT636" s="258" t="s">
        <v>180</v>
      </c>
      <c r="AU636" s="258" t="s">
        <v>94</v>
      </c>
      <c r="AY636" s="18" t="s">
        <v>178</v>
      </c>
      <c r="BE636" s="146">
        <f>IF(N636="základní",J636,0)</f>
        <v>0</v>
      </c>
      <c r="BF636" s="146">
        <f>IF(N636="snížená",J636,0)</f>
        <v>0</v>
      </c>
      <c r="BG636" s="146">
        <f>IF(N636="zákl. přenesená",J636,0)</f>
        <v>0</v>
      </c>
      <c r="BH636" s="146">
        <f>IF(N636="sníž. přenesená",J636,0)</f>
        <v>0</v>
      </c>
      <c r="BI636" s="146">
        <f>IF(N636="nulová",J636,0)</f>
        <v>0</v>
      </c>
      <c r="BJ636" s="18" t="s">
        <v>92</v>
      </c>
      <c r="BK636" s="146">
        <f>ROUND(I636*H636,2)</f>
        <v>0</v>
      </c>
      <c r="BL636" s="18" t="s">
        <v>285</v>
      </c>
      <c r="BM636" s="258" t="s">
        <v>1029</v>
      </c>
    </row>
    <row r="637" s="2" customFormat="1" ht="6.96" customHeight="1">
      <c r="A637" s="41"/>
      <c r="B637" s="69"/>
      <c r="C637" s="70"/>
      <c r="D637" s="70"/>
      <c r="E637" s="70"/>
      <c r="F637" s="70"/>
      <c r="G637" s="70"/>
      <c r="H637" s="70"/>
      <c r="I637" s="70"/>
      <c r="J637" s="70"/>
      <c r="K637" s="70"/>
      <c r="L637" s="44"/>
      <c r="M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</row>
  </sheetData>
  <sheetProtection sheet="1" autoFilter="0" formatColumns="0" formatRows="0" objects="1" scenarios="1" spinCount="100000" saltValue="sliNWwaMJ6DwAg7OOWMJPXOjX3keFhWX+MdjXS6vLMwv7n2rSbdFzP4FQDPzlK3VxF5TdEQPgohlz5Tu4TK6LQ==" hashValue="vUe46smKtjZmwzfZXfEUBiWsFhep6tEhWkmmdSmvGbCuNDUN4shvttxAw6YD4ivxKq63iIRpx63LkAmVJ5rRiA==" algorithmName="SHA-512" password="CC35"/>
  <autoFilter ref="C150:K636"/>
  <mergeCells count="14">
    <mergeCell ref="E7:H7"/>
    <mergeCell ref="E9:H9"/>
    <mergeCell ref="E18:H18"/>
    <mergeCell ref="E27:H27"/>
    <mergeCell ref="E85:H85"/>
    <mergeCell ref="E87:H87"/>
    <mergeCell ref="D125:F125"/>
    <mergeCell ref="D126:F126"/>
    <mergeCell ref="D127:F127"/>
    <mergeCell ref="D128:F128"/>
    <mergeCell ref="D129:F129"/>
    <mergeCell ref="E141:H141"/>
    <mergeCell ref="E143:H14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94</v>
      </c>
    </row>
    <row r="4" s="1" customFormat="1" ht="24.96" customHeight="1">
      <c r="B4" s="21"/>
      <c r="D4" s="156" t="s">
        <v>120</v>
      </c>
      <c r="L4" s="21"/>
      <c r="M4" s="157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16</v>
      </c>
      <c r="L6" s="21"/>
    </row>
    <row r="7" s="1" customFormat="1" ht="16.5" customHeight="1">
      <c r="B7" s="21"/>
      <c r="E7" s="159" t="str">
        <f>'Rekapitulace stavby'!K6</f>
        <v>Novostavba polytechnické učebny</v>
      </c>
      <c r="F7" s="158"/>
      <c r="G7" s="158"/>
      <c r="H7" s="158"/>
      <c r="L7" s="21"/>
    </row>
    <row r="8" s="2" customFormat="1" ht="12" customHeight="1">
      <c r="A8" s="41"/>
      <c r="B8" s="44"/>
      <c r="C8" s="41"/>
      <c r="D8" s="158" t="s">
        <v>121</v>
      </c>
      <c r="E8" s="41"/>
      <c r="F8" s="41"/>
      <c r="G8" s="41"/>
      <c r="H8" s="41"/>
      <c r="I8" s="41"/>
      <c r="J8" s="41"/>
      <c r="K8" s="41"/>
      <c r="L8" s="66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4"/>
      <c r="C9" s="41"/>
      <c r="D9" s="41"/>
      <c r="E9" s="160" t="s">
        <v>1030</v>
      </c>
      <c r="F9" s="41"/>
      <c r="G9" s="41"/>
      <c r="H9" s="41"/>
      <c r="I9" s="41"/>
      <c r="J9" s="41"/>
      <c r="K9" s="41"/>
      <c r="L9" s="66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4"/>
      <c r="C10" s="41"/>
      <c r="D10" s="41"/>
      <c r="E10" s="41"/>
      <c r="F10" s="41"/>
      <c r="G10" s="41"/>
      <c r="H10" s="41"/>
      <c r="I10" s="41"/>
      <c r="J10" s="41"/>
      <c r="K10" s="41"/>
      <c r="L10" s="66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4"/>
      <c r="C11" s="41"/>
      <c r="D11" s="158" t="s">
        <v>18</v>
      </c>
      <c r="E11" s="41"/>
      <c r="F11" s="161" t="s">
        <v>19</v>
      </c>
      <c r="G11" s="41"/>
      <c r="H11" s="41"/>
      <c r="I11" s="158" t="s">
        <v>20</v>
      </c>
      <c r="J11" s="161" t="s">
        <v>1</v>
      </c>
      <c r="K11" s="41"/>
      <c r="L11" s="66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4"/>
      <c r="C12" s="41"/>
      <c r="D12" s="158" t="s">
        <v>21</v>
      </c>
      <c r="E12" s="41"/>
      <c r="F12" s="161" t="s">
        <v>22</v>
      </c>
      <c r="G12" s="41"/>
      <c r="H12" s="41"/>
      <c r="I12" s="158" t="s">
        <v>23</v>
      </c>
      <c r="J12" s="162" t="str">
        <f>'Rekapitulace stavby'!AN8</f>
        <v>31. 8. 2020</v>
      </c>
      <c r="K12" s="41"/>
      <c r="L12" s="66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4"/>
      <c r="C13" s="41"/>
      <c r="D13" s="41"/>
      <c r="E13" s="41"/>
      <c r="F13" s="41"/>
      <c r="G13" s="41"/>
      <c r="H13" s="41"/>
      <c r="I13" s="41"/>
      <c r="J13" s="41"/>
      <c r="K13" s="41"/>
      <c r="L13" s="66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4"/>
      <c r="C14" s="41"/>
      <c r="D14" s="158" t="s">
        <v>25</v>
      </c>
      <c r="E14" s="41"/>
      <c r="F14" s="41"/>
      <c r="G14" s="41"/>
      <c r="H14" s="41"/>
      <c r="I14" s="158" t="s">
        <v>26</v>
      </c>
      <c r="J14" s="161" t="s">
        <v>27</v>
      </c>
      <c r="K14" s="41"/>
      <c r="L14" s="66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4"/>
      <c r="C15" s="41"/>
      <c r="D15" s="41"/>
      <c r="E15" s="161" t="s">
        <v>28</v>
      </c>
      <c r="F15" s="41"/>
      <c r="G15" s="41"/>
      <c r="H15" s="41"/>
      <c r="I15" s="158" t="s">
        <v>29</v>
      </c>
      <c r="J15" s="161" t="s">
        <v>30</v>
      </c>
      <c r="K15" s="41"/>
      <c r="L15" s="66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4"/>
      <c r="C16" s="41"/>
      <c r="D16" s="41"/>
      <c r="E16" s="41"/>
      <c r="F16" s="41"/>
      <c r="G16" s="41"/>
      <c r="H16" s="41"/>
      <c r="I16" s="41"/>
      <c r="J16" s="41"/>
      <c r="K16" s="41"/>
      <c r="L16" s="66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4"/>
      <c r="C17" s="41"/>
      <c r="D17" s="158" t="s">
        <v>31</v>
      </c>
      <c r="E17" s="41"/>
      <c r="F17" s="41"/>
      <c r="G17" s="41"/>
      <c r="H17" s="41"/>
      <c r="I17" s="158" t="s">
        <v>26</v>
      </c>
      <c r="J17" s="34" t="str">
        <f>'Rekapitulace stavby'!AN13</f>
        <v>Vyplň údaj</v>
      </c>
      <c r="K17" s="41"/>
      <c r="L17" s="66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4"/>
      <c r="C18" s="41"/>
      <c r="D18" s="41"/>
      <c r="E18" s="34" t="str">
        <f>'Rekapitulace stavby'!E14</f>
        <v>Vyplň údaj</v>
      </c>
      <c r="F18" s="161"/>
      <c r="G18" s="161"/>
      <c r="H18" s="161"/>
      <c r="I18" s="158" t="s">
        <v>29</v>
      </c>
      <c r="J18" s="34" t="str">
        <f>'Rekapitulace stavby'!AN14</f>
        <v>Vyplň údaj</v>
      </c>
      <c r="K18" s="41"/>
      <c r="L18" s="66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4"/>
      <c r="C19" s="41"/>
      <c r="D19" s="41"/>
      <c r="E19" s="41"/>
      <c r="F19" s="41"/>
      <c r="G19" s="41"/>
      <c r="H19" s="41"/>
      <c r="I19" s="41"/>
      <c r="J19" s="41"/>
      <c r="K19" s="41"/>
      <c r="L19" s="66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4"/>
      <c r="C20" s="41"/>
      <c r="D20" s="158" t="s">
        <v>33</v>
      </c>
      <c r="E20" s="41"/>
      <c r="F20" s="41"/>
      <c r="G20" s="41"/>
      <c r="H20" s="41"/>
      <c r="I20" s="158" t="s">
        <v>26</v>
      </c>
      <c r="J20" s="161" t="s">
        <v>34</v>
      </c>
      <c r="K20" s="41"/>
      <c r="L20" s="66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4"/>
      <c r="C21" s="41"/>
      <c r="D21" s="41"/>
      <c r="E21" s="161" t="s">
        <v>35</v>
      </c>
      <c r="F21" s="41"/>
      <c r="G21" s="41"/>
      <c r="H21" s="41"/>
      <c r="I21" s="158" t="s">
        <v>29</v>
      </c>
      <c r="J21" s="161" t="s">
        <v>36</v>
      </c>
      <c r="K21" s="41"/>
      <c r="L21" s="66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66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4"/>
      <c r="C23" s="41"/>
      <c r="D23" s="158" t="s">
        <v>38</v>
      </c>
      <c r="E23" s="41"/>
      <c r="F23" s="41"/>
      <c r="G23" s="41"/>
      <c r="H23" s="41"/>
      <c r="I23" s="158" t="s">
        <v>26</v>
      </c>
      <c r="J23" s="161" t="s">
        <v>39</v>
      </c>
      <c r="K23" s="41"/>
      <c r="L23" s="66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4"/>
      <c r="C24" s="41"/>
      <c r="D24" s="41"/>
      <c r="E24" s="161" t="s">
        <v>40</v>
      </c>
      <c r="F24" s="41"/>
      <c r="G24" s="41"/>
      <c r="H24" s="41"/>
      <c r="I24" s="158" t="s">
        <v>29</v>
      </c>
      <c r="J24" s="161" t="s">
        <v>41</v>
      </c>
      <c r="K24" s="41"/>
      <c r="L24" s="66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4"/>
      <c r="C25" s="41"/>
      <c r="D25" s="41"/>
      <c r="E25" s="41"/>
      <c r="F25" s="41"/>
      <c r="G25" s="41"/>
      <c r="H25" s="41"/>
      <c r="I25" s="41"/>
      <c r="J25" s="41"/>
      <c r="K25" s="41"/>
      <c r="L25" s="66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4"/>
      <c r="C26" s="41"/>
      <c r="D26" s="158" t="s">
        <v>42</v>
      </c>
      <c r="E26" s="41"/>
      <c r="F26" s="41"/>
      <c r="G26" s="41"/>
      <c r="H26" s="41"/>
      <c r="I26" s="41"/>
      <c r="J26" s="41"/>
      <c r="K26" s="41"/>
      <c r="L26" s="66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63"/>
      <c r="B27" s="164"/>
      <c r="C27" s="163"/>
      <c r="D27" s="163"/>
      <c r="E27" s="165" t="s">
        <v>1</v>
      </c>
      <c r="F27" s="165"/>
      <c r="G27" s="165"/>
      <c r="H27" s="165"/>
      <c r="I27" s="163"/>
      <c r="J27" s="163"/>
      <c r="K27" s="163"/>
      <c r="L27" s="166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</row>
    <row r="28" s="2" customFormat="1" ht="6.96" customHeight="1">
      <c r="A28" s="41"/>
      <c r="B28" s="44"/>
      <c r="C28" s="41"/>
      <c r="D28" s="41"/>
      <c r="E28" s="41"/>
      <c r="F28" s="41"/>
      <c r="G28" s="41"/>
      <c r="H28" s="41"/>
      <c r="I28" s="41"/>
      <c r="J28" s="41"/>
      <c r="K28" s="41"/>
      <c r="L28" s="66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4"/>
      <c r="C29" s="41"/>
      <c r="D29" s="167"/>
      <c r="E29" s="167"/>
      <c r="F29" s="167"/>
      <c r="G29" s="167"/>
      <c r="H29" s="167"/>
      <c r="I29" s="167"/>
      <c r="J29" s="167"/>
      <c r="K29" s="167"/>
      <c r="L29" s="66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4.4" customHeight="1">
      <c r="A30" s="41"/>
      <c r="B30" s="44"/>
      <c r="C30" s="41"/>
      <c r="D30" s="161" t="s">
        <v>123</v>
      </c>
      <c r="E30" s="41"/>
      <c r="F30" s="41"/>
      <c r="G30" s="41"/>
      <c r="H30" s="41"/>
      <c r="I30" s="41"/>
      <c r="J30" s="168">
        <f>J96</f>
        <v>0</v>
      </c>
      <c r="K30" s="41"/>
      <c r="L30" s="66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14.4" customHeight="1">
      <c r="A31" s="41"/>
      <c r="B31" s="44"/>
      <c r="C31" s="41"/>
      <c r="D31" s="169" t="s">
        <v>114</v>
      </c>
      <c r="E31" s="41"/>
      <c r="F31" s="41"/>
      <c r="G31" s="41"/>
      <c r="H31" s="41"/>
      <c r="I31" s="41"/>
      <c r="J31" s="168">
        <f>J105</f>
        <v>0</v>
      </c>
      <c r="K31" s="41"/>
      <c r="L31" s="6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4"/>
      <c r="C32" s="41"/>
      <c r="D32" s="170" t="s">
        <v>45</v>
      </c>
      <c r="E32" s="41"/>
      <c r="F32" s="41"/>
      <c r="G32" s="41"/>
      <c r="H32" s="41"/>
      <c r="I32" s="41"/>
      <c r="J32" s="171">
        <f>ROUND(J30 + J31, 2)</f>
        <v>0</v>
      </c>
      <c r="K32" s="41"/>
      <c r="L32" s="6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4"/>
      <c r="C33" s="41"/>
      <c r="D33" s="167"/>
      <c r="E33" s="167"/>
      <c r="F33" s="167"/>
      <c r="G33" s="167"/>
      <c r="H33" s="167"/>
      <c r="I33" s="167"/>
      <c r="J33" s="167"/>
      <c r="K33" s="167"/>
      <c r="L33" s="6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4"/>
      <c r="C34" s="41"/>
      <c r="D34" s="41"/>
      <c r="E34" s="41"/>
      <c r="F34" s="172" t="s">
        <v>47</v>
      </c>
      <c r="G34" s="41"/>
      <c r="H34" s="41"/>
      <c r="I34" s="172" t="s">
        <v>46</v>
      </c>
      <c r="J34" s="172" t="s">
        <v>48</v>
      </c>
      <c r="K34" s="41"/>
      <c r="L34" s="6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4"/>
      <c r="C35" s="41"/>
      <c r="D35" s="173" t="s">
        <v>49</v>
      </c>
      <c r="E35" s="158" t="s">
        <v>50</v>
      </c>
      <c r="F35" s="174">
        <f>ROUND((SUM(BE105:BE112) + SUM(BE132:BE152)),  2)</f>
        <v>0</v>
      </c>
      <c r="G35" s="41"/>
      <c r="H35" s="41"/>
      <c r="I35" s="175">
        <v>0.20999999999999999</v>
      </c>
      <c r="J35" s="174">
        <f>ROUND(((SUM(BE105:BE112) + SUM(BE132:BE152))*I35),  2)</f>
        <v>0</v>
      </c>
      <c r="K35" s="41"/>
      <c r="L35" s="6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4"/>
      <c r="C36" s="41"/>
      <c r="D36" s="41"/>
      <c r="E36" s="158" t="s">
        <v>51</v>
      </c>
      <c r="F36" s="174">
        <f>ROUND((SUM(BF105:BF112) + SUM(BF132:BF152)),  2)</f>
        <v>0</v>
      </c>
      <c r="G36" s="41"/>
      <c r="H36" s="41"/>
      <c r="I36" s="175">
        <v>0.14999999999999999</v>
      </c>
      <c r="J36" s="174">
        <f>ROUND(((SUM(BF105:BF112) + SUM(BF132:BF152))*I36),  2)</f>
        <v>0</v>
      </c>
      <c r="K36" s="41"/>
      <c r="L36" s="6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4"/>
      <c r="C37" s="41"/>
      <c r="D37" s="41"/>
      <c r="E37" s="158" t="s">
        <v>52</v>
      </c>
      <c r="F37" s="174">
        <f>ROUND((SUM(BG105:BG112) + SUM(BG132:BG152)),  2)</f>
        <v>0</v>
      </c>
      <c r="G37" s="41"/>
      <c r="H37" s="41"/>
      <c r="I37" s="175">
        <v>0.20999999999999999</v>
      </c>
      <c r="J37" s="174">
        <f>0</f>
        <v>0</v>
      </c>
      <c r="K37" s="41"/>
      <c r="L37" s="6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4"/>
      <c r="C38" s="41"/>
      <c r="D38" s="41"/>
      <c r="E38" s="158" t="s">
        <v>53</v>
      </c>
      <c r="F38" s="174">
        <f>ROUND((SUM(BH105:BH112) + SUM(BH132:BH152)),  2)</f>
        <v>0</v>
      </c>
      <c r="G38" s="41"/>
      <c r="H38" s="41"/>
      <c r="I38" s="175">
        <v>0.14999999999999999</v>
      </c>
      <c r="J38" s="174">
        <f>0</f>
        <v>0</v>
      </c>
      <c r="K38" s="41"/>
      <c r="L38" s="6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4"/>
      <c r="C39" s="41"/>
      <c r="D39" s="41"/>
      <c r="E39" s="158" t="s">
        <v>54</v>
      </c>
      <c r="F39" s="174">
        <f>ROUND((SUM(BI105:BI112) + SUM(BI132:BI152)),  2)</f>
        <v>0</v>
      </c>
      <c r="G39" s="41"/>
      <c r="H39" s="41"/>
      <c r="I39" s="175">
        <v>0</v>
      </c>
      <c r="J39" s="174">
        <f>0</f>
        <v>0</v>
      </c>
      <c r="K39" s="41"/>
      <c r="L39" s="6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4"/>
      <c r="C40" s="41"/>
      <c r="D40" s="41"/>
      <c r="E40" s="41"/>
      <c r="F40" s="41"/>
      <c r="G40" s="41"/>
      <c r="H40" s="41"/>
      <c r="I40" s="41"/>
      <c r="J40" s="41"/>
      <c r="K40" s="41"/>
      <c r="L40" s="6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4"/>
      <c r="C41" s="176"/>
      <c r="D41" s="177" t="s">
        <v>55</v>
      </c>
      <c r="E41" s="178"/>
      <c r="F41" s="178"/>
      <c r="G41" s="179" t="s">
        <v>56</v>
      </c>
      <c r="H41" s="180" t="s">
        <v>57</v>
      </c>
      <c r="I41" s="178"/>
      <c r="J41" s="181">
        <f>SUM(J32:J39)</f>
        <v>0</v>
      </c>
      <c r="K41" s="182"/>
      <c r="L41" s="6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44"/>
      <c r="C42" s="41"/>
      <c r="D42" s="41"/>
      <c r="E42" s="41"/>
      <c r="F42" s="41"/>
      <c r="G42" s="41"/>
      <c r="H42" s="41"/>
      <c r="I42" s="41"/>
      <c r="J42" s="41"/>
      <c r="K42" s="41"/>
      <c r="L42" s="6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6"/>
      <c r="D50" s="183" t="s">
        <v>58</v>
      </c>
      <c r="E50" s="184"/>
      <c r="F50" s="184"/>
      <c r="G50" s="183" t="s">
        <v>59</v>
      </c>
      <c r="H50" s="184"/>
      <c r="I50" s="184"/>
      <c r="J50" s="184"/>
      <c r="K50" s="184"/>
      <c r="L50" s="66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1"/>
      <c r="B61" s="44"/>
      <c r="C61" s="41"/>
      <c r="D61" s="185" t="s">
        <v>60</v>
      </c>
      <c r="E61" s="186"/>
      <c r="F61" s="187" t="s">
        <v>61</v>
      </c>
      <c r="G61" s="185" t="s">
        <v>60</v>
      </c>
      <c r="H61" s="186"/>
      <c r="I61" s="186"/>
      <c r="J61" s="188" t="s">
        <v>61</v>
      </c>
      <c r="K61" s="186"/>
      <c r="L61" s="6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1"/>
      <c r="B65" s="44"/>
      <c r="C65" s="41"/>
      <c r="D65" s="183" t="s">
        <v>62</v>
      </c>
      <c r="E65" s="189"/>
      <c r="F65" s="189"/>
      <c r="G65" s="183" t="s">
        <v>63</v>
      </c>
      <c r="H65" s="189"/>
      <c r="I65" s="189"/>
      <c r="J65" s="189"/>
      <c r="K65" s="189"/>
      <c r="L65" s="6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1"/>
      <c r="B76" s="44"/>
      <c r="C76" s="41"/>
      <c r="D76" s="185" t="s">
        <v>60</v>
      </c>
      <c r="E76" s="186"/>
      <c r="F76" s="187" t="s">
        <v>61</v>
      </c>
      <c r="G76" s="185" t="s">
        <v>60</v>
      </c>
      <c r="H76" s="186"/>
      <c r="I76" s="186"/>
      <c r="J76" s="188" t="s">
        <v>61</v>
      </c>
      <c r="K76" s="186"/>
      <c r="L76" s="6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4.4" customHeight="1">
      <c r="A77" s="41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6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66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4" t="s">
        <v>124</v>
      </c>
      <c r="D82" s="43"/>
      <c r="E82" s="43"/>
      <c r="F82" s="43"/>
      <c r="G82" s="43"/>
      <c r="H82" s="43"/>
      <c r="I82" s="43"/>
      <c r="J82" s="43"/>
      <c r="K82" s="43"/>
      <c r="L82" s="66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66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3" t="s">
        <v>16</v>
      </c>
      <c r="D84" s="43"/>
      <c r="E84" s="43"/>
      <c r="F84" s="43"/>
      <c r="G84" s="43"/>
      <c r="H84" s="43"/>
      <c r="I84" s="43"/>
      <c r="J84" s="43"/>
      <c r="K84" s="43"/>
      <c r="L84" s="66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94" t="str">
        <f>E7</f>
        <v>Novostavba polytechnické učebny</v>
      </c>
      <c r="F85" s="33"/>
      <c r="G85" s="33"/>
      <c r="H85" s="33"/>
      <c r="I85" s="43"/>
      <c r="J85" s="43"/>
      <c r="K85" s="43"/>
      <c r="L85" s="66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3" t="s">
        <v>121</v>
      </c>
      <c r="D86" s="43"/>
      <c r="E86" s="43"/>
      <c r="F86" s="43"/>
      <c r="G86" s="43"/>
      <c r="H86" s="43"/>
      <c r="I86" s="43"/>
      <c r="J86" s="43"/>
      <c r="K86" s="43"/>
      <c r="L86" s="66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9" t="str">
        <f>E9</f>
        <v>SO 02 - Chodník</v>
      </c>
      <c r="F87" s="43"/>
      <c r="G87" s="43"/>
      <c r="H87" s="43"/>
      <c r="I87" s="43"/>
      <c r="J87" s="43"/>
      <c r="K87" s="43"/>
      <c r="L87" s="66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66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3" t="s">
        <v>21</v>
      </c>
      <c r="D89" s="43"/>
      <c r="E89" s="43"/>
      <c r="F89" s="28" t="str">
        <f>F12</f>
        <v>obec Hrubý Jeseník, parc. č. 135/4</v>
      </c>
      <c r="G89" s="43"/>
      <c r="H89" s="43"/>
      <c r="I89" s="33" t="s">
        <v>23</v>
      </c>
      <c r="J89" s="82" t="str">
        <f>IF(J12="","",J12)</f>
        <v>31. 8. 2020</v>
      </c>
      <c r="K89" s="43"/>
      <c r="L89" s="66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66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40.05" customHeight="1">
      <c r="A91" s="41"/>
      <c r="B91" s="42"/>
      <c r="C91" s="33" t="s">
        <v>25</v>
      </c>
      <c r="D91" s="43"/>
      <c r="E91" s="43"/>
      <c r="F91" s="28" t="str">
        <f>E15</f>
        <v>Obec Hrubý Jeseník, č.p.30, 289 32 Oskořínek</v>
      </c>
      <c r="G91" s="43"/>
      <c r="H91" s="43"/>
      <c r="I91" s="33" t="s">
        <v>33</v>
      </c>
      <c r="J91" s="37" t="str">
        <f>E21</f>
        <v>Z.Švanda, Ronovská 127, Oskořínek 289 32</v>
      </c>
      <c r="K91" s="43"/>
      <c r="L91" s="66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3" t="s">
        <v>31</v>
      </c>
      <c r="D92" s="43"/>
      <c r="E92" s="43"/>
      <c r="F92" s="28" t="str">
        <f>IF(E18="","",E18)</f>
        <v>Vyplň údaj</v>
      </c>
      <c r="G92" s="43"/>
      <c r="H92" s="43"/>
      <c r="I92" s="33" t="s">
        <v>38</v>
      </c>
      <c r="J92" s="37" t="str">
        <f>E24</f>
        <v>Z.Švanda</v>
      </c>
      <c r="K92" s="43"/>
      <c r="L92" s="66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66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9.28" customHeight="1">
      <c r="A94" s="41"/>
      <c r="B94" s="42"/>
      <c r="C94" s="195" t="s">
        <v>125</v>
      </c>
      <c r="D94" s="152"/>
      <c r="E94" s="152"/>
      <c r="F94" s="152"/>
      <c r="G94" s="152"/>
      <c r="H94" s="152"/>
      <c r="I94" s="152"/>
      <c r="J94" s="196" t="s">
        <v>126</v>
      </c>
      <c r="K94" s="152"/>
      <c r="L94" s="66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66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22.8" customHeight="1">
      <c r="A96" s="41"/>
      <c r="B96" s="42"/>
      <c r="C96" s="197" t="s">
        <v>127</v>
      </c>
      <c r="D96" s="43"/>
      <c r="E96" s="43"/>
      <c r="F96" s="43"/>
      <c r="G96" s="43"/>
      <c r="H96" s="43"/>
      <c r="I96" s="43"/>
      <c r="J96" s="113">
        <f>J132</f>
        <v>0</v>
      </c>
      <c r="K96" s="43"/>
      <c r="L96" s="66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U96" s="18" t="s">
        <v>128</v>
      </c>
    </row>
    <row r="97" s="9" customFormat="1" ht="24.96" customHeight="1">
      <c r="A97" s="9"/>
      <c r="B97" s="198"/>
      <c r="C97" s="199"/>
      <c r="D97" s="200" t="s">
        <v>129</v>
      </c>
      <c r="E97" s="201"/>
      <c r="F97" s="201"/>
      <c r="G97" s="201"/>
      <c r="H97" s="201"/>
      <c r="I97" s="201"/>
      <c r="J97" s="202">
        <f>J133</f>
        <v>0</v>
      </c>
      <c r="K97" s="199"/>
      <c r="L97" s="20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4"/>
      <c r="C98" s="205"/>
      <c r="D98" s="206" t="s">
        <v>130</v>
      </c>
      <c r="E98" s="207"/>
      <c r="F98" s="207"/>
      <c r="G98" s="207"/>
      <c r="H98" s="207"/>
      <c r="I98" s="207"/>
      <c r="J98" s="208">
        <f>J134</f>
        <v>0</v>
      </c>
      <c r="K98" s="205"/>
      <c r="L98" s="20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4"/>
      <c r="C99" s="205"/>
      <c r="D99" s="206" t="s">
        <v>133</v>
      </c>
      <c r="E99" s="207"/>
      <c r="F99" s="207"/>
      <c r="G99" s="207"/>
      <c r="H99" s="207"/>
      <c r="I99" s="207"/>
      <c r="J99" s="208">
        <f>J137</f>
        <v>0</v>
      </c>
      <c r="K99" s="205"/>
      <c r="L99" s="20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4"/>
      <c r="C100" s="205"/>
      <c r="D100" s="206" t="s">
        <v>1031</v>
      </c>
      <c r="E100" s="207"/>
      <c r="F100" s="207"/>
      <c r="G100" s="207"/>
      <c r="H100" s="207"/>
      <c r="I100" s="207"/>
      <c r="J100" s="208">
        <f>J140</f>
        <v>0</v>
      </c>
      <c r="K100" s="205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4"/>
      <c r="C101" s="205"/>
      <c r="D101" s="206" t="s">
        <v>136</v>
      </c>
      <c r="E101" s="207"/>
      <c r="F101" s="207"/>
      <c r="G101" s="207"/>
      <c r="H101" s="207"/>
      <c r="I101" s="207"/>
      <c r="J101" s="208">
        <f>J147</f>
        <v>0</v>
      </c>
      <c r="K101" s="205"/>
      <c r="L101" s="20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4"/>
      <c r="C102" s="205"/>
      <c r="D102" s="206" t="s">
        <v>138</v>
      </c>
      <c r="E102" s="207"/>
      <c r="F102" s="207"/>
      <c r="G102" s="207"/>
      <c r="H102" s="207"/>
      <c r="I102" s="207"/>
      <c r="J102" s="208">
        <f>J151</f>
        <v>0</v>
      </c>
      <c r="K102" s="205"/>
      <c r="L102" s="20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41"/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66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2" customFormat="1" ht="6.96" customHeight="1">
      <c r="A104" s="41"/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66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="2" customFormat="1" ht="29.28" customHeight="1">
      <c r="A105" s="41"/>
      <c r="B105" s="42"/>
      <c r="C105" s="197" t="s">
        <v>154</v>
      </c>
      <c r="D105" s="43"/>
      <c r="E105" s="43"/>
      <c r="F105" s="43"/>
      <c r="G105" s="43"/>
      <c r="H105" s="43"/>
      <c r="I105" s="43"/>
      <c r="J105" s="210">
        <f>ROUND(J106 + J107 + J108 + J109 + J110 + J111,2)</f>
        <v>0</v>
      </c>
      <c r="K105" s="43"/>
      <c r="L105" s="66"/>
      <c r="N105" s="211" t="s">
        <v>49</v>
      </c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="2" customFormat="1" ht="18" customHeight="1">
      <c r="A106" s="41"/>
      <c r="B106" s="42"/>
      <c r="C106" s="43"/>
      <c r="D106" s="147" t="s">
        <v>155</v>
      </c>
      <c r="E106" s="140"/>
      <c r="F106" s="140"/>
      <c r="G106" s="43"/>
      <c r="H106" s="43"/>
      <c r="I106" s="43"/>
      <c r="J106" s="141">
        <v>0</v>
      </c>
      <c r="K106" s="43"/>
      <c r="L106" s="212"/>
      <c r="M106" s="213"/>
      <c r="N106" s="214" t="s">
        <v>50</v>
      </c>
      <c r="O106" s="213"/>
      <c r="P106" s="213"/>
      <c r="Q106" s="213"/>
      <c r="R106" s="213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6" t="s">
        <v>156</v>
      </c>
      <c r="AZ106" s="213"/>
      <c r="BA106" s="213"/>
      <c r="BB106" s="213"/>
      <c r="BC106" s="213"/>
      <c r="BD106" s="213"/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216" t="s">
        <v>92</v>
      </c>
      <c r="BK106" s="213"/>
      <c r="BL106" s="213"/>
      <c r="BM106" s="213"/>
    </row>
    <row r="107" s="2" customFormat="1" ht="18" customHeight="1">
      <c r="A107" s="41"/>
      <c r="B107" s="42"/>
      <c r="C107" s="43"/>
      <c r="D107" s="147" t="s">
        <v>157</v>
      </c>
      <c r="E107" s="140"/>
      <c r="F107" s="140"/>
      <c r="G107" s="43"/>
      <c r="H107" s="43"/>
      <c r="I107" s="43"/>
      <c r="J107" s="141">
        <v>0</v>
      </c>
      <c r="K107" s="43"/>
      <c r="L107" s="212"/>
      <c r="M107" s="213"/>
      <c r="N107" s="214" t="s">
        <v>50</v>
      </c>
      <c r="O107" s="213"/>
      <c r="P107" s="213"/>
      <c r="Q107" s="213"/>
      <c r="R107" s="213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6" t="s">
        <v>156</v>
      </c>
      <c r="AZ107" s="213"/>
      <c r="BA107" s="213"/>
      <c r="BB107" s="213"/>
      <c r="BC107" s="213"/>
      <c r="BD107" s="213"/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216" t="s">
        <v>92</v>
      </c>
      <c r="BK107" s="213"/>
      <c r="BL107" s="213"/>
      <c r="BM107" s="213"/>
    </row>
    <row r="108" s="2" customFormat="1" ht="18" customHeight="1">
      <c r="A108" s="41"/>
      <c r="B108" s="42"/>
      <c r="C108" s="43"/>
      <c r="D108" s="147" t="s">
        <v>158</v>
      </c>
      <c r="E108" s="140"/>
      <c r="F108" s="140"/>
      <c r="G108" s="43"/>
      <c r="H108" s="43"/>
      <c r="I108" s="43"/>
      <c r="J108" s="141">
        <v>0</v>
      </c>
      <c r="K108" s="43"/>
      <c r="L108" s="212"/>
      <c r="M108" s="213"/>
      <c r="N108" s="214" t="s">
        <v>50</v>
      </c>
      <c r="O108" s="213"/>
      <c r="P108" s="213"/>
      <c r="Q108" s="213"/>
      <c r="R108" s="213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215"/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6" t="s">
        <v>156</v>
      </c>
      <c r="AZ108" s="213"/>
      <c r="BA108" s="213"/>
      <c r="BB108" s="213"/>
      <c r="BC108" s="213"/>
      <c r="BD108" s="213"/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216" t="s">
        <v>92</v>
      </c>
      <c r="BK108" s="213"/>
      <c r="BL108" s="213"/>
      <c r="BM108" s="213"/>
    </row>
    <row r="109" s="2" customFormat="1" ht="18" customHeight="1">
      <c r="A109" s="41"/>
      <c r="B109" s="42"/>
      <c r="C109" s="43"/>
      <c r="D109" s="147" t="s">
        <v>159</v>
      </c>
      <c r="E109" s="140"/>
      <c r="F109" s="140"/>
      <c r="G109" s="43"/>
      <c r="H109" s="43"/>
      <c r="I109" s="43"/>
      <c r="J109" s="141">
        <v>0</v>
      </c>
      <c r="K109" s="43"/>
      <c r="L109" s="212"/>
      <c r="M109" s="213"/>
      <c r="N109" s="214" t="s">
        <v>50</v>
      </c>
      <c r="O109" s="213"/>
      <c r="P109" s="213"/>
      <c r="Q109" s="213"/>
      <c r="R109" s="213"/>
      <c r="S109" s="215"/>
      <c r="T109" s="215"/>
      <c r="U109" s="215"/>
      <c r="V109" s="215"/>
      <c r="W109" s="215"/>
      <c r="X109" s="215"/>
      <c r="Y109" s="215"/>
      <c r="Z109" s="215"/>
      <c r="AA109" s="215"/>
      <c r="AB109" s="215"/>
      <c r="AC109" s="215"/>
      <c r="AD109" s="215"/>
      <c r="AE109" s="215"/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6" t="s">
        <v>156</v>
      </c>
      <c r="AZ109" s="213"/>
      <c r="BA109" s="213"/>
      <c r="BB109" s="213"/>
      <c r="BC109" s="213"/>
      <c r="BD109" s="213"/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216" t="s">
        <v>92</v>
      </c>
      <c r="BK109" s="213"/>
      <c r="BL109" s="213"/>
      <c r="BM109" s="213"/>
    </row>
    <row r="110" s="2" customFormat="1" ht="18" customHeight="1">
      <c r="A110" s="41"/>
      <c r="B110" s="42"/>
      <c r="C110" s="43"/>
      <c r="D110" s="147" t="s">
        <v>160</v>
      </c>
      <c r="E110" s="140"/>
      <c r="F110" s="140"/>
      <c r="G110" s="43"/>
      <c r="H110" s="43"/>
      <c r="I110" s="43"/>
      <c r="J110" s="141">
        <v>0</v>
      </c>
      <c r="K110" s="43"/>
      <c r="L110" s="212"/>
      <c r="M110" s="213"/>
      <c r="N110" s="214" t="s">
        <v>50</v>
      </c>
      <c r="O110" s="213"/>
      <c r="P110" s="213"/>
      <c r="Q110" s="213"/>
      <c r="R110" s="213"/>
      <c r="S110" s="215"/>
      <c r="T110" s="215"/>
      <c r="U110" s="215"/>
      <c r="V110" s="215"/>
      <c r="W110" s="215"/>
      <c r="X110" s="215"/>
      <c r="Y110" s="215"/>
      <c r="Z110" s="215"/>
      <c r="AA110" s="215"/>
      <c r="AB110" s="215"/>
      <c r="AC110" s="215"/>
      <c r="AD110" s="215"/>
      <c r="AE110" s="215"/>
      <c r="AF110" s="213"/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6" t="s">
        <v>156</v>
      </c>
      <c r="AZ110" s="213"/>
      <c r="BA110" s="213"/>
      <c r="BB110" s="213"/>
      <c r="BC110" s="213"/>
      <c r="BD110" s="213"/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216" t="s">
        <v>92</v>
      </c>
      <c r="BK110" s="213"/>
      <c r="BL110" s="213"/>
      <c r="BM110" s="213"/>
    </row>
    <row r="111" s="2" customFormat="1" ht="18" customHeight="1">
      <c r="A111" s="41"/>
      <c r="B111" s="42"/>
      <c r="C111" s="43"/>
      <c r="D111" s="140" t="s">
        <v>161</v>
      </c>
      <c r="E111" s="43"/>
      <c r="F111" s="43"/>
      <c r="G111" s="43"/>
      <c r="H111" s="43"/>
      <c r="I111" s="43"/>
      <c r="J111" s="141">
        <f>ROUND(J30*T111,2)</f>
        <v>0</v>
      </c>
      <c r="K111" s="43"/>
      <c r="L111" s="212"/>
      <c r="M111" s="213"/>
      <c r="N111" s="214" t="s">
        <v>50</v>
      </c>
      <c r="O111" s="213"/>
      <c r="P111" s="213"/>
      <c r="Q111" s="213"/>
      <c r="R111" s="213"/>
      <c r="S111" s="215"/>
      <c r="T111" s="215"/>
      <c r="U111" s="215"/>
      <c r="V111" s="215"/>
      <c r="W111" s="215"/>
      <c r="X111" s="215"/>
      <c r="Y111" s="215"/>
      <c r="Z111" s="215"/>
      <c r="AA111" s="215"/>
      <c r="AB111" s="215"/>
      <c r="AC111" s="215"/>
      <c r="AD111" s="215"/>
      <c r="AE111" s="215"/>
      <c r="AF111" s="213"/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6" t="s">
        <v>162</v>
      </c>
      <c r="AZ111" s="213"/>
      <c r="BA111" s="213"/>
      <c r="BB111" s="213"/>
      <c r="BC111" s="213"/>
      <c r="BD111" s="213"/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216" t="s">
        <v>92</v>
      </c>
      <c r="BK111" s="213"/>
      <c r="BL111" s="213"/>
      <c r="BM111" s="213"/>
    </row>
    <row r="112" s="2" customFormat="1">
      <c r="A112" s="41"/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66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3" s="2" customFormat="1" ht="29.28" customHeight="1">
      <c r="A113" s="41"/>
      <c r="B113" s="42"/>
      <c r="C113" s="151" t="s">
        <v>119</v>
      </c>
      <c r="D113" s="152"/>
      <c r="E113" s="152"/>
      <c r="F113" s="152"/>
      <c r="G113" s="152"/>
      <c r="H113" s="152"/>
      <c r="I113" s="152"/>
      <c r="J113" s="153">
        <f>ROUND(J96+J105,2)</f>
        <v>0</v>
      </c>
      <c r="K113" s="152"/>
      <c r="L113" s="66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 s="2" customFormat="1" ht="6.96" customHeight="1">
      <c r="A114" s="41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6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8" s="2" customFormat="1" ht="6.96" customHeight="1">
      <c r="A118" s="41"/>
      <c r="B118" s="71"/>
      <c r="C118" s="72"/>
      <c r="D118" s="72"/>
      <c r="E118" s="72"/>
      <c r="F118" s="72"/>
      <c r="G118" s="72"/>
      <c r="H118" s="72"/>
      <c r="I118" s="72"/>
      <c r="J118" s="72"/>
      <c r="K118" s="72"/>
      <c r="L118" s="66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 s="2" customFormat="1" ht="24.96" customHeight="1">
      <c r="A119" s="41"/>
      <c r="B119" s="42"/>
      <c r="C119" s="24" t="s">
        <v>163</v>
      </c>
      <c r="D119" s="43"/>
      <c r="E119" s="43"/>
      <c r="F119" s="43"/>
      <c r="G119" s="43"/>
      <c r="H119" s="43"/>
      <c r="I119" s="43"/>
      <c r="J119" s="43"/>
      <c r="K119" s="43"/>
      <c r="L119" s="66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="2" customFormat="1" ht="6.96" customHeight="1">
      <c r="A120" s="41"/>
      <c r="B120" s="42"/>
      <c r="C120" s="43"/>
      <c r="D120" s="43"/>
      <c r="E120" s="43"/>
      <c r="F120" s="43"/>
      <c r="G120" s="43"/>
      <c r="H120" s="43"/>
      <c r="I120" s="43"/>
      <c r="J120" s="43"/>
      <c r="K120" s="43"/>
      <c r="L120" s="66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="2" customFormat="1" ht="12" customHeight="1">
      <c r="A121" s="41"/>
      <c r="B121" s="42"/>
      <c r="C121" s="33" t="s">
        <v>16</v>
      </c>
      <c r="D121" s="43"/>
      <c r="E121" s="43"/>
      <c r="F121" s="43"/>
      <c r="G121" s="43"/>
      <c r="H121" s="43"/>
      <c r="I121" s="43"/>
      <c r="J121" s="43"/>
      <c r="K121" s="43"/>
      <c r="L121" s="66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="2" customFormat="1" ht="16.5" customHeight="1">
      <c r="A122" s="41"/>
      <c r="B122" s="42"/>
      <c r="C122" s="43"/>
      <c r="D122" s="43"/>
      <c r="E122" s="194" t="str">
        <f>E7</f>
        <v>Novostavba polytechnické učebny</v>
      </c>
      <c r="F122" s="33"/>
      <c r="G122" s="33"/>
      <c r="H122" s="33"/>
      <c r="I122" s="43"/>
      <c r="J122" s="43"/>
      <c r="K122" s="43"/>
      <c r="L122" s="66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="2" customFormat="1" ht="12" customHeight="1">
      <c r="A123" s="41"/>
      <c r="B123" s="42"/>
      <c r="C123" s="33" t="s">
        <v>121</v>
      </c>
      <c r="D123" s="43"/>
      <c r="E123" s="43"/>
      <c r="F123" s="43"/>
      <c r="G123" s="43"/>
      <c r="H123" s="43"/>
      <c r="I123" s="43"/>
      <c r="J123" s="43"/>
      <c r="K123" s="43"/>
      <c r="L123" s="66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="2" customFormat="1" ht="16.5" customHeight="1">
      <c r="A124" s="41"/>
      <c r="B124" s="42"/>
      <c r="C124" s="43"/>
      <c r="D124" s="43"/>
      <c r="E124" s="79" t="str">
        <f>E9</f>
        <v>SO 02 - Chodník</v>
      </c>
      <c r="F124" s="43"/>
      <c r="G124" s="43"/>
      <c r="H124" s="43"/>
      <c r="I124" s="43"/>
      <c r="J124" s="43"/>
      <c r="K124" s="43"/>
      <c r="L124" s="66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="2" customFormat="1" ht="6.96" customHeight="1">
      <c r="A125" s="41"/>
      <c r="B125" s="42"/>
      <c r="C125" s="43"/>
      <c r="D125" s="43"/>
      <c r="E125" s="43"/>
      <c r="F125" s="43"/>
      <c r="G125" s="43"/>
      <c r="H125" s="43"/>
      <c r="I125" s="43"/>
      <c r="J125" s="43"/>
      <c r="K125" s="43"/>
      <c r="L125" s="66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="2" customFormat="1" ht="12" customHeight="1">
      <c r="A126" s="41"/>
      <c r="B126" s="42"/>
      <c r="C126" s="33" t="s">
        <v>21</v>
      </c>
      <c r="D126" s="43"/>
      <c r="E126" s="43"/>
      <c r="F126" s="28" t="str">
        <f>F12</f>
        <v>obec Hrubý Jeseník, parc. č. 135/4</v>
      </c>
      <c r="G126" s="43"/>
      <c r="H126" s="43"/>
      <c r="I126" s="33" t="s">
        <v>23</v>
      </c>
      <c r="J126" s="82" t="str">
        <f>IF(J12="","",J12)</f>
        <v>31. 8. 2020</v>
      </c>
      <c r="K126" s="43"/>
      <c r="L126" s="66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="2" customFormat="1" ht="6.96" customHeight="1">
      <c r="A127" s="41"/>
      <c r="B127" s="42"/>
      <c r="C127" s="43"/>
      <c r="D127" s="43"/>
      <c r="E127" s="43"/>
      <c r="F127" s="43"/>
      <c r="G127" s="43"/>
      <c r="H127" s="43"/>
      <c r="I127" s="43"/>
      <c r="J127" s="43"/>
      <c r="K127" s="43"/>
      <c r="L127" s="66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="2" customFormat="1" ht="40.05" customHeight="1">
      <c r="A128" s="41"/>
      <c r="B128" s="42"/>
      <c r="C128" s="33" t="s">
        <v>25</v>
      </c>
      <c r="D128" s="43"/>
      <c r="E128" s="43"/>
      <c r="F128" s="28" t="str">
        <f>E15</f>
        <v>Obec Hrubý Jeseník, č.p.30, 289 32 Oskořínek</v>
      </c>
      <c r="G128" s="43"/>
      <c r="H128" s="43"/>
      <c r="I128" s="33" t="s">
        <v>33</v>
      </c>
      <c r="J128" s="37" t="str">
        <f>E21</f>
        <v>Z.Švanda, Ronovská 127, Oskořínek 289 32</v>
      </c>
      <c r="K128" s="43"/>
      <c r="L128" s="66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 s="2" customFormat="1" ht="15.15" customHeight="1">
      <c r="A129" s="41"/>
      <c r="B129" s="42"/>
      <c r="C129" s="33" t="s">
        <v>31</v>
      </c>
      <c r="D129" s="43"/>
      <c r="E129" s="43"/>
      <c r="F129" s="28" t="str">
        <f>IF(E18="","",E18)</f>
        <v>Vyplň údaj</v>
      </c>
      <c r="G129" s="43"/>
      <c r="H129" s="43"/>
      <c r="I129" s="33" t="s">
        <v>38</v>
      </c>
      <c r="J129" s="37" t="str">
        <f>E24</f>
        <v>Z.Švanda</v>
      </c>
      <c r="K129" s="43"/>
      <c r="L129" s="66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  <row r="130" s="2" customFormat="1" ht="10.32" customHeight="1">
      <c r="A130" s="41"/>
      <c r="B130" s="42"/>
      <c r="C130" s="43"/>
      <c r="D130" s="43"/>
      <c r="E130" s="43"/>
      <c r="F130" s="43"/>
      <c r="G130" s="43"/>
      <c r="H130" s="43"/>
      <c r="I130" s="43"/>
      <c r="J130" s="43"/>
      <c r="K130" s="43"/>
      <c r="L130" s="66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</row>
    <row r="131" s="11" customFormat="1" ht="29.28" customHeight="1">
      <c r="A131" s="218"/>
      <c r="B131" s="219"/>
      <c r="C131" s="220" t="s">
        <v>164</v>
      </c>
      <c r="D131" s="221" t="s">
        <v>70</v>
      </c>
      <c r="E131" s="221" t="s">
        <v>66</v>
      </c>
      <c r="F131" s="221" t="s">
        <v>67</v>
      </c>
      <c r="G131" s="221" t="s">
        <v>165</v>
      </c>
      <c r="H131" s="221" t="s">
        <v>166</v>
      </c>
      <c r="I131" s="221" t="s">
        <v>167</v>
      </c>
      <c r="J131" s="222" t="s">
        <v>126</v>
      </c>
      <c r="K131" s="223" t="s">
        <v>168</v>
      </c>
      <c r="L131" s="224"/>
      <c r="M131" s="103" t="s">
        <v>1</v>
      </c>
      <c r="N131" s="104" t="s">
        <v>49</v>
      </c>
      <c r="O131" s="104" t="s">
        <v>169</v>
      </c>
      <c r="P131" s="104" t="s">
        <v>170</v>
      </c>
      <c r="Q131" s="104" t="s">
        <v>171</v>
      </c>
      <c r="R131" s="104" t="s">
        <v>172</v>
      </c>
      <c r="S131" s="104" t="s">
        <v>173</v>
      </c>
      <c r="T131" s="105" t="s">
        <v>174</v>
      </c>
      <c r="U131" s="218"/>
      <c r="V131" s="218"/>
      <c r="W131" s="218"/>
      <c r="X131" s="218"/>
      <c r="Y131" s="218"/>
      <c r="Z131" s="218"/>
      <c r="AA131" s="218"/>
      <c r="AB131" s="218"/>
      <c r="AC131" s="218"/>
      <c r="AD131" s="218"/>
      <c r="AE131" s="218"/>
    </row>
    <row r="132" s="2" customFormat="1" ht="22.8" customHeight="1">
      <c r="A132" s="41"/>
      <c r="B132" s="42"/>
      <c r="C132" s="110" t="s">
        <v>175</v>
      </c>
      <c r="D132" s="43"/>
      <c r="E132" s="43"/>
      <c r="F132" s="43"/>
      <c r="G132" s="43"/>
      <c r="H132" s="43"/>
      <c r="I132" s="43"/>
      <c r="J132" s="225">
        <f>BK132</f>
        <v>0</v>
      </c>
      <c r="K132" s="43"/>
      <c r="L132" s="44"/>
      <c r="M132" s="106"/>
      <c r="N132" s="226"/>
      <c r="O132" s="107"/>
      <c r="P132" s="227">
        <f>P133</f>
        <v>0</v>
      </c>
      <c r="Q132" s="107"/>
      <c r="R132" s="227">
        <f>R133</f>
        <v>16.153995000000002</v>
      </c>
      <c r="S132" s="107"/>
      <c r="T132" s="228">
        <f>T133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18" t="s">
        <v>84</v>
      </c>
      <c r="AU132" s="18" t="s">
        <v>128</v>
      </c>
      <c r="BK132" s="229">
        <f>BK133</f>
        <v>0</v>
      </c>
    </row>
    <row r="133" s="12" customFormat="1" ht="25.92" customHeight="1">
      <c r="A133" s="12"/>
      <c r="B133" s="230"/>
      <c r="C133" s="231"/>
      <c r="D133" s="232" t="s">
        <v>84</v>
      </c>
      <c r="E133" s="233" t="s">
        <v>176</v>
      </c>
      <c r="F133" s="233" t="s">
        <v>177</v>
      </c>
      <c r="G133" s="231"/>
      <c r="H133" s="231"/>
      <c r="I133" s="234"/>
      <c r="J133" s="235">
        <f>BK133</f>
        <v>0</v>
      </c>
      <c r="K133" s="231"/>
      <c r="L133" s="236"/>
      <c r="M133" s="237"/>
      <c r="N133" s="238"/>
      <c r="O133" s="238"/>
      <c r="P133" s="239">
        <f>P134+P137+P140+P147+P151</f>
        <v>0</v>
      </c>
      <c r="Q133" s="238"/>
      <c r="R133" s="239">
        <f>R134+R137+R140+R147+R151</f>
        <v>16.153995000000002</v>
      </c>
      <c r="S133" s="238"/>
      <c r="T133" s="240">
        <f>T134+T137+T140+T147+T151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41" t="s">
        <v>92</v>
      </c>
      <c r="AT133" s="242" t="s">
        <v>84</v>
      </c>
      <c r="AU133" s="242" t="s">
        <v>85</v>
      </c>
      <c r="AY133" s="241" t="s">
        <v>178</v>
      </c>
      <c r="BK133" s="243">
        <f>BK134+BK137+BK140+BK147+BK151</f>
        <v>0</v>
      </c>
    </row>
    <row r="134" s="12" customFormat="1" ht="22.8" customHeight="1">
      <c r="A134" s="12"/>
      <c r="B134" s="230"/>
      <c r="C134" s="231"/>
      <c r="D134" s="232" t="s">
        <v>84</v>
      </c>
      <c r="E134" s="244" t="s">
        <v>92</v>
      </c>
      <c r="F134" s="244" t="s">
        <v>179</v>
      </c>
      <c r="G134" s="231"/>
      <c r="H134" s="231"/>
      <c r="I134" s="234"/>
      <c r="J134" s="245">
        <f>BK134</f>
        <v>0</v>
      </c>
      <c r="K134" s="231"/>
      <c r="L134" s="236"/>
      <c r="M134" s="237"/>
      <c r="N134" s="238"/>
      <c r="O134" s="238"/>
      <c r="P134" s="239">
        <f>SUM(P135:P136)</f>
        <v>0</v>
      </c>
      <c r="Q134" s="238"/>
      <c r="R134" s="239">
        <f>SUM(R135:R136)</f>
        <v>0</v>
      </c>
      <c r="S134" s="238"/>
      <c r="T134" s="240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41" t="s">
        <v>92</v>
      </c>
      <c r="AT134" s="242" t="s">
        <v>84</v>
      </c>
      <c r="AU134" s="242" t="s">
        <v>92</v>
      </c>
      <c r="AY134" s="241" t="s">
        <v>178</v>
      </c>
      <c r="BK134" s="243">
        <f>SUM(BK135:BK136)</f>
        <v>0</v>
      </c>
    </row>
    <row r="135" s="2" customFormat="1" ht="21.75" customHeight="1">
      <c r="A135" s="41"/>
      <c r="B135" s="42"/>
      <c r="C135" s="246" t="s">
        <v>92</v>
      </c>
      <c r="D135" s="246" t="s">
        <v>180</v>
      </c>
      <c r="E135" s="247" t="s">
        <v>1032</v>
      </c>
      <c r="F135" s="248" t="s">
        <v>1033</v>
      </c>
      <c r="G135" s="249" t="s">
        <v>183</v>
      </c>
      <c r="H135" s="250">
        <v>4.1719999999999997</v>
      </c>
      <c r="I135" s="251"/>
      <c r="J135" s="252">
        <f>ROUND(I135*H135,2)</f>
        <v>0</v>
      </c>
      <c r="K135" s="253"/>
      <c r="L135" s="44"/>
      <c r="M135" s="254" t="s">
        <v>1</v>
      </c>
      <c r="N135" s="255" t="s">
        <v>50</v>
      </c>
      <c r="O135" s="94"/>
      <c r="P135" s="256">
        <f>O135*H135</f>
        <v>0</v>
      </c>
      <c r="Q135" s="256">
        <v>0</v>
      </c>
      <c r="R135" s="256">
        <f>Q135*H135</f>
        <v>0</v>
      </c>
      <c r="S135" s="256">
        <v>0</v>
      </c>
      <c r="T135" s="25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58" t="s">
        <v>184</v>
      </c>
      <c r="AT135" s="258" t="s">
        <v>180</v>
      </c>
      <c r="AU135" s="258" t="s">
        <v>94</v>
      </c>
      <c r="AY135" s="18" t="s">
        <v>178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8" t="s">
        <v>92</v>
      </c>
      <c r="BK135" s="146">
        <f>ROUND(I135*H135,2)</f>
        <v>0</v>
      </c>
      <c r="BL135" s="18" t="s">
        <v>184</v>
      </c>
      <c r="BM135" s="258" t="s">
        <v>1034</v>
      </c>
    </row>
    <row r="136" s="14" customFormat="1">
      <c r="A136" s="14"/>
      <c r="B136" s="270"/>
      <c r="C136" s="271"/>
      <c r="D136" s="261" t="s">
        <v>186</v>
      </c>
      <c r="E136" s="272" t="s">
        <v>1</v>
      </c>
      <c r="F136" s="273" t="s">
        <v>1035</v>
      </c>
      <c r="G136" s="271"/>
      <c r="H136" s="274">
        <v>4.1719999999999997</v>
      </c>
      <c r="I136" s="275"/>
      <c r="J136" s="271"/>
      <c r="K136" s="271"/>
      <c r="L136" s="276"/>
      <c r="M136" s="277"/>
      <c r="N136" s="278"/>
      <c r="O136" s="278"/>
      <c r="P136" s="278"/>
      <c r="Q136" s="278"/>
      <c r="R136" s="278"/>
      <c r="S136" s="278"/>
      <c r="T136" s="27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80" t="s">
        <v>186</v>
      </c>
      <c r="AU136" s="280" t="s">
        <v>94</v>
      </c>
      <c r="AV136" s="14" t="s">
        <v>94</v>
      </c>
      <c r="AW136" s="14" t="s">
        <v>37</v>
      </c>
      <c r="AX136" s="14" t="s">
        <v>92</v>
      </c>
      <c r="AY136" s="280" t="s">
        <v>178</v>
      </c>
    </row>
    <row r="137" s="12" customFormat="1" ht="22.8" customHeight="1">
      <c r="A137" s="12"/>
      <c r="B137" s="230"/>
      <c r="C137" s="231"/>
      <c r="D137" s="232" t="s">
        <v>84</v>
      </c>
      <c r="E137" s="244" t="s">
        <v>184</v>
      </c>
      <c r="F137" s="244" t="s">
        <v>365</v>
      </c>
      <c r="G137" s="231"/>
      <c r="H137" s="231"/>
      <c r="I137" s="234"/>
      <c r="J137" s="245">
        <f>BK137</f>
        <v>0</v>
      </c>
      <c r="K137" s="231"/>
      <c r="L137" s="236"/>
      <c r="M137" s="237"/>
      <c r="N137" s="238"/>
      <c r="O137" s="238"/>
      <c r="P137" s="239">
        <f>SUM(P138:P139)</f>
        <v>0</v>
      </c>
      <c r="Q137" s="238"/>
      <c r="R137" s="239">
        <f>SUM(R138:R139)</f>
        <v>0</v>
      </c>
      <c r="S137" s="238"/>
      <c r="T137" s="240">
        <f>SUM(T138:T139)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41" t="s">
        <v>92</v>
      </c>
      <c r="AT137" s="242" t="s">
        <v>84</v>
      </c>
      <c r="AU137" s="242" t="s">
        <v>92</v>
      </c>
      <c r="AY137" s="241" t="s">
        <v>178</v>
      </c>
      <c r="BK137" s="243">
        <f>SUM(BK138:BK139)</f>
        <v>0</v>
      </c>
    </row>
    <row r="138" s="2" customFormat="1" ht="33" customHeight="1">
      <c r="A138" s="41"/>
      <c r="B138" s="42"/>
      <c r="C138" s="246" t="s">
        <v>94</v>
      </c>
      <c r="D138" s="246" t="s">
        <v>180</v>
      </c>
      <c r="E138" s="247" t="s">
        <v>1036</v>
      </c>
      <c r="F138" s="248" t="s">
        <v>1037</v>
      </c>
      <c r="G138" s="249" t="s">
        <v>299</v>
      </c>
      <c r="H138" s="250">
        <v>27.809999999999999</v>
      </c>
      <c r="I138" s="251"/>
      <c r="J138" s="252">
        <f>ROUND(I138*H138,2)</f>
        <v>0</v>
      </c>
      <c r="K138" s="253"/>
      <c r="L138" s="44"/>
      <c r="M138" s="254" t="s">
        <v>1</v>
      </c>
      <c r="N138" s="255" t="s">
        <v>50</v>
      </c>
      <c r="O138" s="94"/>
      <c r="P138" s="256">
        <f>O138*H138</f>
        <v>0</v>
      </c>
      <c r="Q138" s="256">
        <v>0</v>
      </c>
      <c r="R138" s="256">
        <f>Q138*H138</f>
        <v>0</v>
      </c>
      <c r="S138" s="256">
        <v>0</v>
      </c>
      <c r="T138" s="25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58" t="s">
        <v>184</v>
      </c>
      <c r="AT138" s="258" t="s">
        <v>180</v>
      </c>
      <c r="AU138" s="258" t="s">
        <v>94</v>
      </c>
      <c r="AY138" s="18" t="s">
        <v>178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8" t="s">
        <v>92</v>
      </c>
      <c r="BK138" s="146">
        <f>ROUND(I138*H138,2)</f>
        <v>0</v>
      </c>
      <c r="BL138" s="18" t="s">
        <v>184</v>
      </c>
      <c r="BM138" s="258" t="s">
        <v>1038</v>
      </c>
    </row>
    <row r="139" s="14" customFormat="1">
      <c r="A139" s="14"/>
      <c r="B139" s="270"/>
      <c r="C139" s="271"/>
      <c r="D139" s="261" t="s">
        <v>186</v>
      </c>
      <c r="E139" s="272" t="s">
        <v>1</v>
      </c>
      <c r="F139" s="273" t="s">
        <v>1039</v>
      </c>
      <c r="G139" s="271"/>
      <c r="H139" s="274">
        <v>27.809999999999999</v>
      </c>
      <c r="I139" s="275"/>
      <c r="J139" s="271"/>
      <c r="K139" s="271"/>
      <c r="L139" s="276"/>
      <c r="M139" s="277"/>
      <c r="N139" s="278"/>
      <c r="O139" s="278"/>
      <c r="P139" s="278"/>
      <c r="Q139" s="278"/>
      <c r="R139" s="278"/>
      <c r="S139" s="278"/>
      <c r="T139" s="27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80" t="s">
        <v>186</v>
      </c>
      <c r="AU139" s="280" t="s">
        <v>94</v>
      </c>
      <c r="AV139" s="14" t="s">
        <v>94</v>
      </c>
      <c r="AW139" s="14" t="s">
        <v>37</v>
      </c>
      <c r="AX139" s="14" t="s">
        <v>92</v>
      </c>
      <c r="AY139" s="280" t="s">
        <v>178</v>
      </c>
    </row>
    <row r="140" s="12" customFormat="1" ht="22.8" customHeight="1">
      <c r="A140" s="12"/>
      <c r="B140" s="230"/>
      <c r="C140" s="231"/>
      <c r="D140" s="232" t="s">
        <v>84</v>
      </c>
      <c r="E140" s="244" t="s">
        <v>215</v>
      </c>
      <c r="F140" s="244" t="s">
        <v>1040</v>
      </c>
      <c r="G140" s="231"/>
      <c r="H140" s="231"/>
      <c r="I140" s="234"/>
      <c r="J140" s="245">
        <f>BK140</f>
        <v>0</v>
      </c>
      <c r="K140" s="231"/>
      <c r="L140" s="236"/>
      <c r="M140" s="237"/>
      <c r="N140" s="238"/>
      <c r="O140" s="238"/>
      <c r="P140" s="239">
        <f>SUM(P141:P146)</f>
        <v>0</v>
      </c>
      <c r="Q140" s="238"/>
      <c r="R140" s="239">
        <f>SUM(R141:R146)</f>
        <v>7.7033699999999996</v>
      </c>
      <c r="S140" s="238"/>
      <c r="T140" s="240">
        <f>SUM(T141:T146)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41" t="s">
        <v>92</v>
      </c>
      <c r="AT140" s="242" t="s">
        <v>84</v>
      </c>
      <c r="AU140" s="242" t="s">
        <v>92</v>
      </c>
      <c r="AY140" s="241" t="s">
        <v>178</v>
      </c>
      <c r="BK140" s="243">
        <f>SUM(BK141:BK146)</f>
        <v>0</v>
      </c>
    </row>
    <row r="141" s="2" customFormat="1" ht="21.75" customHeight="1">
      <c r="A141" s="41"/>
      <c r="B141" s="42"/>
      <c r="C141" s="246" t="s">
        <v>194</v>
      </c>
      <c r="D141" s="246" t="s">
        <v>180</v>
      </c>
      <c r="E141" s="247" t="s">
        <v>1041</v>
      </c>
      <c r="F141" s="248" t="s">
        <v>1042</v>
      </c>
      <c r="G141" s="249" t="s">
        <v>299</v>
      </c>
      <c r="H141" s="250">
        <v>11.268000000000001</v>
      </c>
      <c r="I141" s="251"/>
      <c r="J141" s="252">
        <f>ROUND(I141*H141,2)</f>
        <v>0</v>
      </c>
      <c r="K141" s="253"/>
      <c r="L141" s="44"/>
      <c r="M141" s="254" t="s">
        <v>1</v>
      </c>
      <c r="N141" s="255" t="s">
        <v>50</v>
      </c>
      <c r="O141" s="94"/>
      <c r="P141" s="256">
        <f>O141*H141</f>
        <v>0</v>
      </c>
      <c r="Q141" s="256">
        <v>0</v>
      </c>
      <c r="R141" s="256">
        <f>Q141*H141</f>
        <v>0</v>
      </c>
      <c r="S141" s="256">
        <v>0</v>
      </c>
      <c r="T141" s="25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58" t="s">
        <v>184</v>
      </c>
      <c r="AT141" s="258" t="s">
        <v>180</v>
      </c>
      <c r="AU141" s="258" t="s">
        <v>94</v>
      </c>
      <c r="AY141" s="18" t="s">
        <v>178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8" t="s">
        <v>92</v>
      </c>
      <c r="BK141" s="146">
        <f>ROUND(I141*H141,2)</f>
        <v>0</v>
      </c>
      <c r="BL141" s="18" t="s">
        <v>184</v>
      </c>
      <c r="BM141" s="258" t="s">
        <v>1043</v>
      </c>
    </row>
    <row r="142" s="14" customFormat="1">
      <c r="A142" s="14"/>
      <c r="B142" s="270"/>
      <c r="C142" s="271"/>
      <c r="D142" s="261" t="s">
        <v>186</v>
      </c>
      <c r="E142" s="272" t="s">
        <v>1</v>
      </c>
      <c r="F142" s="273" t="s">
        <v>1044</v>
      </c>
      <c r="G142" s="271"/>
      <c r="H142" s="274">
        <v>11.268000000000001</v>
      </c>
      <c r="I142" s="275"/>
      <c r="J142" s="271"/>
      <c r="K142" s="271"/>
      <c r="L142" s="276"/>
      <c r="M142" s="277"/>
      <c r="N142" s="278"/>
      <c r="O142" s="278"/>
      <c r="P142" s="278"/>
      <c r="Q142" s="278"/>
      <c r="R142" s="278"/>
      <c r="S142" s="278"/>
      <c r="T142" s="27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80" t="s">
        <v>186</v>
      </c>
      <c r="AU142" s="280" t="s">
        <v>94</v>
      </c>
      <c r="AV142" s="14" t="s">
        <v>94</v>
      </c>
      <c r="AW142" s="14" t="s">
        <v>37</v>
      </c>
      <c r="AX142" s="14" t="s">
        <v>92</v>
      </c>
      <c r="AY142" s="280" t="s">
        <v>178</v>
      </c>
    </row>
    <row r="143" s="2" customFormat="1" ht="33" customHeight="1">
      <c r="A143" s="41"/>
      <c r="B143" s="42"/>
      <c r="C143" s="246" t="s">
        <v>184</v>
      </c>
      <c r="D143" s="246" t="s">
        <v>180</v>
      </c>
      <c r="E143" s="247" t="s">
        <v>1045</v>
      </c>
      <c r="F143" s="248" t="s">
        <v>1046</v>
      </c>
      <c r="G143" s="249" t="s">
        <v>299</v>
      </c>
      <c r="H143" s="250">
        <v>27.809999999999999</v>
      </c>
      <c r="I143" s="251"/>
      <c r="J143" s="252">
        <f>ROUND(I143*H143,2)</f>
        <v>0</v>
      </c>
      <c r="K143" s="253"/>
      <c r="L143" s="44"/>
      <c r="M143" s="254" t="s">
        <v>1</v>
      </c>
      <c r="N143" s="255" t="s">
        <v>50</v>
      </c>
      <c r="O143" s="94"/>
      <c r="P143" s="256">
        <f>O143*H143</f>
        <v>0</v>
      </c>
      <c r="Q143" s="256">
        <v>0.10100000000000001</v>
      </c>
      <c r="R143" s="256">
        <f>Q143*H143</f>
        <v>2.8088100000000003</v>
      </c>
      <c r="S143" s="256">
        <v>0</v>
      </c>
      <c r="T143" s="25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58" t="s">
        <v>184</v>
      </c>
      <c r="AT143" s="258" t="s">
        <v>180</v>
      </c>
      <c r="AU143" s="258" t="s">
        <v>94</v>
      </c>
      <c r="AY143" s="18" t="s">
        <v>178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8" t="s">
        <v>92</v>
      </c>
      <c r="BK143" s="146">
        <f>ROUND(I143*H143,2)</f>
        <v>0</v>
      </c>
      <c r="BL143" s="18" t="s">
        <v>184</v>
      </c>
      <c r="BM143" s="258" t="s">
        <v>1047</v>
      </c>
    </row>
    <row r="144" s="14" customFormat="1">
      <c r="A144" s="14"/>
      <c r="B144" s="270"/>
      <c r="C144" s="271"/>
      <c r="D144" s="261" t="s">
        <v>186</v>
      </c>
      <c r="E144" s="272" t="s">
        <v>1</v>
      </c>
      <c r="F144" s="273" t="s">
        <v>1039</v>
      </c>
      <c r="G144" s="271"/>
      <c r="H144" s="274">
        <v>27.809999999999999</v>
      </c>
      <c r="I144" s="275"/>
      <c r="J144" s="271"/>
      <c r="K144" s="271"/>
      <c r="L144" s="276"/>
      <c r="M144" s="277"/>
      <c r="N144" s="278"/>
      <c r="O144" s="278"/>
      <c r="P144" s="278"/>
      <c r="Q144" s="278"/>
      <c r="R144" s="278"/>
      <c r="S144" s="278"/>
      <c r="T144" s="27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80" t="s">
        <v>186</v>
      </c>
      <c r="AU144" s="280" t="s">
        <v>94</v>
      </c>
      <c r="AV144" s="14" t="s">
        <v>94</v>
      </c>
      <c r="AW144" s="14" t="s">
        <v>37</v>
      </c>
      <c r="AX144" s="14" t="s">
        <v>92</v>
      </c>
      <c r="AY144" s="280" t="s">
        <v>178</v>
      </c>
    </row>
    <row r="145" s="2" customFormat="1" ht="21.75" customHeight="1">
      <c r="A145" s="41"/>
      <c r="B145" s="42"/>
      <c r="C145" s="303" t="s">
        <v>215</v>
      </c>
      <c r="D145" s="303" t="s">
        <v>286</v>
      </c>
      <c r="E145" s="304" t="s">
        <v>1048</v>
      </c>
      <c r="F145" s="305" t="s">
        <v>1049</v>
      </c>
      <c r="G145" s="306" t="s">
        <v>299</v>
      </c>
      <c r="H145" s="307">
        <v>27.809999999999999</v>
      </c>
      <c r="I145" s="308"/>
      <c r="J145" s="309">
        <f>ROUND(I145*H145,2)</f>
        <v>0</v>
      </c>
      <c r="K145" s="310"/>
      <c r="L145" s="311"/>
      <c r="M145" s="312" t="s">
        <v>1</v>
      </c>
      <c r="N145" s="313" t="s">
        <v>50</v>
      </c>
      <c r="O145" s="94"/>
      <c r="P145" s="256">
        <f>O145*H145</f>
        <v>0</v>
      </c>
      <c r="Q145" s="256">
        <v>0.17599999999999999</v>
      </c>
      <c r="R145" s="256">
        <f>Q145*H145</f>
        <v>4.8945599999999994</v>
      </c>
      <c r="S145" s="256">
        <v>0</v>
      </c>
      <c r="T145" s="25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58" t="s">
        <v>237</v>
      </c>
      <c r="AT145" s="258" t="s">
        <v>286</v>
      </c>
      <c r="AU145" s="258" t="s">
        <v>94</v>
      </c>
      <c r="AY145" s="18" t="s">
        <v>178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8" t="s">
        <v>92</v>
      </c>
      <c r="BK145" s="146">
        <f>ROUND(I145*H145,2)</f>
        <v>0</v>
      </c>
      <c r="BL145" s="18" t="s">
        <v>184</v>
      </c>
      <c r="BM145" s="258" t="s">
        <v>1050</v>
      </c>
    </row>
    <row r="146" s="14" customFormat="1">
      <c r="A146" s="14"/>
      <c r="B146" s="270"/>
      <c r="C146" s="271"/>
      <c r="D146" s="261" t="s">
        <v>186</v>
      </c>
      <c r="E146" s="272" t="s">
        <v>1</v>
      </c>
      <c r="F146" s="273" t="s">
        <v>1039</v>
      </c>
      <c r="G146" s="271"/>
      <c r="H146" s="274">
        <v>27.809999999999999</v>
      </c>
      <c r="I146" s="275"/>
      <c r="J146" s="271"/>
      <c r="K146" s="271"/>
      <c r="L146" s="276"/>
      <c r="M146" s="277"/>
      <c r="N146" s="278"/>
      <c r="O146" s="278"/>
      <c r="P146" s="278"/>
      <c r="Q146" s="278"/>
      <c r="R146" s="278"/>
      <c r="S146" s="278"/>
      <c r="T146" s="27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80" t="s">
        <v>186</v>
      </c>
      <c r="AU146" s="280" t="s">
        <v>94</v>
      </c>
      <c r="AV146" s="14" t="s">
        <v>94</v>
      </c>
      <c r="AW146" s="14" t="s">
        <v>37</v>
      </c>
      <c r="AX146" s="14" t="s">
        <v>92</v>
      </c>
      <c r="AY146" s="280" t="s">
        <v>178</v>
      </c>
    </row>
    <row r="147" s="12" customFormat="1" ht="22.8" customHeight="1">
      <c r="A147" s="12"/>
      <c r="B147" s="230"/>
      <c r="C147" s="231"/>
      <c r="D147" s="232" t="s">
        <v>84</v>
      </c>
      <c r="E147" s="244" t="s">
        <v>242</v>
      </c>
      <c r="F147" s="244" t="s">
        <v>522</v>
      </c>
      <c r="G147" s="231"/>
      <c r="H147" s="231"/>
      <c r="I147" s="234"/>
      <c r="J147" s="245">
        <f>BK147</f>
        <v>0</v>
      </c>
      <c r="K147" s="231"/>
      <c r="L147" s="236"/>
      <c r="M147" s="237"/>
      <c r="N147" s="238"/>
      <c r="O147" s="238"/>
      <c r="P147" s="239">
        <f>SUM(P148:P150)</f>
        <v>0</v>
      </c>
      <c r="Q147" s="238"/>
      <c r="R147" s="239">
        <f>SUM(R148:R150)</f>
        <v>8.4506250000000005</v>
      </c>
      <c r="S147" s="238"/>
      <c r="T147" s="240">
        <f>SUM(T148:T150)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41" t="s">
        <v>92</v>
      </c>
      <c r="AT147" s="242" t="s">
        <v>84</v>
      </c>
      <c r="AU147" s="242" t="s">
        <v>92</v>
      </c>
      <c r="AY147" s="241" t="s">
        <v>178</v>
      </c>
      <c r="BK147" s="243">
        <f>SUM(BK148:BK150)</f>
        <v>0</v>
      </c>
    </row>
    <row r="148" s="2" customFormat="1" ht="33" customHeight="1">
      <c r="A148" s="41"/>
      <c r="B148" s="42"/>
      <c r="C148" s="246" t="s">
        <v>223</v>
      </c>
      <c r="D148" s="246" t="s">
        <v>180</v>
      </c>
      <c r="E148" s="247" t="s">
        <v>1051</v>
      </c>
      <c r="F148" s="248" t="s">
        <v>1052</v>
      </c>
      <c r="G148" s="249" t="s">
        <v>346</v>
      </c>
      <c r="H148" s="250">
        <v>45.07</v>
      </c>
      <c r="I148" s="251"/>
      <c r="J148" s="252">
        <f>ROUND(I148*H148,2)</f>
        <v>0</v>
      </c>
      <c r="K148" s="253"/>
      <c r="L148" s="44"/>
      <c r="M148" s="254" t="s">
        <v>1</v>
      </c>
      <c r="N148" s="255" t="s">
        <v>50</v>
      </c>
      <c r="O148" s="94"/>
      <c r="P148" s="256">
        <f>O148*H148</f>
        <v>0</v>
      </c>
      <c r="Q148" s="256">
        <v>0.1295</v>
      </c>
      <c r="R148" s="256">
        <f>Q148*H148</f>
        <v>5.8365650000000002</v>
      </c>
      <c r="S148" s="256">
        <v>0</v>
      </c>
      <c r="T148" s="25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58" t="s">
        <v>184</v>
      </c>
      <c r="AT148" s="258" t="s">
        <v>180</v>
      </c>
      <c r="AU148" s="258" t="s">
        <v>94</v>
      </c>
      <c r="AY148" s="18" t="s">
        <v>178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8" t="s">
        <v>92</v>
      </c>
      <c r="BK148" s="146">
        <f>ROUND(I148*H148,2)</f>
        <v>0</v>
      </c>
      <c r="BL148" s="18" t="s">
        <v>184</v>
      </c>
      <c r="BM148" s="258" t="s">
        <v>1053</v>
      </c>
    </row>
    <row r="149" s="14" customFormat="1">
      <c r="A149" s="14"/>
      <c r="B149" s="270"/>
      <c r="C149" s="271"/>
      <c r="D149" s="261" t="s">
        <v>186</v>
      </c>
      <c r="E149" s="272" t="s">
        <v>1</v>
      </c>
      <c r="F149" s="273" t="s">
        <v>1054</v>
      </c>
      <c r="G149" s="271"/>
      <c r="H149" s="274">
        <v>45.07</v>
      </c>
      <c r="I149" s="275"/>
      <c r="J149" s="271"/>
      <c r="K149" s="271"/>
      <c r="L149" s="276"/>
      <c r="M149" s="277"/>
      <c r="N149" s="278"/>
      <c r="O149" s="278"/>
      <c r="P149" s="278"/>
      <c r="Q149" s="278"/>
      <c r="R149" s="278"/>
      <c r="S149" s="278"/>
      <c r="T149" s="27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80" t="s">
        <v>186</v>
      </c>
      <c r="AU149" s="280" t="s">
        <v>94</v>
      </c>
      <c r="AV149" s="14" t="s">
        <v>94</v>
      </c>
      <c r="AW149" s="14" t="s">
        <v>37</v>
      </c>
      <c r="AX149" s="14" t="s">
        <v>92</v>
      </c>
      <c r="AY149" s="280" t="s">
        <v>178</v>
      </c>
    </row>
    <row r="150" s="2" customFormat="1" ht="16.5" customHeight="1">
      <c r="A150" s="41"/>
      <c r="B150" s="42"/>
      <c r="C150" s="303" t="s">
        <v>232</v>
      </c>
      <c r="D150" s="303" t="s">
        <v>286</v>
      </c>
      <c r="E150" s="304" t="s">
        <v>1055</v>
      </c>
      <c r="F150" s="305" t="s">
        <v>1056</v>
      </c>
      <c r="G150" s="306" t="s">
        <v>346</v>
      </c>
      <c r="H150" s="307">
        <v>45.07</v>
      </c>
      <c r="I150" s="308"/>
      <c r="J150" s="309">
        <f>ROUND(I150*H150,2)</f>
        <v>0</v>
      </c>
      <c r="K150" s="310"/>
      <c r="L150" s="311"/>
      <c r="M150" s="312" t="s">
        <v>1</v>
      </c>
      <c r="N150" s="313" t="s">
        <v>50</v>
      </c>
      <c r="O150" s="94"/>
      <c r="P150" s="256">
        <f>O150*H150</f>
        <v>0</v>
      </c>
      <c r="Q150" s="256">
        <v>0.058000000000000003</v>
      </c>
      <c r="R150" s="256">
        <f>Q150*H150</f>
        <v>2.6140600000000003</v>
      </c>
      <c r="S150" s="256">
        <v>0</v>
      </c>
      <c r="T150" s="25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58" t="s">
        <v>237</v>
      </c>
      <c r="AT150" s="258" t="s">
        <v>286</v>
      </c>
      <c r="AU150" s="258" t="s">
        <v>94</v>
      </c>
      <c r="AY150" s="18" t="s">
        <v>178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8" t="s">
        <v>92</v>
      </c>
      <c r="BK150" s="146">
        <f>ROUND(I150*H150,2)</f>
        <v>0</v>
      </c>
      <c r="BL150" s="18" t="s">
        <v>184</v>
      </c>
      <c r="BM150" s="258" t="s">
        <v>1057</v>
      </c>
    </row>
    <row r="151" s="12" customFormat="1" ht="22.8" customHeight="1">
      <c r="A151" s="12"/>
      <c r="B151" s="230"/>
      <c r="C151" s="231"/>
      <c r="D151" s="232" t="s">
        <v>84</v>
      </c>
      <c r="E151" s="244" t="s">
        <v>552</v>
      </c>
      <c r="F151" s="244" t="s">
        <v>553</v>
      </c>
      <c r="G151" s="231"/>
      <c r="H151" s="231"/>
      <c r="I151" s="234"/>
      <c r="J151" s="245">
        <f>BK151</f>
        <v>0</v>
      </c>
      <c r="K151" s="231"/>
      <c r="L151" s="236"/>
      <c r="M151" s="237"/>
      <c r="N151" s="238"/>
      <c r="O151" s="238"/>
      <c r="P151" s="239">
        <f>P152</f>
        <v>0</v>
      </c>
      <c r="Q151" s="238"/>
      <c r="R151" s="239">
        <f>R152</f>
        <v>0</v>
      </c>
      <c r="S151" s="238"/>
      <c r="T151" s="240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41" t="s">
        <v>92</v>
      </c>
      <c r="AT151" s="242" t="s">
        <v>84</v>
      </c>
      <c r="AU151" s="242" t="s">
        <v>92</v>
      </c>
      <c r="AY151" s="241" t="s">
        <v>178</v>
      </c>
      <c r="BK151" s="243">
        <f>BK152</f>
        <v>0</v>
      </c>
    </row>
    <row r="152" s="2" customFormat="1" ht="24.15" customHeight="1">
      <c r="A152" s="41"/>
      <c r="B152" s="42"/>
      <c r="C152" s="246" t="s">
        <v>237</v>
      </c>
      <c r="D152" s="246" t="s">
        <v>180</v>
      </c>
      <c r="E152" s="247" t="s">
        <v>1058</v>
      </c>
      <c r="F152" s="248" t="s">
        <v>1059</v>
      </c>
      <c r="G152" s="249" t="s">
        <v>315</v>
      </c>
      <c r="H152" s="250">
        <v>16.154</v>
      </c>
      <c r="I152" s="251"/>
      <c r="J152" s="252">
        <f>ROUND(I152*H152,2)</f>
        <v>0</v>
      </c>
      <c r="K152" s="253"/>
      <c r="L152" s="44"/>
      <c r="M152" s="314" t="s">
        <v>1</v>
      </c>
      <c r="N152" s="315" t="s">
        <v>50</v>
      </c>
      <c r="O152" s="316"/>
      <c r="P152" s="317">
        <f>O152*H152</f>
        <v>0</v>
      </c>
      <c r="Q152" s="317">
        <v>0</v>
      </c>
      <c r="R152" s="317">
        <f>Q152*H152</f>
        <v>0</v>
      </c>
      <c r="S152" s="317">
        <v>0</v>
      </c>
      <c r="T152" s="318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58" t="s">
        <v>184</v>
      </c>
      <c r="AT152" s="258" t="s">
        <v>180</v>
      </c>
      <c r="AU152" s="258" t="s">
        <v>94</v>
      </c>
      <c r="AY152" s="18" t="s">
        <v>178</v>
      </c>
      <c r="BE152" s="146">
        <f>IF(N152="základní",J152,0)</f>
        <v>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8" t="s">
        <v>92</v>
      </c>
      <c r="BK152" s="146">
        <f>ROUND(I152*H152,2)</f>
        <v>0</v>
      </c>
      <c r="BL152" s="18" t="s">
        <v>184</v>
      </c>
      <c r="BM152" s="258" t="s">
        <v>1060</v>
      </c>
    </row>
    <row r="153" s="2" customFormat="1" ht="6.96" customHeight="1">
      <c r="A153" s="41"/>
      <c r="B153" s="69"/>
      <c r="C153" s="70"/>
      <c r="D153" s="70"/>
      <c r="E153" s="70"/>
      <c r="F153" s="70"/>
      <c r="G153" s="70"/>
      <c r="H153" s="70"/>
      <c r="I153" s="70"/>
      <c r="J153" s="70"/>
      <c r="K153" s="70"/>
      <c r="L153" s="44"/>
      <c r="M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</row>
  </sheetData>
  <sheetProtection sheet="1" autoFilter="0" formatColumns="0" formatRows="0" objects="1" scenarios="1" spinCount="100000" saltValue="ueoIDJOBmiwKqud5lXixvSpn0iUMk4IrPDi51Gq+javFs1vxeS7MOncVaUjfdYUn4J33MbF0qqAJaTd57XNASQ==" hashValue="jyCWXxsi62ElhBLTQnR5D49aSweSUIppDLJdYWiRGuUJW/Z06fG+NgQyTZ9nB5u8YYqWygy97u+X+V7UwU3SRg==" algorithmName="SHA-512" password="CC35"/>
  <autoFilter ref="C131:K152"/>
  <mergeCells count="14">
    <mergeCell ref="E7:H7"/>
    <mergeCell ref="E9:H9"/>
    <mergeCell ref="E18:H18"/>
    <mergeCell ref="E27:H27"/>
    <mergeCell ref="E85:H85"/>
    <mergeCell ref="E87:H87"/>
    <mergeCell ref="D106:F106"/>
    <mergeCell ref="D107:F107"/>
    <mergeCell ref="D108:F108"/>
    <mergeCell ref="D109:F109"/>
    <mergeCell ref="D110:F11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94</v>
      </c>
    </row>
    <row r="4" s="1" customFormat="1" ht="24.96" customHeight="1">
      <c r="B4" s="21"/>
      <c r="D4" s="156" t="s">
        <v>120</v>
      </c>
      <c r="L4" s="21"/>
      <c r="M4" s="157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16</v>
      </c>
      <c r="L6" s="21"/>
    </row>
    <row r="7" s="1" customFormat="1" ht="16.5" customHeight="1">
      <c r="B7" s="21"/>
      <c r="E7" s="159" t="str">
        <f>'Rekapitulace stavby'!K6</f>
        <v>Novostavba polytechnické učebny</v>
      </c>
      <c r="F7" s="158"/>
      <c r="G7" s="158"/>
      <c r="H7" s="158"/>
      <c r="L7" s="21"/>
    </row>
    <row r="8" s="2" customFormat="1" ht="12" customHeight="1">
      <c r="A8" s="41"/>
      <c r="B8" s="44"/>
      <c r="C8" s="41"/>
      <c r="D8" s="158" t="s">
        <v>121</v>
      </c>
      <c r="E8" s="41"/>
      <c r="F8" s="41"/>
      <c r="G8" s="41"/>
      <c r="H8" s="41"/>
      <c r="I8" s="41"/>
      <c r="J8" s="41"/>
      <c r="K8" s="41"/>
      <c r="L8" s="66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4"/>
      <c r="C9" s="41"/>
      <c r="D9" s="41"/>
      <c r="E9" s="160" t="s">
        <v>1061</v>
      </c>
      <c r="F9" s="41"/>
      <c r="G9" s="41"/>
      <c r="H9" s="41"/>
      <c r="I9" s="41"/>
      <c r="J9" s="41"/>
      <c r="K9" s="41"/>
      <c r="L9" s="66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4"/>
      <c r="C10" s="41"/>
      <c r="D10" s="41"/>
      <c r="E10" s="41"/>
      <c r="F10" s="41"/>
      <c r="G10" s="41"/>
      <c r="H10" s="41"/>
      <c r="I10" s="41"/>
      <c r="J10" s="41"/>
      <c r="K10" s="41"/>
      <c r="L10" s="66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4"/>
      <c r="C11" s="41"/>
      <c r="D11" s="158" t="s">
        <v>18</v>
      </c>
      <c r="E11" s="41"/>
      <c r="F11" s="161" t="s">
        <v>19</v>
      </c>
      <c r="G11" s="41"/>
      <c r="H11" s="41"/>
      <c r="I11" s="158" t="s">
        <v>20</v>
      </c>
      <c r="J11" s="161" t="s">
        <v>1</v>
      </c>
      <c r="K11" s="41"/>
      <c r="L11" s="66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4"/>
      <c r="C12" s="41"/>
      <c r="D12" s="158" t="s">
        <v>21</v>
      </c>
      <c r="E12" s="41"/>
      <c r="F12" s="161" t="s">
        <v>22</v>
      </c>
      <c r="G12" s="41"/>
      <c r="H12" s="41"/>
      <c r="I12" s="158" t="s">
        <v>23</v>
      </c>
      <c r="J12" s="162" t="str">
        <f>'Rekapitulace stavby'!AN8</f>
        <v>31. 8. 2020</v>
      </c>
      <c r="K12" s="41"/>
      <c r="L12" s="66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4"/>
      <c r="C13" s="41"/>
      <c r="D13" s="41"/>
      <c r="E13" s="41"/>
      <c r="F13" s="41"/>
      <c r="G13" s="41"/>
      <c r="H13" s="41"/>
      <c r="I13" s="41"/>
      <c r="J13" s="41"/>
      <c r="K13" s="41"/>
      <c r="L13" s="66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4"/>
      <c r="C14" s="41"/>
      <c r="D14" s="158" t="s">
        <v>25</v>
      </c>
      <c r="E14" s="41"/>
      <c r="F14" s="41"/>
      <c r="G14" s="41"/>
      <c r="H14" s="41"/>
      <c r="I14" s="158" t="s">
        <v>26</v>
      </c>
      <c r="J14" s="161" t="s">
        <v>27</v>
      </c>
      <c r="K14" s="41"/>
      <c r="L14" s="66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4"/>
      <c r="C15" s="41"/>
      <c r="D15" s="41"/>
      <c r="E15" s="161" t="s">
        <v>28</v>
      </c>
      <c r="F15" s="41"/>
      <c r="G15" s="41"/>
      <c r="H15" s="41"/>
      <c r="I15" s="158" t="s">
        <v>29</v>
      </c>
      <c r="J15" s="161" t="s">
        <v>30</v>
      </c>
      <c r="K15" s="41"/>
      <c r="L15" s="66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4"/>
      <c r="C16" s="41"/>
      <c r="D16" s="41"/>
      <c r="E16" s="41"/>
      <c r="F16" s="41"/>
      <c r="G16" s="41"/>
      <c r="H16" s="41"/>
      <c r="I16" s="41"/>
      <c r="J16" s="41"/>
      <c r="K16" s="41"/>
      <c r="L16" s="66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4"/>
      <c r="C17" s="41"/>
      <c r="D17" s="158" t="s">
        <v>31</v>
      </c>
      <c r="E17" s="41"/>
      <c r="F17" s="41"/>
      <c r="G17" s="41"/>
      <c r="H17" s="41"/>
      <c r="I17" s="158" t="s">
        <v>26</v>
      </c>
      <c r="J17" s="34" t="str">
        <f>'Rekapitulace stavby'!AN13</f>
        <v>Vyplň údaj</v>
      </c>
      <c r="K17" s="41"/>
      <c r="L17" s="66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4"/>
      <c r="C18" s="41"/>
      <c r="D18" s="41"/>
      <c r="E18" s="34" t="str">
        <f>'Rekapitulace stavby'!E14</f>
        <v>Vyplň údaj</v>
      </c>
      <c r="F18" s="161"/>
      <c r="G18" s="161"/>
      <c r="H18" s="161"/>
      <c r="I18" s="158" t="s">
        <v>29</v>
      </c>
      <c r="J18" s="34" t="str">
        <f>'Rekapitulace stavby'!AN14</f>
        <v>Vyplň údaj</v>
      </c>
      <c r="K18" s="41"/>
      <c r="L18" s="66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4"/>
      <c r="C19" s="41"/>
      <c r="D19" s="41"/>
      <c r="E19" s="41"/>
      <c r="F19" s="41"/>
      <c r="G19" s="41"/>
      <c r="H19" s="41"/>
      <c r="I19" s="41"/>
      <c r="J19" s="41"/>
      <c r="K19" s="41"/>
      <c r="L19" s="66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4"/>
      <c r="C20" s="41"/>
      <c r="D20" s="158" t="s">
        <v>33</v>
      </c>
      <c r="E20" s="41"/>
      <c r="F20" s="41"/>
      <c r="G20" s="41"/>
      <c r="H20" s="41"/>
      <c r="I20" s="158" t="s">
        <v>26</v>
      </c>
      <c r="J20" s="161" t="s">
        <v>34</v>
      </c>
      <c r="K20" s="41"/>
      <c r="L20" s="66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4"/>
      <c r="C21" s="41"/>
      <c r="D21" s="41"/>
      <c r="E21" s="161" t="s">
        <v>35</v>
      </c>
      <c r="F21" s="41"/>
      <c r="G21" s="41"/>
      <c r="H21" s="41"/>
      <c r="I21" s="158" t="s">
        <v>29</v>
      </c>
      <c r="J21" s="161" t="s">
        <v>36</v>
      </c>
      <c r="K21" s="41"/>
      <c r="L21" s="66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66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4"/>
      <c r="C23" s="41"/>
      <c r="D23" s="158" t="s">
        <v>38</v>
      </c>
      <c r="E23" s="41"/>
      <c r="F23" s="41"/>
      <c r="G23" s="41"/>
      <c r="H23" s="41"/>
      <c r="I23" s="158" t="s">
        <v>26</v>
      </c>
      <c r="J23" s="161" t="s">
        <v>39</v>
      </c>
      <c r="K23" s="41"/>
      <c r="L23" s="66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4"/>
      <c r="C24" s="41"/>
      <c r="D24" s="41"/>
      <c r="E24" s="161" t="s">
        <v>40</v>
      </c>
      <c r="F24" s="41"/>
      <c r="G24" s="41"/>
      <c r="H24" s="41"/>
      <c r="I24" s="158" t="s">
        <v>29</v>
      </c>
      <c r="J24" s="161" t="s">
        <v>41</v>
      </c>
      <c r="K24" s="41"/>
      <c r="L24" s="66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4"/>
      <c r="C25" s="41"/>
      <c r="D25" s="41"/>
      <c r="E25" s="41"/>
      <c r="F25" s="41"/>
      <c r="G25" s="41"/>
      <c r="H25" s="41"/>
      <c r="I25" s="41"/>
      <c r="J25" s="41"/>
      <c r="K25" s="41"/>
      <c r="L25" s="66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4"/>
      <c r="C26" s="41"/>
      <c r="D26" s="158" t="s">
        <v>42</v>
      </c>
      <c r="E26" s="41"/>
      <c r="F26" s="41"/>
      <c r="G26" s="41"/>
      <c r="H26" s="41"/>
      <c r="I26" s="41"/>
      <c r="J26" s="41"/>
      <c r="K26" s="41"/>
      <c r="L26" s="66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63"/>
      <c r="B27" s="164"/>
      <c r="C27" s="163"/>
      <c r="D27" s="163"/>
      <c r="E27" s="165" t="s">
        <v>1</v>
      </c>
      <c r="F27" s="165"/>
      <c r="G27" s="165"/>
      <c r="H27" s="165"/>
      <c r="I27" s="163"/>
      <c r="J27" s="163"/>
      <c r="K27" s="163"/>
      <c r="L27" s="166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</row>
    <row r="28" s="2" customFormat="1" ht="6.96" customHeight="1">
      <c r="A28" s="41"/>
      <c r="B28" s="44"/>
      <c r="C28" s="41"/>
      <c r="D28" s="41"/>
      <c r="E28" s="41"/>
      <c r="F28" s="41"/>
      <c r="G28" s="41"/>
      <c r="H28" s="41"/>
      <c r="I28" s="41"/>
      <c r="J28" s="41"/>
      <c r="K28" s="41"/>
      <c r="L28" s="66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4"/>
      <c r="C29" s="41"/>
      <c r="D29" s="167"/>
      <c r="E29" s="167"/>
      <c r="F29" s="167"/>
      <c r="G29" s="167"/>
      <c r="H29" s="167"/>
      <c r="I29" s="167"/>
      <c r="J29" s="167"/>
      <c r="K29" s="167"/>
      <c r="L29" s="66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4.4" customHeight="1">
      <c r="A30" s="41"/>
      <c r="B30" s="44"/>
      <c r="C30" s="41"/>
      <c r="D30" s="161" t="s">
        <v>123</v>
      </c>
      <c r="E30" s="41"/>
      <c r="F30" s="41"/>
      <c r="G30" s="41"/>
      <c r="H30" s="41"/>
      <c r="I30" s="41"/>
      <c r="J30" s="168">
        <f>J96</f>
        <v>0</v>
      </c>
      <c r="K30" s="41"/>
      <c r="L30" s="66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14.4" customHeight="1">
      <c r="A31" s="41"/>
      <c r="B31" s="44"/>
      <c r="C31" s="41"/>
      <c r="D31" s="169" t="s">
        <v>114</v>
      </c>
      <c r="E31" s="41"/>
      <c r="F31" s="41"/>
      <c r="G31" s="41"/>
      <c r="H31" s="41"/>
      <c r="I31" s="41"/>
      <c r="J31" s="168">
        <f>J101</f>
        <v>0</v>
      </c>
      <c r="K31" s="41"/>
      <c r="L31" s="6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4"/>
      <c r="C32" s="41"/>
      <c r="D32" s="170" t="s">
        <v>45</v>
      </c>
      <c r="E32" s="41"/>
      <c r="F32" s="41"/>
      <c r="G32" s="41"/>
      <c r="H32" s="41"/>
      <c r="I32" s="41"/>
      <c r="J32" s="171">
        <f>ROUND(J30 + J31, 2)</f>
        <v>0</v>
      </c>
      <c r="K32" s="41"/>
      <c r="L32" s="6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4"/>
      <c r="C33" s="41"/>
      <c r="D33" s="167"/>
      <c r="E33" s="167"/>
      <c r="F33" s="167"/>
      <c r="G33" s="167"/>
      <c r="H33" s="167"/>
      <c r="I33" s="167"/>
      <c r="J33" s="167"/>
      <c r="K33" s="167"/>
      <c r="L33" s="6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4"/>
      <c r="C34" s="41"/>
      <c r="D34" s="41"/>
      <c r="E34" s="41"/>
      <c r="F34" s="172" t="s">
        <v>47</v>
      </c>
      <c r="G34" s="41"/>
      <c r="H34" s="41"/>
      <c r="I34" s="172" t="s">
        <v>46</v>
      </c>
      <c r="J34" s="172" t="s">
        <v>48</v>
      </c>
      <c r="K34" s="41"/>
      <c r="L34" s="6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4"/>
      <c r="C35" s="41"/>
      <c r="D35" s="173" t="s">
        <v>49</v>
      </c>
      <c r="E35" s="158" t="s">
        <v>50</v>
      </c>
      <c r="F35" s="174">
        <f>ROUND((SUM(BE101:BE108) + SUM(BE128:BE133)),  2)</f>
        <v>0</v>
      </c>
      <c r="G35" s="41"/>
      <c r="H35" s="41"/>
      <c r="I35" s="175">
        <v>0.20999999999999999</v>
      </c>
      <c r="J35" s="174">
        <f>ROUND(((SUM(BE101:BE108) + SUM(BE128:BE133))*I35),  2)</f>
        <v>0</v>
      </c>
      <c r="K35" s="41"/>
      <c r="L35" s="6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4"/>
      <c r="C36" s="41"/>
      <c r="D36" s="41"/>
      <c r="E36" s="158" t="s">
        <v>51</v>
      </c>
      <c r="F36" s="174">
        <f>ROUND((SUM(BF101:BF108) + SUM(BF128:BF133)),  2)</f>
        <v>0</v>
      </c>
      <c r="G36" s="41"/>
      <c r="H36" s="41"/>
      <c r="I36" s="175">
        <v>0.14999999999999999</v>
      </c>
      <c r="J36" s="174">
        <f>ROUND(((SUM(BF101:BF108) + SUM(BF128:BF133))*I36),  2)</f>
        <v>0</v>
      </c>
      <c r="K36" s="41"/>
      <c r="L36" s="6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4"/>
      <c r="C37" s="41"/>
      <c r="D37" s="41"/>
      <c r="E37" s="158" t="s">
        <v>52</v>
      </c>
      <c r="F37" s="174">
        <f>ROUND((SUM(BG101:BG108) + SUM(BG128:BG133)),  2)</f>
        <v>0</v>
      </c>
      <c r="G37" s="41"/>
      <c r="H37" s="41"/>
      <c r="I37" s="175">
        <v>0.20999999999999999</v>
      </c>
      <c r="J37" s="174">
        <f>0</f>
        <v>0</v>
      </c>
      <c r="K37" s="41"/>
      <c r="L37" s="6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4"/>
      <c r="C38" s="41"/>
      <c r="D38" s="41"/>
      <c r="E38" s="158" t="s">
        <v>53</v>
      </c>
      <c r="F38" s="174">
        <f>ROUND((SUM(BH101:BH108) + SUM(BH128:BH133)),  2)</f>
        <v>0</v>
      </c>
      <c r="G38" s="41"/>
      <c r="H38" s="41"/>
      <c r="I38" s="175">
        <v>0.14999999999999999</v>
      </c>
      <c r="J38" s="174">
        <f>0</f>
        <v>0</v>
      </c>
      <c r="K38" s="41"/>
      <c r="L38" s="6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4"/>
      <c r="C39" s="41"/>
      <c r="D39" s="41"/>
      <c r="E39" s="158" t="s">
        <v>54</v>
      </c>
      <c r="F39" s="174">
        <f>ROUND((SUM(BI101:BI108) + SUM(BI128:BI133)),  2)</f>
        <v>0</v>
      </c>
      <c r="G39" s="41"/>
      <c r="H39" s="41"/>
      <c r="I39" s="175">
        <v>0</v>
      </c>
      <c r="J39" s="174">
        <f>0</f>
        <v>0</v>
      </c>
      <c r="K39" s="41"/>
      <c r="L39" s="6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4"/>
      <c r="C40" s="41"/>
      <c r="D40" s="41"/>
      <c r="E40" s="41"/>
      <c r="F40" s="41"/>
      <c r="G40" s="41"/>
      <c r="H40" s="41"/>
      <c r="I40" s="41"/>
      <c r="J40" s="41"/>
      <c r="K40" s="41"/>
      <c r="L40" s="6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4"/>
      <c r="C41" s="176"/>
      <c r="D41" s="177" t="s">
        <v>55</v>
      </c>
      <c r="E41" s="178"/>
      <c r="F41" s="178"/>
      <c r="G41" s="179" t="s">
        <v>56</v>
      </c>
      <c r="H41" s="180" t="s">
        <v>57</v>
      </c>
      <c r="I41" s="178"/>
      <c r="J41" s="181">
        <f>SUM(J32:J39)</f>
        <v>0</v>
      </c>
      <c r="K41" s="182"/>
      <c r="L41" s="6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44"/>
      <c r="C42" s="41"/>
      <c r="D42" s="41"/>
      <c r="E42" s="41"/>
      <c r="F42" s="41"/>
      <c r="G42" s="41"/>
      <c r="H42" s="41"/>
      <c r="I42" s="41"/>
      <c r="J42" s="41"/>
      <c r="K42" s="41"/>
      <c r="L42" s="6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6"/>
      <c r="D50" s="183" t="s">
        <v>58</v>
      </c>
      <c r="E50" s="184"/>
      <c r="F50" s="184"/>
      <c r="G50" s="183" t="s">
        <v>59</v>
      </c>
      <c r="H50" s="184"/>
      <c r="I50" s="184"/>
      <c r="J50" s="184"/>
      <c r="K50" s="184"/>
      <c r="L50" s="66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1"/>
      <c r="B61" s="44"/>
      <c r="C61" s="41"/>
      <c r="D61" s="185" t="s">
        <v>60</v>
      </c>
      <c r="E61" s="186"/>
      <c r="F61" s="187" t="s">
        <v>61</v>
      </c>
      <c r="G61" s="185" t="s">
        <v>60</v>
      </c>
      <c r="H61" s="186"/>
      <c r="I61" s="186"/>
      <c r="J61" s="188" t="s">
        <v>61</v>
      </c>
      <c r="K61" s="186"/>
      <c r="L61" s="6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1"/>
      <c r="B65" s="44"/>
      <c r="C65" s="41"/>
      <c r="D65" s="183" t="s">
        <v>62</v>
      </c>
      <c r="E65" s="189"/>
      <c r="F65" s="189"/>
      <c r="G65" s="183" t="s">
        <v>63</v>
      </c>
      <c r="H65" s="189"/>
      <c r="I65" s="189"/>
      <c r="J65" s="189"/>
      <c r="K65" s="189"/>
      <c r="L65" s="6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1"/>
      <c r="B76" s="44"/>
      <c r="C76" s="41"/>
      <c r="D76" s="185" t="s">
        <v>60</v>
      </c>
      <c r="E76" s="186"/>
      <c r="F76" s="187" t="s">
        <v>61</v>
      </c>
      <c r="G76" s="185" t="s">
        <v>60</v>
      </c>
      <c r="H76" s="186"/>
      <c r="I76" s="186"/>
      <c r="J76" s="188" t="s">
        <v>61</v>
      </c>
      <c r="K76" s="186"/>
      <c r="L76" s="6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4.4" customHeight="1">
      <c r="A77" s="41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6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66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4" t="s">
        <v>124</v>
      </c>
      <c r="D82" s="43"/>
      <c r="E82" s="43"/>
      <c r="F82" s="43"/>
      <c r="G82" s="43"/>
      <c r="H82" s="43"/>
      <c r="I82" s="43"/>
      <c r="J82" s="43"/>
      <c r="K82" s="43"/>
      <c r="L82" s="66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66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3" t="s">
        <v>16</v>
      </c>
      <c r="D84" s="43"/>
      <c r="E84" s="43"/>
      <c r="F84" s="43"/>
      <c r="G84" s="43"/>
      <c r="H84" s="43"/>
      <c r="I84" s="43"/>
      <c r="J84" s="43"/>
      <c r="K84" s="43"/>
      <c r="L84" s="66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94" t="str">
        <f>E7</f>
        <v>Novostavba polytechnické učebny</v>
      </c>
      <c r="F85" s="33"/>
      <c r="G85" s="33"/>
      <c r="H85" s="33"/>
      <c r="I85" s="43"/>
      <c r="J85" s="43"/>
      <c r="K85" s="43"/>
      <c r="L85" s="66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3" t="s">
        <v>121</v>
      </c>
      <c r="D86" s="43"/>
      <c r="E86" s="43"/>
      <c r="F86" s="43"/>
      <c r="G86" s="43"/>
      <c r="H86" s="43"/>
      <c r="I86" s="43"/>
      <c r="J86" s="43"/>
      <c r="K86" s="43"/>
      <c r="L86" s="66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9" t="str">
        <f>E9</f>
        <v>SO 03 - Mobilní WC</v>
      </c>
      <c r="F87" s="43"/>
      <c r="G87" s="43"/>
      <c r="H87" s="43"/>
      <c r="I87" s="43"/>
      <c r="J87" s="43"/>
      <c r="K87" s="43"/>
      <c r="L87" s="66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66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3" t="s">
        <v>21</v>
      </c>
      <c r="D89" s="43"/>
      <c r="E89" s="43"/>
      <c r="F89" s="28" t="str">
        <f>F12</f>
        <v>obec Hrubý Jeseník, parc. č. 135/4</v>
      </c>
      <c r="G89" s="43"/>
      <c r="H89" s="43"/>
      <c r="I89" s="33" t="s">
        <v>23</v>
      </c>
      <c r="J89" s="82" t="str">
        <f>IF(J12="","",J12)</f>
        <v>31. 8. 2020</v>
      </c>
      <c r="K89" s="43"/>
      <c r="L89" s="66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66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40.05" customHeight="1">
      <c r="A91" s="41"/>
      <c r="B91" s="42"/>
      <c r="C91" s="33" t="s">
        <v>25</v>
      </c>
      <c r="D91" s="43"/>
      <c r="E91" s="43"/>
      <c r="F91" s="28" t="str">
        <f>E15</f>
        <v>Obec Hrubý Jeseník, č.p.30, 289 32 Oskořínek</v>
      </c>
      <c r="G91" s="43"/>
      <c r="H91" s="43"/>
      <c r="I91" s="33" t="s">
        <v>33</v>
      </c>
      <c r="J91" s="37" t="str">
        <f>E21</f>
        <v>Z.Švanda, Ronovská 127, Oskořínek 289 32</v>
      </c>
      <c r="K91" s="43"/>
      <c r="L91" s="66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3" t="s">
        <v>31</v>
      </c>
      <c r="D92" s="43"/>
      <c r="E92" s="43"/>
      <c r="F92" s="28" t="str">
        <f>IF(E18="","",E18)</f>
        <v>Vyplň údaj</v>
      </c>
      <c r="G92" s="43"/>
      <c r="H92" s="43"/>
      <c r="I92" s="33" t="s">
        <v>38</v>
      </c>
      <c r="J92" s="37" t="str">
        <f>E24</f>
        <v>Z.Švanda</v>
      </c>
      <c r="K92" s="43"/>
      <c r="L92" s="66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66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9.28" customHeight="1">
      <c r="A94" s="41"/>
      <c r="B94" s="42"/>
      <c r="C94" s="195" t="s">
        <v>125</v>
      </c>
      <c r="D94" s="152"/>
      <c r="E94" s="152"/>
      <c r="F94" s="152"/>
      <c r="G94" s="152"/>
      <c r="H94" s="152"/>
      <c r="I94" s="152"/>
      <c r="J94" s="196" t="s">
        <v>126</v>
      </c>
      <c r="K94" s="152"/>
      <c r="L94" s="66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66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22.8" customHeight="1">
      <c r="A96" s="41"/>
      <c r="B96" s="42"/>
      <c r="C96" s="197" t="s">
        <v>127</v>
      </c>
      <c r="D96" s="43"/>
      <c r="E96" s="43"/>
      <c r="F96" s="43"/>
      <c r="G96" s="43"/>
      <c r="H96" s="43"/>
      <c r="I96" s="43"/>
      <c r="J96" s="113">
        <f>J128</f>
        <v>0</v>
      </c>
      <c r="K96" s="43"/>
      <c r="L96" s="66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U96" s="18" t="s">
        <v>128</v>
      </c>
    </row>
    <row r="97" s="9" customFormat="1" ht="24.96" customHeight="1">
      <c r="A97" s="9"/>
      <c r="B97" s="198"/>
      <c r="C97" s="199"/>
      <c r="D97" s="200" t="s">
        <v>139</v>
      </c>
      <c r="E97" s="201"/>
      <c r="F97" s="201"/>
      <c r="G97" s="201"/>
      <c r="H97" s="201"/>
      <c r="I97" s="201"/>
      <c r="J97" s="202">
        <f>J129</f>
        <v>0</v>
      </c>
      <c r="K97" s="199"/>
      <c r="L97" s="20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4"/>
      <c r="C98" s="205"/>
      <c r="D98" s="206" t="s">
        <v>146</v>
      </c>
      <c r="E98" s="207"/>
      <c r="F98" s="207"/>
      <c r="G98" s="207"/>
      <c r="H98" s="207"/>
      <c r="I98" s="207"/>
      <c r="J98" s="208">
        <f>J130</f>
        <v>0</v>
      </c>
      <c r="K98" s="205"/>
      <c r="L98" s="20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41"/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66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6.96" customHeight="1">
      <c r="A100" s="4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66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29.28" customHeight="1">
      <c r="A101" s="41"/>
      <c r="B101" s="42"/>
      <c r="C101" s="197" t="s">
        <v>154</v>
      </c>
      <c r="D101" s="43"/>
      <c r="E101" s="43"/>
      <c r="F101" s="43"/>
      <c r="G101" s="43"/>
      <c r="H101" s="43"/>
      <c r="I101" s="43"/>
      <c r="J101" s="210">
        <f>ROUND(J102 + J103 + J104 + J105 + J106 + J107,2)</f>
        <v>0</v>
      </c>
      <c r="K101" s="43"/>
      <c r="L101" s="66"/>
      <c r="N101" s="211" t="s">
        <v>49</v>
      </c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18" customHeight="1">
      <c r="A102" s="41"/>
      <c r="B102" s="42"/>
      <c r="C102" s="43"/>
      <c r="D102" s="147" t="s">
        <v>155</v>
      </c>
      <c r="E102" s="140"/>
      <c r="F102" s="140"/>
      <c r="G102" s="43"/>
      <c r="H102" s="43"/>
      <c r="I102" s="43"/>
      <c r="J102" s="141">
        <v>0</v>
      </c>
      <c r="K102" s="43"/>
      <c r="L102" s="212"/>
      <c r="M102" s="213"/>
      <c r="N102" s="214" t="s">
        <v>50</v>
      </c>
      <c r="O102" s="213"/>
      <c r="P102" s="213"/>
      <c r="Q102" s="213"/>
      <c r="R102" s="213"/>
      <c r="S102" s="215"/>
      <c r="T102" s="215"/>
      <c r="U102" s="215"/>
      <c r="V102" s="215"/>
      <c r="W102" s="215"/>
      <c r="X102" s="215"/>
      <c r="Y102" s="215"/>
      <c r="Z102" s="215"/>
      <c r="AA102" s="215"/>
      <c r="AB102" s="215"/>
      <c r="AC102" s="215"/>
      <c r="AD102" s="215"/>
      <c r="AE102" s="215"/>
      <c r="AF102" s="213"/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6" t="s">
        <v>156</v>
      </c>
      <c r="AZ102" s="213"/>
      <c r="BA102" s="213"/>
      <c r="BB102" s="213"/>
      <c r="BC102" s="213"/>
      <c r="BD102" s="213"/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216" t="s">
        <v>92</v>
      </c>
      <c r="BK102" s="213"/>
      <c r="BL102" s="213"/>
      <c r="BM102" s="213"/>
    </row>
    <row r="103" s="2" customFormat="1" ht="18" customHeight="1">
      <c r="A103" s="41"/>
      <c r="B103" s="42"/>
      <c r="C103" s="43"/>
      <c r="D103" s="147" t="s">
        <v>157</v>
      </c>
      <c r="E103" s="140"/>
      <c r="F103" s="140"/>
      <c r="G103" s="43"/>
      <c r="H103" s="43"/>
      <c r="I103" s="43"/>
      <c r="J103" s="141">
        <v>0</v>
      </c>
      <c r="K103" s="43"/>
      <c r="L103" s="212"/>
      <c r="M103" s="213"/>
      <c r="N103" s="214" t="s">
        <v>50</v>
      </c>
      <c r="O103" s="213"/>
      <c r="P103" s="213"/>
      <c r="Q103" s="213"/>
      <c r="R103" s="213"/>
      <c r="S103" s="215"/>
      <c r="T103" s="215"/>
      <c r="U103" s="215"/>
      <c r="V103" s="215"/>
      <c r="W103" s="215"/>
      <c r="X103" s="215"/>
      <c r="Y103" s="215"/>
      <c r="Z103" s="215"/>
      <c r="AA103" s="215"/>
      <c r="AB103" s="215"/>
      <c r="AC103" s="215"/>
      <c r="AD103" s="215"/>
      <c r="AE103" s="215"/>
      <c r="AF103" s="213"/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6" t="s">
        <v>156</v>
      </c>
      <c r="AZ103" s="213"/>
      <c r="BA103" s="213"/>
      <c r="BB103" s="213"/>
      <c r="BC103" s="213"/>
      <c r="BD103" s="213"/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216" t="s">
        <v>92</v>
      </c>
      <c r="BK103" s="213"/>
      <c r="BL103" s="213"/>
      <c r="BM103" s="213"/>
    </row>
    <row r="104" s="2" customFormat="1" ht="18" customHeight="1">
      <c r="A104" s="41"/>
      <c r="B104" s="42"/>
      <c r="C104" s="43"/>
      <c r="D104" s="147" t="s">
        <v>158</v>
      </c>
      <c r="E104" s="140"/>
      <c r="F104" s="140"/>
      <c r="G104" s="43"/>
      <c r="H104" s="43"/>
      <c r="I104" s="43"/>
      <c r="J104" s="141">
        <v>0</v>
      </c>
      <c r="K104" s="43"/>
      <c r="L104" s="212"/>
      <c r="M104" s="213"/>
      <c r="N104" s="214" t="s">
        <v>50</v>
      </c>
      <c r="O104" s="213"/>
      <c r="P104" s="213"/>
      <c r="Q104" s="213"/>
      <c r="R104" s="213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6" t="s">
        <v>156</v>
      </c>
      <c r="AZ104" s="213"/>
      <c r="BA104" s="213"/>
      <c r="BB104" s="213"/>
      <c r="BC104" s="213"/>
      <c r="BD104" s="213"/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216" t="s">
        <v>92</v>
      </c>
      <c r="BK104" s="213"/>
      <c r="BL104" s="213"/>
      <c r="BM104" s="213"/>
    </row>
    <row r="105" s="2" customFormat="1" ht="18" customHeight="1">
      <c r="A105" s="41"/>
      <c r="B105" s="42"/>
      <c r="C105" s="43"/>
      <c r="D105" s="147" t="s">
        <v>159</v>
      </c>
      <c r="E105" s="140"/>
      <c r="F105" s="140"/>
      <c r="G105" s="43"/>
      <c r="H105" s="43"/>
      <c r="I105" s="43"/>
      <c r="J105" s="141">
        <v>0</v>
      </c>
      <c r="K105" s="43"/>
      <c r="L105" s="212"/>
      <c r="M105" s="213"/>
      <c r="N105" s="214" t="s">
        <v>50</v>
      </c>
      <c r="O105" s="213"/>
      <c r="P105" s="213"/>
      <c r="Q105" s="213"/>
      <c r="R105" s="213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6" t="s">
        <v>156</v>
      </c>
      <c r="AZ105" s="213"/>
      <c r="BA105" s="213"/>
      <c r="BB105" s="213"/>
      <c r="BC105" s="213"/>
      <c r="BD105" s="213"/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216" t="s">
        <v>92</v>
      </c>
      <c r="BK105" s="213"/>
      <c r="BL105" s="213"/>
      <c r="BM105" s="213"/>
    </row>
    <row r="106" s="2" customFormat="1" ht="18" customHeight="1">
      <c r="A106" s="41"/>
      <c r="B106" s="42"/>
      <c r="C106" s="43"/>
      <c r="D106" s="147" t="s">
        <v>160</v>
      </c>
      <c r="E106" s="140"/>
      <c r="F106" s="140"/>
      <c r="G106" s="43"/>
      <c r="H106" s="43"/>
      <c r="I106" s="43"/>
      <c r="J106" s="141">
        <v>0</v>
      </c>
      <c r="K106" s="43"/>
      <c r="L106" s="212"/>
      <c r="M106" s="213"/>
      <c r="N106" s="214" t="s">
        <v>50</v>
      </c>
      <c r="O106" s="213"/>
      <c r="P106" s="213"/>
      <c r="Q106" s="213"/>
      <c r="R106" s="213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6" t="s">
        <v>156</v>
      </c>
      <c r="AZ106" s="213"/>
      <c r="BA106" s="213"/>
      <c r="BB106" s="213"/>
      <c r="BC106" s="213"/>
      <c r="BD106" s="213"/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216" t="s">
        <v>92</v>
      </c>
      <c r="BK106" s="213"/>
      <c r="BL106" s="213"/>
      <c r="BM106" s="213"/>
    </row>
    <row r="107" s="2" customFormat="1" ht="18" customHeight="1">
      <c r="A107" s="41"/>
      <c r="B107" s="42"/>
      <c r="C107" s="43"/>
      <c r="D107" s="140" t="s">
        <v>161</v>
      </c>
      <c r="E107" s="43"/>
      <c r="F107" s="43"/>
      <c r="G107" s="43"/>
      <c r="H107" s="43"/>
      <c r="I107" s="43"/>
      <c r="J107" s="141">
        <f>ROUND(J30*T107,2)</f>
        <v>0</v>
      </c>
      <c r="K107" s="43"/>
      <c r="L107" s="212"/>
      <c r="M107" s="213"/>
      <c r="N107" s="214" t="s">
        <v>50</v>
      </c>
      <c r="O107" s="213"/>
      <c r="P107" s="213"/>
      <c r="Q107" s="213"/>
      <c r="R107" s="213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6" t="s">
        <v>162</v>
      </c>
      <c r="AZ107" s="213"/>
      <c r="BA107" s="213"/>
      <c r="BB107" s="213"/>
      <c r="BC107" s="213"/>
      <c r="BD107" s="213"/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216" t="s">
        <v>92</v>
      </c>
      <c r="BK107" s="213"/>
      <c r="BL107" s="213"/>
      <c r="BM107" s="213"/>
    </row>
    <row r="108" s="2" customFormat="1">
      <c r="A108" s="41"/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66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 s="2" customFormat="1" ht="29.28" customHeight="1">
      <c r="A109" s="41"/>
      <c r="B109" s="42"/>
      <c r="C109" s="151" t="s">
        <v>119</v>
      </c>
      <c r="D109" s="152"/>
      <c r="E109" s="152"/>
      <c r="F109" s="152"/>
      <c r="G109" s="152"/>
      <c r="H109" s="152"/>
      <c r="I109" s="152"/>
      <c r="J109" s="153">
        <f>ROUND(J96+J101,2)</f>
        <v>0</v>
      </c>
      <c r="K109" s="152"/>
      <c r="L109" s="66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="2" customFormat="1" ht="6.96" customHeight="1">
      <c r="A110" s="41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6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4" s="2" customFormat="1" ht="6.96" customHeight="1">
      <c r="A114" s="41"/>
      <c r="B114" s="71"/>
      <c r="C114" s="72"/>
      <c r="D114" s="72"/>
      <c r="E114" s="72"/>
      <c r="F114" s="72"/>
      <c r="G114" s="72"/>
      <c r="H114" s="72"/>
      <c r="I114" s="72"/>
      <c r="J114" s="72"/>
      <c r="K114" s="72"/>
      <c r="L114" s="66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="2" customFormat="1" ht="24.96" customHeight="1">
      <c r="A115" s="41"/>
      <c r="B115" s="42"/>
      <c r="C115" s="24" t="s">
        <v>163</v>
      </c>
      <c r="D115" s="43"/>
      <c r="E115" s="43"/>
      <c r="F115" s="43"/>
      <c r="G115" s="43"/>
      <c r="H115" s="43"/>
      <c r="I115" s="43"/>
      <c r="J115" s="43"/>
      <c r="K115" s="43"/>
      <c r="L115" s="66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 s="2" customFormat="1" ht="6.96" customHeight="1">
      <c r="A116" s="41"/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66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="2" customFormat="1" ht="12" customHeight="1">
      <c r="A117" s="41"/>
      <c r="B117" s="42"/>
      <c r="C117" s="33" t="s">
        <v>16</v>
      </c>
      <c r="D117" s="43"/>
      <c r="E117" s="43"/>
      <c r="F117" s="43"/>
      <c r="G117" s="43"/>
      <c r="H117" s="43"/>
      <c r="I117" s="43"/>
      <c r="J117" s="43"/>
      <c r="K117" s="43"/>
      <c r="L117" s="66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="2" customFormat="1" ht="16.5" customHeight="1">
      <c r="A118" s="41"/>
      <c r="B118" s="42"/>
      <c r="C118" s="43"/>
      <c r="D118" s="43"/>
      <c r="E118" s="194" t="str">
        <f>E7</f>
        <v>Novostavba polytechnické učebny</v>
      </c>
      <c r="F118" s="33"/>
      <c r="G118" s="33"/>
      <c r="H118" s="33"/>
      <c r="I118" s="43"/>
      <c r="J118" s="43"/>
      <c r="K118" s="43"/>
      <c r="L118" s="66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 s="2" customFormat="1" ht="12" customHeight="1">
      <c r="A119" s="41"/>
      <c r="B119" s="42"/>
      <c r="C119" s="33" t="s">
        <v>121</v>
      </c>
      <c r="D119" s="43"/>
      <c r="E119" s="43"/>
      <c r="F119" s="43"/>
      <c r="G119" s="43"/>
      <c r="H119" s="43"/>
      <c r="I119" s="43"/>
      <c r="J119" s="43"/>
      <c r="K119" s="43"/>
      <c r="L119" s="66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="2" customFormat="1" ht="16.5" customHeight="1">
      <c r="A120" s="41"/>
      <c r="B120" s="42"/>
      <c r="C120" s="43"/>
      <c r="D120" s="43"/>
      <c r="E120" s="79" t="str">
        <f>E9</f>
        <v>SO 03 - Mobilní WC</v>
      </c>
      <c r="F120" s="43"/>
      <c r="G120" s="43"/>
      <c r="H120" s="43"/>
      <c r="I120" s="43"/>
      <c r="J120" s="43"/>
      <c r="K120" s="43"/>
      <c r="L120" s="66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="2" customFormat="1" ht="6.96" customHeight="1">
      <c r="A121" s="41"/>
      <c r="B121" s="42"/>
      <c r="C121" s="43"/>
      <c r="D121" s="43"/>
      <c r="E121" s="43"/>
      <c r="F121" s="43"/>
      <c r="G121" s="43"/>
      <c r="H121" s="43"/>
      <c r="I121" s="43"/>
      <c r="J121" s="43"/>
      <c r="K121" s="43"/>
      <c r="L121" s="66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="2" customFormat="1" ht="12" customHeight="1">
      <c r="A122" s="41"/>
      <c r="B122" s="42"/>
      <c r="C122" s="33" t="s">
        <v>21</v>
      </c>
      <c r="D122" s="43"/>
      <c r="E122" s="43"/>
      <c r="F122" s="28" t="str">
        <f>F12</f>
        <v>obec Hrubý Jeseník, parc. č. 135/4</v>
      </c>
      <c r="G122" s="43"/>
      <c r="H122" s="43"/>
      <c r="I122" s="33" t="s">
        <v>23</v>
      </c>
      <c r="J122" s="82" t="str">
        <f>IF(J12="","",J12)</f>
        <v>31. 8. 2020</v>
      </c>
      <c r="K122" s="43"/>
      <c r="L122" s="66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="2" customFormat="1" ht="6.96" customHeight="1">
      <c r="A123" s="41"/>
      <c r="B123" s="42"/>
      <c r="C123" s="43"/>
      <c r="D123" s="43"/>
      <c r="E123" s="43"/>
      <c r="F123" s="43"/>
      <c r="G123" s="43"/>
      <c r="H123" s="43"/>
      <c r="I123" s="43"/>
      <c r="J123" s="43"/>
      <c r="K123" s="43"/>
      <c r="L123" s="66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="2" customFormat="1" ht="40.05" customHeight="1">
      <c r="A124" s="41"/>
      <c r="B124" s="42"/>
      <c r="C124" s="33" t="s">
        <v>25</v>
      </c>
      <c r="D124" s="43"/>
      <c r="E124" s="43"/>
      <c r="F124" s="28" t="str">
        <f>E15</f>
        <v>Obec Hrubý Jeseník, č.p.30, 289 32 Oskořínek</v>
      </c>
      <c r="G124" s="43"/>
      <c r="H124" s="43"/>
      <c r="I124" s="33" t="s">
        <v>33</v>
      </c>
      <c r="J124" s="37" t="str">
        <f>E21</f>
        <v>Z.Švanda, Ronovská 127, Oskořínek 289 32</v>
      </c>
      <c r="K124" s="43"/>
      <c r="L124" s="66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="2" customFormat="1" ht="15.15" customHeight="1">
      <c r="A125" s="41"/>
      <c r="B125" s="42"/>
      <c r="C125" s="33" t="s">
        <v>31</v>
      </c>
      <c r="D125" s="43"/>
      <c r="E125" s="43"/>
      <c r="F125" s="28" t="str">
        <f>IF(E18="","",E18)</f>
        <v>Vyplň údaj</v>
      </c>
      <c r="G125" s="43"/>
      <c r="H125" s="43"/>
      <c r="I125" s="33" t="s">
        <v>38</v>
      </c>
      <c r="J125" s="37" t="str">
        <f>E24</f>
        <v>Z.Švanda</v>
      </c>
      <c r="K125" s="43"/>
      <c r="L125" s="66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="2" customFormat="1" ht="10.32" customHeight="1">
      <c r="A126" s="41"/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66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="11" customFormat="1" ht="29.28" customHeight="1">
      <c r="A127" s="218"/>
      <c r="B127" s="219"/>
      <c r="C127" s="220" t="s">
        <v>164</v>
      </c>
      <c r="D127" s="221" t="s">
        <v>70</v>
      </c>
      <c r="E127" s="221" t="s">
        <v>66</v>
      </c>
      <c r="F127" s="221" t="s">
        <v>67</v>
      </c>
      <c r="G127" s="221" t="s">
        <v>165</v>
      </c>
      <c r="H127" s="221" t="s">
        <v>166</v>
      </c>
      <c r="I127" s="221" t="s">
        <v>167</v>
      </c>
      <c r="J127" s="222" t="s">
        <v>126</v>
      </c>
      <c r="K127" s="223" t="s">
        <v>168</v>
      </c>
      <c r="L127" s="224"/>
      <c r="M127" s="103" t="s">
        <v>1</v>
      </c>
      <c r="N127" s="104" t="s">
        <v>49</v>
      </c>
      <c r="O127" s="104" t="s">
        <v>169</v>
      </c>
      <c r="P127" s="104" t="s">
        <v>170</v>
      </c>
      <c r="Q127" s="104" t="s">
        <v>171</v>
      </c>
      <c r="R127" s="104" t="s">
        <v>172</v>
      </c>
      <c r="S127" s="104" t="s">
        <v>173</v>
      </c>
      <c r="T127" s="105" t="s">
        <v>174</v>
      </c>
      <c r="U127" s="218"/>
      <c r="V127" s="218"/>
      <c r="W127" s="218"/>
      <c r="X127" s="218"/>
      <c r="Y127" s="218"/>
      <c r="Z127" s="218"/>
      <c r="AA127" s="218"/>
      <c r="AB127" s="218"/>
      <c r="AC127" s="218"/>
      <c r="AD127" s="218"/>
      <c r="AE127" s="218"/>
    </row>
    <row r="128" s="2" customFormat="1" ht="22.8" customHeight="1">
      <c r="A128" s="41"/>
      <c r="B128" s="42"/>
      <c r="C128" s="110" t="s">
        <v>175</v>
      </c>
      <c r="D128" s="43"/>
      <c r="E128" s="43"/>
      <c r="F128" s="43"/>
      <c r="G128" s="43"/>
      <c r="H128" s="43"/>
      <c r="I128" s="43"/>
      <c r="J128" s="225">
        <f>BK128</f>
        <v>0</v>
      </c>
      <c r="K128" s="43"/>
      <c r="L128" s="44"/>
      <c r="M128" s="106"/>
      <c r="N128" s="226"/>
      <c r="O128" s="107"/>
      <c r="P128" s="227">
        <f>P129</f>
        <v>0</v>
      </c>
      <c r="Q128" s="107"/>
      <c r="R128" s="227">
        <f>R129</f>
        <v>0.065000000000000002</v>
      </c>
      <c r="S128" s="107"/>
      <c r="T128" s="228">
        <f>T129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18" t="s">
        <v>84</v>
      </c>
      <c r="AU128" s="18" t="s">
        <v>128</v>
      </c>
      <c r="BK128" s="229">
        <f>BK129</f>
        <v>0</v>
      </c>
    </row>
    <row r="129" s="12" customFormat="1" ht="25.92" customHeight="1">
      <c r="A129" s="12"/>
      <c r="B129" s="230"/>
      <c r="C129" s="231"/>
      <c r="D129" s="232" t="s">
        <v>84</v>
      </c>
      <c r="E129" s="233" t="s">
        <v>558</v>
      </c>
      <c r="F129" s="233" t="s">
        <v>559</v>
      </c>
      <c r="G129" s="231"/>
      <c r="H129" s="231"/>
      <c r="I129" s="234"/>
      <c r="J129" s="235">
        <f>BK129</f>
        <v>0</v>
      </c>
      <c r="K129" s="231"/>
      <c r="L129" s="236"/>
      <c r="M129" s="237"/>
      <c r="N129" s="238"/>
      <c r="O129" s="238"/>
      <c r="P129" s="239">
        <f>P130</f>
        <v>0</v>
      </c>
      <c r="Q129" s="238"/>
      <c r="R129" s="239">
        <f>R130</f>
        <v>0.065000000000000002</v>
      </c>
      <c r="S129" s="238"/>
      <c r="T129" s="240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41" t="s">
        <v>94</v>
      </c>
      <c r="AT129" s="242" t="s">
        <v>84</v>
      </c>
      <c r="AU129" s="242" t="s">
        <v>85</v>
      </c>
      <c r="AY129" s="241" t="s">
        <v>178</v>
      </c>
      <c r="BK129" s="243">
        <f>BK130</f>
        <v>0</v>
      </c>
    </row>
    <row r="130" s="12" customFormat="1" ht="22.8" customHeight="1">
      <c r="A130" s="12"/>
      <c r="B130" s="230"/>
      <c r="C130" s="231"/>
      <c r="D130" s="232" t="s">
        <v>84</v>
      </c>
      <c r="E130" s="244" t="s">
        <v>715</v>
      </c>
      <c r="F130" s="244" t="s">
        <v>716</v>
      </c>
      <c r="G130" s="231"/>
      <c r="H130" s="231"/>
      <c r="I130" s="234"/>
      <c r="J130" s="245">
        <f>BK130</f>
        <v>0</v>
      </c>
      <c r="K130" s="231"/>
      <c r="L130" s="236"/>
      <c r="M130" s="237"/>
      <c r="N130" s="238"/>
      <c r="O130" s="238"/>
      <c r="P130" s="239">
        <f>SUM(P131:P133)</f>
        <v>0</v>
      </c>
      <c r="Q130" s="238"/>
      <c r="R130" s="239">
        <f>SUM(R131:R133)</f>
        <v>0.065000000000000002</v>
      </c>
      <c r="S130" s="238"/>
      <c r="T130" s="240">
        <f>SUM(T131:T133)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41" t="s">
        <v>94</v>
      </c>
      <c r="AT130" s="242" t="s">
        <v>84</v>
      </c>
      <c r="AU130" s="242" t="s">
        <v>92</v>
      </c>
      <c r="AY130" s="241" t="s">
        <v>178</v>
      </c>
      <c r="BK130" s="243">
        <f>SUM(BK131:BK133)</f>
        <v>0</v>
      </c>
    </row>
    <row r="131" s="2" customFormat="1" ht="16.5" customHeight="1">
      <c r="A131" s="41"/>
      <c r="B131" s="42"/>
      <c r="C131" s="246" t="s">
        <v>92</v>
      </c>
      <c r="D131" s="246" t="s">
        <v>180</v>
      </c>
      <c r="E131" s="247" t="s">
        <v>1062</v>
      </c>
      <c r="F131" s="248" t="s">
        <v>1063</v>
      </c>
      <c r="G131" s="249" t="s">
        <v>697</v>
      </c>
      <c r="H131" s="250">
        <v>1</v>
      </c>
      <c r="I131" s="251"/>
      <c r="J131" s="252">
        <f>ROUND(I131*H131,2)</f>
        <v>0</v>
      </c>
      <c r="K131" s="253"/>
      <c r="L131" s="44"/>
      <c r="M131" s="254" t="s">
        <v>1</v>
      </c>
      <c r="N131" s="255" t="s">
        <v>50</v>
      </c>
      <c r="O131" s="94"/>
      <c r="P131" s="256">
        <f>O131*H131</f>
        <v>0</v>
      </c>
      <c r="Q131" s="256">
        <v>0.065000000000000002</v>
      </c>
      <c r="R131" s="256">
        <f>Q131*H131</f>
        <v>0.065000000000000002</v>
      </c>
      <c r="S131" s="256">
        <v>0</v>
      </c>
      <c r="T131" s="25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58" t="s">
        <v>285</v>
      </c>
      <c r="AT131" s="258" t="s">
        <v>180</v>
      </c>
      <c r="AU131" s="258" t="s">
        <v>94</v>
      </c>
      <c r="AY131" s="18" t="s">
        <v>178</v>
      </c>
      <c r="BE131" s="146">
        <f>IF(N131="základní",J131,0)</f>
        <v>0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8" t="s">
        <v>92</v>
      </c>
      <c r="BK131" s="146">
        <f>ROUND(I131*H131,2)</f>
        <v>0</v>
      </c>
      <c r="BL131" s="18" t="s">
        <v>285</v>
      </c>
      <c r="BM131" s="258" t="s">
        <v>1064</v>
      </c>
    </row>
    <row r="132" s="2" customFormat="1" ht="24.15" customHeight="1">
      <c r="A132" s="41"/>
      <c r="B132" s="42"/>
      <c r="C132" s="246" t="s">
        <v>94</v>
      </c>
      <c r="D132" s="246" t="s">
        <v>180</v>
      </c>
      <c r="E132" s="247" t="s">
        <v>723</v>
      </c>
      <c r="F132" s="248" t="s">
        <v>724</v>
      </c>
      <c r="G132" s="249" t="s">
        <v>315</v>
      </c>
      <c r="H132" s="250">
        <v>0.065000000000000002</v>
      </c>
      <c r="I132" s="251"/>
      <c r="J132" s="252">
        <f>ROUND(I132*H132,2)</f>
        <v>0</v>
      </c>
      <c r="K132" s="253"/>
      <c r="L132" s="44"/>
      <c r="M132" s="254" t="s">
        <v>1</v>
      </c>
      <c r="N132" s="255" t="s">
        <v>50</v>
      </c>
      <c r="O132" s="94"/>
      <c r="P132" s="256">
        <f>O132*H132</f>
        <v>0</v>
      </c>
      <c r="Q132" s="256">
        <v>0</v>
      </c>
      <c r="R132" s="256">
        <f>Q132*H132</f>
        <v>0</v>
      </c>
      <c r="S132" s="256">
        <v>0</v>
      </c>
      <c r="T132" s="25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58" t="s">
        <v>285</v>
      </c>
      <c r="AT132" s="258" t="s">
        <v>180</v>
      </c>
      <c r="AU132" s="258" t="s">
        <v>94</v>
      </c>
      <c r="AY132" s="18" t="s">
        <v>178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8" t="s">
        <v>92</v>
      </c>
      <c r="BK132" s="146">
        <f>ROUND(I132*H132,2)</f>
        <v>0</v>
      </c>
      <c r="BL132" s="18" t="s">
        <v>285</v>
      </c>
      <c r="BM132" s="258" t="s">
        <v>1065</v>
      </c>
    </row>
    <row r="133" s="2" customFormat="1" ht="24.15" customHeight="1">
      <c r="A133" s="41"/>
      <c r="B133" s="42"/>
      <c r="C133" s="246" t="s">
        <v>194</v>
      </c>
      <c r="D133" s="246" t="s">
        <v>180</v>
      </c>
      <c r="E133" s="247" t="s">
        <v>727</v>
      </c>
      <c r="F133" s="248" t="s">
        <v>728</v>
      </c>
      <c r="G133" s="249" t="s">
        <v>315</v>
      </c>
      <c r="H133" s="250">
        <v>0.065000000000000002</v>
      </c>
      <c r="I133" s="251"/>
      <c r="J133" s="252">
        <f>ROUND(I133*H133,2)</f>
        <v>0</v>
      </c>
      <c r="K133" s="253"/>
      <c r="L133" s="44"/>
      <c r="M133" s="314" t="s">
        <v>1</v>
      </c>
      <c r="N133" s="315" t="s">
        <v>50</v>
      </c>
      <c r="O133" s="316"/>
      <c r="P133" s="317">
        <f>O133*H133</f>
        <v>0</v>
      </c>
      <c r="Q133" s="317">
        <v>0</v>
      </c>
      <c r="R133" s="317">
        <f>Q133*H133</f>
        <v>0</v>
      </c>
      <c r="S133" s="317">
        <v>0</v>
      </c>
      <c r="T133" s="318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58" t="s">
        <v>285</v>
      </c>
      <c r="AT133" s="258" t="s">
        <v>180</v>
      </c>
      <c r="AU133" s="258" t="s">
        <v>94</v>
      </c>
      <c r="AY133" s="18" t="s">
        <v>178</v>
      </c>
      <c r="BE133" s="146">
        <f>IF(N133="základní",J133,0)</f>
        <v>0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8" t="s">
        <v>92</v>
      </c>
      <c r="BK133" s="146">
        <f>ROUND(I133*H133,2)</f>
        <v>0</v>
      </c>
      <c r="BL133" s="18" t="s">
        <v>285</v>
      </c>
      <c r="BM133" s="258" t="s">
        <v>1066</v>
      </c>
    </row>
    <row r="134" s="2" customFormat="1" ht="6.96" customHeight="1">
      <c r="A134" s="41"/>
      <c r="B134" s="69"/>
      <c r="C134" s="70"/>
      <c r="D134" s="70"/>
      <c r="E134" s="70"/>
      <c r="F134" s="70"/>
      <c r="G134" s="70"/>
      <c r="H134" s="70"/>
      <c r="I134" s="70"/>
      <c r="J134" s="70"/>
      <c r="K134" s="70"/>
      <c r="L134" s="44"/>
      <c r="M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</row>
  </sheetData>
  <sheetProtection sheet="1" autoFilter="0" formatColumns="0" formatRows="0" objects="1" scenarios="1" spinCount="100000" saltValue="8ULE1QEexEpQIW3g1ishH2emYLDepgrDOnPVD0Gv1eKfWczwUVvJIDu+SKjuXpCy+dxesX5KoUD9bsHq8lVgmA==" hashValue="qYP7RtaYsVVjmhq/AkSV1bt7hshF8HCveEWlBPOOSQx/MWxlcDH8y2xcXY9fXbEjFJX/V1sv+LAHfPgVwYoOJA==" algorithmName="SHA-512" password="CC35"/>
  <autoFilter ref="C127:K133"/>
  <mergeCells count="14">
    <mergeCell ref="E7:H7"/>
    <mergeCell ref="E9:H9"/>
    <mergeCell ref="E18:H18"/>
    <mergeCell ref="E27:H27"/>
    <mergeCell ref="E85:H85"/>
    <mergeCell ref="E87:H87"/>
    <mergeCell ref="D102:F102"/>
    <mergeCell ref="D103:F103"/>
    <mergeCell ref="D104:F104"/>
    <mergeCell ref="D105:F105"/>
    <mergeCell ref="D106:F10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94</v>
      </c>
    </row>
    <row r="4" s="1" customFormat="1" ht="24.96" customHeight="1">
      <c r="B4" s="21"/>
      <c r="D4" s="156" t="s">
        <v>120</v>
      </c>
      <c r="L4" s="21"/>
      <c r="M4" s="157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16</v>
      </c>
      <c r="L6" s="21"/>
    </row>
    <row r="7" s="1" customFormat="1" ht="16.5" customHeight="1">
      <c r="B7" s="21"/>
      <c r="E7" s="159" t="str">
        <f>'Rekapitulace stavby'!K6</f>
        <v>Novostavba polytechnické učebny</v>
      </c>
      <c r="F7" s="158"/>
      <c r="G7" s="158"/>
      <c r="H7" s="158"/>
      <c r="L7" s="21"/>
    </row>
    <row r="8" s="2" customFormat="1" ht="12" customHeight="1">
      <c r="A8" s="41"/>
      <c r="B8" s="44"/>
      <c r="C8" s="41"/>
      <c r="D8" s="158" t="s">
        <v>121</v>
      </c>
      <c r="E8" s="41"/>
      <c r="F8" s="41"/>
      <c r="G8" s="41"/>
      <c r="H8" s="41"/>
      <c r="I8" s="41"/>
      <c r="J8" s="41"/>
      <c r="K8" s="41"/>
      <c r="L8" s="66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4"/>
      <c r="C9" s="41"/>
      <c r="D9" s="41"/>
      <c r="E9" s="160" t="s">
        <v>1067</v>
      </c>
      <c r="F9" s="41"/>
      <c r="G9" s="41"/>
      <c r="H9" s="41"/>
      <c r="I9" s="41"/>
      <c r="J9" s="41"/>
      <c r="K9" s="41"/>
      <c r="L9" s="66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4"/>
      <c r="C10" s="41"/>
      <c r="D10" s="41"/>
      <c r="E10" s="41"/>
      <c r="F10" s="41"/>
      <c r="G10" s="41"/>
      <c r="H10" s="41"/>
      <c r="I10" s="41"/>
      <c r="J10" s="41"/>
      <c r="K10" s="41"/>
      <c r="L10" s="66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4"/>
      <c r="C11" s="41"/>
      <c r="D11" s="158" t="s">
        <v>18</v>
      </c>
      <c r="E11" s="41"/>
      <c r="F11" s="161" t="s">
        <v>104</v>
      </c>
      <c r="G11" s="41"/>
      <c r="H11" s="41"/>
      <c r="I11" s="158" t="s">
        <v>20</v>
      </c>
      <c r="J11" s="161" t="s">
        <v>1</v>
      </c>
      <c r="K11" s="41"/>
      <c r="L11" s="66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4"/>
      <c r="C12" s="41"/>
      <c r="D12" s="158" t="s">
        <v>21</v>
      </c>
      <c r="E12" s="41"/>
      <c r="F12" s="161" t="s">
        <v>22</v>
      </c>
      <c r="G12" s="41"/>
      <c r="H12" s="41"/>
      <c r="I12" s="158" t="s">
        <v>23</v>
      </c>
      <c r="J12" s="162" t="str">
        <f>'Rekapitulace stavby'!AN8</f>
        <v>31. 8. 2020</v>
      </c>
      <c r="K12" s="41"/>
      <c r="L12" s="66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4"/>
      <c r="C13" s="41"/>
      <c r="D13" s="41"/>
      <c r="E13" s="41"/>
      <c r="F13" s="41"/>
      <c r="G13" s="41"/>
      <c r="H13" s="41"/>
      <c r="I13" s="41"/>
      <c r="J13" s="41"/>
      <c r="K13" s="41"/>
      <c r="L13" s="66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4"/>
      <c r="C14" s="41"/>
      <c r="D14" s="158" t="s">
        <v>25</v>
      </c>
      <c r="E14" s="41"/>
      <c r="F14" s="41"/>
      <c r="G14" s="41"/>
      <c r="H14" s="41"/>
      <c r="I14" s="158" t="s">
        <v>26</v>
      </c>
      <c r="J14" s="161" t="s">
        <v>27</v>
      </c>
      <c r="K14" s="41"/>
      <c r="L14" s="66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4"/>
      <c r="C15" s="41"/>
      <c r="D15" s="41"/>
      <c r="E15" s="161" t="s">
        <v>1068</v>
      </c>
      <c r="F15" s="41"/>
      <c r="G15" s="41"/>
      <c r="H15" s="41"/>
      <c r="I15" s="158" t="s">
        <v>29</v>
      </c>
      <c r="J15" s="161" t="s">
        <v>30</v>
      </c>
      <c r="K15" s="41"/>
      <c r="L15" s="66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4"/>
      <c r="C16" s="41"/>
      <c r="D16" s="41"/>
      <c r="E16" s="41"/>
      <c r="F16" s="41"/>
      <c r="G16" s="41"/>
      <c r="H16" s="41"/>
      <c r="I16" s="41"/>
      <c r="J16" s="41"/>
      <c r="K16" s="41"/>
      <c r="L16" s="66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4"/>
      <c r="C17" s="41"/>
      <c r="D17" s="158" t="s">
        <v>31</v>
      </c>
      <c r="E17" s="41"/>
      <c r="F17" s="41"/>
      <c r="G17" s="41"/>
      <c r="H17" s="41"/>
      <c r="I17" s="158" t="s">
        <v>26</v>
      </c>
      <c r="J17" s="34" t="str">
        <f>'Rekapitulace stavby'!AN13</f>
        <v>Vyplň údaj</v>
      </c>
      <c r="K17" s="41"/>
      <c r="L17" s="66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4"/>
      <c r="C18" s="41"/>
      <c r="D18" s="41"/>
      <c r="E18" s="34" t="str">
        <f>'Rekapitulace stavby'!E14</f>
        <v>Vyplň údaj</v>
      </c>
      <c r="F18" s="161"/>
      <c r="G18" s="161"/>
      <c r="H18" s="161"/>
      <c r="I18" s="158" t="s">
        <v>29</v>
      </c>
      <c r="J18" s="34" t="str">
        <f>'Rekapitulace stavby'!AN14</f>
        <v>Vyplň údaj</v>
      </c>
      <c r="K18" s="41"/>
      <c r="L18" s="66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4"/>
      <c r="C19" s="41"/>
      <c r="D19" s="41"/>
      <c r="E19" s="41"/>
      <c r="F19" s="41"/>
      <c r="G19" s="41"/>
      <c r="H19" s="41"/>
      <c r="I19" s="41"/>
      <c r="J19" s="41"/>
      <c r="K19" s="41"/>
      <c r="L19" s="66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4"/>
      <c r="C20" s="41"/>
      <c r="D20" s="158" t="s">
        <v>33</v>
      </c>
      <c r="E20" s="41"/>
      <c r="F20" s="41"/>
      <c r="G20" s="41"/>
      <c r="H20" s="41"/>
      <c r="I20" s="158" t="s">
        <v>26</v>
      </c>
      <c r="J20" s="161" t="s">
        <v>34</v>
      </c>
      <c r="K20" s="41"/>
      <c r="L20" s="66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4"/>
      <c r="C21" s="41"/>
      <c r="D21" s="41"/>
      <c r="E21" s="161" t="s">
        <v>35</v>
      </c>
      <c r="F21" s="41"/>
      <c r="G21" s="41"/>
      <c r="H21" s="41"/>
      <c r="I21" s="158" t="s">
        <v>29</v>
      </c>
      <c r="J21" s="161" t="s">
        <v>36</v>
      </c>
      <c r="K21" s="41"/>
      <c r="L21" s="66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66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4"/>
      <c r="C23" s="41"/>
      <c r="D23" s="158" t="s">
        <v>38</v>
      </c>
      <c r="E23" s="41"/>
      <c r="F23" s="41"/>
      <c r="G23" s="41"/>
      <c r="H23" s="41"/>
      <c r="I23" s="158" t="s">
        <v>26</v>
      </c>
      <c r="J23" s="161" t="s">
        <v>39</v>
      </c>
      <c r="K23" s="41"/>
      <c r="L23" s="66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4"/>
      <c r="C24" s="41"/>
      <c r="D24" s="41"/>
      <c r="E24" s="161" t="s">
        <v>40</v>
      </c>
      <c r="F24" s="41"/>
      <c r="G24" s="41"/>
      <c r="H24" s="41"/>
      <c r="I24" s="158" t="s">
        <v>29</v>
      </c>
      <c r="J24" s="161" t="s">
        <v>41</v>
      </c>
      <c r="K24" s="41"/>
      <c r="L24" s="66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4"/>
      <c r="C25" s="41"/>
      <c r="D25" s="41"/>
      <c r="E25" s="41"/>
      <c r="F25" s="41"/>
      <c r="G25" s="41"/>
      <c r="H25" s="41"/>
      <c r="I25" s="41"/>
      <c r="J25" s="41"/>
      <c r="K25" s="41"/>
      <c r="L25" s="66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4"/>
      <c r="C26" s="41"/>
      <c r="D26" s="158" t="s">
        <v>42</v>
      </c>
      <c r="E26" s="41"/>
      <c r="F26" s="41"/>
      <c r="G26" s="41"/>
      <c r="H26" s="41"/>
      <c r="I26" s="41"/>
      <c r="J26" s="41"/>
      <c r="K26" s="41"/>
      <c r="L26" s="66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63"/>
      <c r="B27" s="164"/>
      <c r="C27" s="163"/>
      <c r="D27" s="163"/>
      <c r="E27" s="165" t="s">
        <v>1</v>
      </c>
      <c r="F27" s="165"/>
      <c r="G27" s="165"/>
      <c r="H27" s="165"/>
      <c r="I27" s="163"/>
      <c r="J27" s="163"/>
      <c r="K27" s="163"/>
      <c r="L27" s="166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</row>
    <row r="28" s="2" customFormat="1" ht="6.96" customHeight="1">
      <c r="A28" s="41"/>
      <c r="B28" s="44"/>
      <c r="C28" s="41"/>
      <c r="D28" s="41"/>
      <c r="E28" s="41"/>
      <c r="F28" s="41"/>
      <c r="G28" s="41"/>
      <c r="H28" s="41"/>
      <c r="I28" s="41"/>
      <c r="J28" s="41"/>
      <c r="K28" s="41"/>
      <c r="L28" s="66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4"/>
      <c r="C29" s="41"/>
      <c r="D29" s="167"/>
      <c r="E29" s="167"/>
      <c r="F29" s="167"/>
      <c r="G29" s="167"/>
      <c r="H29" s="167"/>
      <c r="I29" s="167"/>
      <c r="J29" s="167"/>
      <c r="K29" s="167"/>
      <c r="L29" s="66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4.4" customHeight="1">
      <c r="A30" s="41"/>
      <c r="B30" s="44"/>
      <c r="C30" s="41"/>
      <c r="D30" s="161" t="s">
        <v>123</v>
      </c>
      <c r="E30" s="41"/>
      <c r="F30" s="41"/>
      <c r="G30" s="41"/>
      <c r="H30" s="41"/>
      <c r="I30" s="41"/>
      <c r="J30" s="168">
        <f>J96</f>
        <v>0</v>
      </c>
      <c r="K30" s="41"/>
      <c r="L30" s="66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14.4" customHeight="1">
      <c r="A31" s="41"/>
      <c r="B31" s="44"/>
      <c r="C31" s="41"/>
      <c r="D31" s="169" t="s">
        <v>114</v>
      </c>
      <c r="E31" s="41"/>
      <c r="F31" s="41"/>
      <c r="G31" s="41"/>
      <c r="H31" s="41"/>
      <c r="I31" s="41"/>
      <c r="J31" s="168">
        <f>J106</f>
        <v>0</v>
      </c>
      <c r="K31" s="41"/>
      <c r="L31" s="6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4"/>
      <c r="C32" s="41"/>
      <c r="D32" s="170" t="s">
        <v>45</v>
      </c>
      <c r="E32" s="41"/>
      <c r="F32" s="41"/>
      <c r="G32" s="41"/>
      <c r="H32" s="41"/>
      <c r="I32" s="41"/>
      <c r="J32" s="171">
        <f>ROUND(J30 + J31, 2)</f>
        <v>0</v>
      </c>
      <c r="K32" s="41"/>
      <c r="L32" s="6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4"/>
      <c r="C33" s="41"/>
      <c r="D33" s="167"/>
      <c r="E33" s="167"/>
      <c r="F33" s="167"/>
      <c r="G33" s="167"/>
      <c r="H33" s="167"/>
      <c r="I33" s="167"/>
      <c r="J33" s="167"/>
      <c r="K33" s="167"/>
      <c r="L33" s="6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4"/>
      <c r="C34" s="41"/>
      <c r="D34" s="41"/>
      <c r="E34" s="41"/>
      <c r="F34" s="172" t="s">
        <v>47</v>
      </c>
      <c r="G34" s="41"/>
      <c r="H34" s="41"/>
      <c r="I34" s="172" t="s">
        <v>46</v>
      </c>
      <c r="J34" s="172" t="s">
        <v>48</v>
      </c>
      <c r="K34" s="41"/>
      <c r="L34" s="6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4"/>
      <c r="C35" s="41"/>
      <c r="D35" s="173" t="s">
        <v>49</v>
      </c>
      <c r="E35" s="158" t="s">
        <v>50</v>
      </c>
      <c r="F35" s="174">
        <f>ROUND((SUM(BE106:BE113) + SUM(BE133:BE176)),  2)</f>
        <v>0</v>
      </c>
      <c r="G35" s="41"/>
      <c r="H35" s="41"/>
      <c r="I35" s="175">
        <v>0.20999999999999999</v>
      </c>
      <c r="J35" s="174">
        <f>ROUND(((SUM(BE106:BE113) + SUM(BE133:BE176))*I35),  2)</f>
        <v>0</v>
      </c>
      <c r="K35" s="41"/>
      <c r="L35" s="6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4"/>
      <c r="C36" s="41"/>
      <c r="D36" s="41"/>
      <c r="E36" s="158" t="s">
        <v>51</v>
      </c>
      <c r="F36" s="174">
        <f>ROUND((SUM(BF106:BF113) + SUM(BF133:BF176)),  2)</f>
        <v>0</v>
      </c>
      <c r="G36" s="41"/>
      <c r="H36" s="41"/>
      <c r="I36" s="175">
        <v>0.14999999999999999</v>
      </c>
      <c r="J36" s="174">
        <f>ROUND(((SUM(BF106:BF113) + SUM(BF133:BF176))*I36),  2)</f>
        <v>0</v>
      </c>
      <c r="K36" s="41"/>
      <c r="L36" s="6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4"/>
      <c r="C37" s="41"/>
      <c r="D37" s="41"/>
      <c r="E37" s="158" t="s">
        <v>52</v>
      </c>
      <c r="F37" s="174">
        <f>ROUND((SUM(BG106:BG113) + SUM(BG133:BG176)),  2)</f>
        <v>0</v>
      </c>
      <c r="G37" s="41"/>
      <c r="H37" s="41"/>
      <c r="I37" s="175">
        <v>0.20999999999999999</v>
      </c>
      <c r="J37" s="174">
        <f>0</f>
        <v>0</v>
      </c>
      <c r="K37" s="41"/>
      <c r="L37" s="6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4"/>
      <c r="C38" s="41"/>
      <c r="D38" s="41"/>
      <c r="E38" s="158" t="s">
        <v>53</v>
      </c>
      <c r="F38" s="174">
        <f>ROUND((SUM(BH106:BH113) + SUM(BH133:BH176)),  2)</f>
        <v>0</v>
      </c>
      <c r="G38" s="41"/>
      <c r="H38" s="41"/>
      <c r="I38" s="175">
        <v>0.14999999999999999</v>
      </c>
      <c r="J38" s="174">
        <f>0</f>
        <v>0</v>
      </c>
      <c r="K38" s="41"/>
      <c r="L38" s="6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4"/>
      <c r="C39" s="41"/>
      <c r="D39" s="41"/>
      <c r="E39" s="158" t="s">
        <v>54</v>
      </c>
      <c r="F39" s="174">
        <f>ROUND((SUM(BI106:BI113) + SUM(BI133:BI176)),  2)</f>
        <v>0</v>
      </c>
      <c r="G39" s="41"/>
      <c r="H39" s="41"/>
      <c r="I39" s="175">
        <v>0</v>
      </c>
      <c r="J39" s="174">
        <f>0</f>
        <v>0</v>
      </c>
      <c r="K39" s="41"/>
      <c r="L39" s="6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4"/>
      <c r="C40" s="41"/>
      <c r="D40" s="41"/>
      <c r="E40" s="41"/>
      <c r="F40" s="41"/>
      <c r="G40" s="41"/>
      <c r="H40" s="41"/>
      <c r="I40" s="41"/>
      <c r="J40" s="41"/>
      <c r="K40" s="41"/>
      <c r="L40" s="6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4"/>
      <c r="C41" s="176"/>
      <c r="D41" s="177" t="s">
        <v>55</v>
      </c>
      <c r="E41" s="178"/>
      <c r="F41" s="178"/>
      <c r="G41" s="179" t="s">
        <v>56</v>
      </c>
      <c r="H41" s="180" t="s">
        <v>57</v>
      </c>
      <c r="I41" s="178"/>
      <c r="J41" s="181">
        <f>SUM(J32:J39)</f>
        <v>0</v>
      </c>
      <c r="K41" s="182"/>
      <c r="L41" s="6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44"/>
      <c r="C42" s="41"/>
      <c r="D42" s="41"/>
      <c r="E42" s="41"/>
      <c r="F42" s="41"/>
      <c r="G42" s="41"/>
      <c r="H42" s="41"/>
      <c r="I42" s="41"/>
      <c r="J42" s="41"/>
      <c r="K42" s="41"/>
      <c r="L42" s="6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6"/>
      <c r="D50" s="183" t="s">
        <v>58</v>
      </c>
      <c r="E50" s="184"/>
      <c r="F50" s="184"/>
      <c r="G50" s="183" t="s">
        <v>59</v>
      </c>
      <c r="H50" s="184"/>
      <c r="I50" s="184"/>
      <c r="J50" s="184"/>
      <c r="K50" s="184"/>
      <c r="L50" s="66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1"/>
      <c r="B61" s="44"/>
      <c r="C61" s="41"/>
      <c r="D61" s="185" t="s">
        <v>60</v>
      </c>
      <c r="E61" s="186"/>
      <c r="F61" s="187" t="s">
        <v>61</v>
      </c>
      <c r="G61" s="185" t="s">
        <v>60</v>
      </c>
      <c r="H61" s="186"/>
      <c r="I61" s="186"/>
      <c r="J61" s="188" t="s">
        <v>61</v>
      </c>
      <c r="K61" s="186"/>
      <c r="L61" s="6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1"/>
      <c r="B65" s="44"/>
      <c r="C65" s="41"/>
      <c r="D65" s="183" t="s">
        <v>62</v>
      </c>
      <c r="E65" s="189"/>
      <c r="F65" s="189"/>
      <c r="G65" s="183" t="s">
        <v>63</v>
      </c>
      <c r="H65" s="189"/>
      <c r="I65" s="189"/>
      <c r="J65" s="189"/>
      <c r="K65" s="189"/>
      <c r="L65" s="6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1"/>
      <c r="B76" s="44"/>
      <c r="C76" s="41"/>
      <c r="D76" s="185" t="s">
        <v>60</v>
      </c>
      <c r="E76" s="186"/>
      <c r="F76" s="187" t="s">
        <v>61</v>
      </c>
      <c r="G76" s="185" t="s">
        <v>60</v>
      </c>
      <c r="H76" s="186"/>
      <c r="I76" s="186"/>
      <c r="J76" s="188" t="s">
        <v>61</v>
      </c>
      <c r="K76" s="186"/>
      <c r="L76" s="6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4.4" customHeight="1">
      <c r="A77" s="41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6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66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4" t="s">
        <v>124</v>
      </c>
      <c r="D82" s="43"/>
      <c r="E82" s="43"/>
      <c r="F82" s="43"/>
      <c r="G82" s="43"/>
      <c r="H82" s="43"/>
      <c r="I82" s="43"/>
      <c r="J82" s="43"/>
      <c r="K82" s="43"/>
      <c r="L82" s="66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66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3" t="s">
        <v>16</v>
      </c>
      <c r="D84" s="43"/>
      <c r="E84" s="43"/>
      <c r="F84" s="43"/>
      <c r="G84" s="43"/>
      <c r="H84" s="43"/>
      <c r="I84" s="43"/>
      <c r="J84" s="43"/>
      <c r="K84" s="43"/>
      <c r="L84" s="66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94" t="str">
        <f>E7</f>
        <v>Novostavba polytechnické učebny</v>
      </c>
      <c r="F85" s="33"/>
      <c r="G85" s="33"/>
      <c r="H85" s="33"/>
      <c r="I85" s="43"/>
      <c r="J85" s="43"/>
      <c r="K85" s="43"/>
      <c r="L85" s="66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3" t="s">
        <v>121</v>
      </c>
      <c r="D86" s="43"/>
      <c r="E86" s="43"/>
      <c r="F86" s="43"/>
      <c r="G86" s="43"/>
      <c r="H86" s="43"/>
      <c r="I86" s="43"/>
      <c r="J86" s="43"/>
      <c r="K86" s="43"/>
      <c r="L86" s="66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9" t="str">
        <f>E9</f>
        <v>SO 04 - Silnoproud</v>
      </c>
      <c r="F87" s="43"/>
      <c r="G87" s="43"/>
      <c r="H87" s="43"/>
      <c r="I87" s="43"/>
      <c r="J87" s="43"/>
      <c r="K87" s="43"/>
      <c r="L87" s="66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66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3" t="s">
        <v>21</v>
      </c>
      <c r="D89" s="43"/>
      <c r="E89" s="43"/>
      <c r="F89" s="28" t="str">
        <f>F12</f>
        <v>obec Hrubý Jeseník, parc. č. 135/4</v>
      </c>
      <c r="G89" s="43"/>
      <c r="H89" s="43"/>
      <c r="I89" s="33" t="s">
        <v>23</v>
      </c>
      <c r="J89" s="82" t="str">
        <f>IF(J12="","",J12)</f>
        <v>31. 8. 2020</v>
      </c>
      <c r="K89" s="43"/>
      <c r="L89" s="66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66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40.05" customHeight="1">
      <c r="A91" s="41"/>
      <c r="B91" s="42"/>
      <c r="C91" s="33" t="s">
        <v>25</v>
      </c>
      <c r="D91" s="43"/>
      <c r="E91" s="43"/>
      <c r="F91" s="28" t="str">
        <f>E15</f>
        <v>Obec Hrubý Jeseník č.p. 30, 289 32 Oskořínek</v>
      </c>
      <c r="G91" s="43"/>
      <c r="H91" s="43"/>
      <c r="I91" s="33" t="s">
        <v>33</v>
      </c>
      <c r="J91" s="37" t="str">
        <f>E21</f>
        <v>Z.Švanda, Ronovská 127, Oskořínek 289 32</v>
      </c>
      <c r="K91" s="43"/>
      <c r="L91" s="66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3" t="s">
        <v>31</v>
      </c>
      <c r="D92" s="43"/>
      <c r="E92" s="43"/>
      <c r="F92" s="28" t="str">
        <f>IF(E18="","",E18)</f>
        <v>Vyplň údaj</v>
      </c>
      <c r="G92" s="43"/>
      <c r="H92" s="43"/>
      <c r="I92" s="33" t="s">
        <v>38</v>
      </c>
      <c r="J92" s="37" t="str">
        <f>E24</f>
        <v>Z.Švanda</v>
      </c>
      <c r="K92" s="43"/>
      <c r="L92" s="66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66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9.28" customHeight="1">
      <c r="A94" s="41"/>
      <c r="B94" s="42"/>
      <c r="C94" s="195" t="s">
        <v>125</v>
      </c>
      <c r="D94" s="152"/>
      <c r="E94" s="152"/>
      <c r="F94" s="152"/>
      <c r="G94" s="152"/>
      <c r="H94" s="152"/>
      <c r="I94" s="152"/>
      <c r="J94" s="196" t="s">
        <v>126</v>
      </c>
      <c r="K94" s="152"/>
      <c r="L94" s="66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66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22.8" customHeight="1">
      <c r="A96" s="41"/>
      <c r="B96" s="42"/>
      <c r="C96" s="197" t="s">
        <v>127</v>
      </c>
      <c r="D96" s="43"/>
      <c r="E96" s="43"/>
      <c r="F96" s="43"/>
      <c r="G96" s="43"/>
      <c r="H96" s="43"/>
      <c r="I96" s="43"/>
      <c r="J96" s="113">
        <f>J133</f>
        <v>0</v>
      </c>
      <c r="K96" s="43"/>
      <c r="L96" s="66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U96" s="18" t="s">
        <v>128</v>
      </c>
    </row>
    <row r="97" s="9" customFormat="1" ht="24.96" customHeight="1">
      <c r="A97" s="9"/>
      <c r="B97" s="198"/>
      <c r="C97" s="199"/>
      <c r="D97" s="200" t="s">
        <v>1069</v>
      </c>
      <c r="E97" s="201"/>
      <c r="F97" s="201"/>
      <c r="G97" s="201"/>
      <c r="H97" s="201"/>
      <c r="I97" s="201"/>
      <c r="J97" s="202">
        <f>J134</f>
        <v>0</v>
      </c>
      <c r="K97" s="199"/>
      <c r="L97" s="20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4"/>
      <c r="C98" s="205"/>
      <c r="D98" s="206" t="s">
        <v>1070</v>
      </c>
      <c r="E98" s="207"/>
      <c r="F98" s="207"/>
      <c r="G98" s="207"/>
      <c r="H98" s="207"/>
      <c r="I98" s="207"/>
      <c r="J98" s="208">
        <f>J135</f>
        <v>0</v>
      </c>
      <c r="K98" s="205"/>
      <c r="L98" s="20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4"/>
      <c r="C99" s="205"/>
      <c r="D99" s="206" t="s">
        <v>1071</v>
      </c>
      <c r="E99" s="207"/>
      <c r="F99" s="207"/>
      <c r="G99" s="207"/>
      <c r="H99" s="207"/>
      <c r="I99" s="207"/>
      <c r="J99" s="208">
        <f>J143</f>
        <v>0</v>
      </c>
      <c r="K99" s="205"/>
      <c r="L99" s="20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4"/>
      <c r="C100" s="205"/>
      <c r="D100" s="206" t="s">
        <v>1072</v>
      </c>
      <c r="E100" s="207"/>
      <c r="F100" s="207"/>
      <c r="G100" s="207"/>
      <c r="H100" s="207"/>
      <c r="I100" s="207"/>
      <c r="J100" s="208">
        <f>J150</f>
        <v>0</v>
      </c>
      <c r="K100" s="205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4"/>
      <c r="C101" s="205"/>
      <c r="D101" s="206" t="s">
        <v>1073</v>
      </c>
      <c r="E101" s="207"/>
      <c r="F101" s="207"/>
      <c r="G101" s="207"/>
      <c r="H101" s="207"/>
      <c r="I101" s="207"/>
      <c r="J101" s="208">
        <f>J156</f>
        <v>0</v>
      </c>
      <c r="K101" s="205"/>
      <c r="L101" s="20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4"/>
      <c r="C102" s="205"/>
      <c r="D102" s="206" t="s">
        <v>1074</v>
      </c>
      <c r="E102" s="207"/>
      <c r="F102" s="207"/>
      <c r="G102" s="207"/>
      <c r="H102" s="207"/>
      <c r="I102" s="207"/>
      <c r="J102" s="208">
        <f>J159</f>
        <v>0</v>
      </c>
      <c r="K102" s="205"/>
      <c r="L102" s="20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4"/>
      <c r="C103" s="205"/>
      <c r="D103" s="206" t="s">
        <v>1075</v>
      </c>
      <c r="E103" s="207"/>
      <c r="F103" s="207"/>
      <c r="G103" s="207"/>
      <c r="H103" s="207"/>
      <c r="I103" s="207"/>
      <c r="J103" s="208">
        <f>J171</f>
        <v>0</v>
      </c>
      <c r="K103" s="205"/>
      <c r="L103" s="20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41"/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66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="2" customFormat="1" ht="6.96" customHeight="1">
      <c r="A105" s="41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66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="2" customFormat="1" ht="29.28" customHeight="1">
      <c r="A106" s="41"/>
      <c r="B106" s="42"/>
      <c r="C106" s="197" t="s">
        <v>154</v>
      </c>
      <c r="D106" s="43"/>
      <c r="E106" s="43"/>
      <c r="F106" s="43"/>
      <c r="G106" s="43"/>
      <c r="H106" s="43"/>
      <c r="I106" s="43"/>
      <c r="J106" s="210">
        <f>ROUND(J107 + J108 + J109 + J110 + J111 + J112,2)</f>
        <v>0</v>
      </c>
      <c r="K106" s="43"/>
      <c r="L106" s="66"/>
      <c r="N106" s="211" t="s">
        <v>49</v>
      </c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="2" customFormat="1" ht="18" customHeight="1">
      <c r="A107" s="41"/>
      <c r="B107" s="42"/>
      <c r="C107" s="43"/>
      <c r="D107" s="147" t="s">
        <v>155</v>
      </c>
      <c r="E107" s="140"/>
      <c r="F107" s="140"/>
      <c r="G107" s="43"/>
      <c r="H107" s="43"/>
      <c r="I107" s="43"/>
      <c r="J107" s="141">
        <v>0</v>
      </c>
      <c r="K107" s="43"/>
      <c r="L107" s="212"/>
      <c r="M107" s="213"/>
      <c r="N107" s="214" t="s">
        <v>50</v>
      </c>
      <c r="O107" s="213"/>
      <c r="P107" s="213"/>
      <c r="Q107" s="213"/>
      <c r="R107" s="213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6" t="s">
        <v>156</v>
      </c>
      <c r="AZ107" s="213"/>
      <c r="BA107" s="213"/>
      <c r="BB107" s="213"/>
      <c r="BC107" s="213"/>
      <c r="BD107" s="213"/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216" t="s">
        <v>92</v>
      </c>
      <c r="BK107" s="213"/>
      <c r="BL107" s="213"/>
      <c r="BM107" s="213"/>
    </row>
    <row r="108" s="2" customFormat="1" ht="18" customHeight="1">
      <c r="A108" s="41"/>
      <c r="B108" s="42"/>
      <c r="C108" s="43"/>
      <c r="D108" s="147" t="s">
        <v>157</v>
      </c>
      <c r="E108" s="140"/>
      <c r="F108" s="140"/>
      <c r="G108" s="43"/>
      <c r="H108" s="43"/>
      <c r="I108" s="43"/>
      <c r="J108" s="141">
        <v>0</v>
      </c>
      <c r="K108" s="43"/>
      <c r="L108" s="212"/>
      <c r="M108" s="213"/>
      <c r="N108" s="214" t="s">
        <v>50</v>
      </c>
      <c r="O108" s="213"/>
      <c r="P108" s="213"/>
      <c r="Q108" s="213"/>
      <c r="R108" s="213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215"/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6" t="s">
        <v>156</v>
      </c>
      <c r="AZ108" s="213"/>
      <c r="BA108" s="213"/>
      <c r="BB108" s="213"/>
      <c r="BC108" s="213"/>
      <c r="BD108" s="213"/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216" t="s">
        <v>92</v>
      </c>
      <c r="BK108" s="213"/>
      <c r="BL108" s="213"/>
      <c r="BM108" s="213"/>
    </row>
    <row r="109" s="2" customFormat="1" ht="18" customHeight="1">
      <c r="A109" s="41"/>
      <c r="B109" s="42"/>
      <c r="C109" s="43"/>
      <c r="D109" s="147" t="s">
        <v>158</v>
      </c>
      <c r="E109" s="140"/>
      <c r="F109" s="140"/>
      <c r="G109" s="43"/>
      <c r="H109" s="43"/>
      <c r="I109" s="43"/>
      <c r="J109" s="141">
        <v>0</v>
      </c>
      <c r="K109" s="43"/>
      <c r="L109" s="212"/>
      <c r="M109" s="213"/>
      <c r="N109" s="214" t="s">
        <v>50</v>
      </c>
      <c r="O109" s="213"/>
      <c r="P109" s="213"/>
      <c r="Q109" s="213"/>
      <c r="R109" s="213"/>
      <c r="S109" s="215"/>
      <c r="T109" s="215"/>
      <c r="U109" s="215"/>
      <c r="V109" s="215"/>
      <c r="W109" s="215"/>
      <c r="X109" s="215"/>
      <c r="Y109" s="215"/>
      <c r="Z109" s="215"/>
      <c r="AA109" s="215"/>
      <c r="AB109" s="215"/>
      <c r="AC109" s="215"/>
      <c r="AD109" s="215"/>
      <c r="AE109" s="215"/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6" t="s">
        <v>156</v>
      </c>
      <c r="AZ109" s="213"/>
      <c r="BA109" s="213"/>
      <c r="BB109" s="213"/>
      <c r="BC109" s="213"/>
      <c r="BD109" s="213"/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216" t="s">
        <v>92</v>
      </c>
      <c r="BK109" s="213"/>
      <c r="BL109" s="213"/>
      <c r="BM109" s="213"/>
    </row>
    <row r="110" s="2" customFormat="1" ht="18" customHeight="1">
      <c r="A110" s="41"/>
      <c r="B110" s="42"/>
      <c r="C110" s="43"/>
      <c r="D110" s="147" t="s">
        <v>159</v>
      </c>
      <c r="E110" s="140"/>
      <c r="F110" s="140"/>
      <c r="G110" s="43"/>
      <c r="H110" s="43"/>
      <c r="I110" s="43"/>
      <c r="J110" s="141">
        <v>0</v>
      </c>
      <c r="K110" s="43"/>
      <c r="L110" s="212"/>
      <c r="M110" s="213"/>
      <c r="N110" s="214" t="s">
        <v>50</v>
      </c>
      <c r="O110" s="213"/>
      <c r="P110" s="213"/>
      <c r="Q110" s="213"/>
      <c r="R110" s="213"/>
      <c r="S110" s="215"/>
      <c r="T110" s="215"/>
      <c r="U110" s="215"/>
      <c r="V110" s="215"/>
      <c r="W110" s="215"/>
      <c r="X110" s="215"/>
      <c r="Y110" s="215"/>
      <c r="Z110" s="215"/>
      <c r="AA110" s="215"/>
      <c r="AB110" s="215"/>
      <c r="AC110" s="215"/>
      <c r="AD110" s="215"/>
      <c r="AE110" s="215"/>
      <c r="AF110" s="213"/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6" t="s">
        <v>156</v>
      </c>
      <c r="AZ110" s="213"/>
      <c r="BA110" s="213"/>
      <c r="BB110" s="213"/>
      <c r="BC110" s="213"/>
      <c r="BD110" s="213"/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216" t="s">
        <v>92</v>
      </c>
      <c r="BK110" s="213"/>
      <c r="BL110" s="213"/>
      <c r="BM110" s="213"/>
    </row>
    <row r="111" s="2" customFormat="1" ht="18" customHeight="1">
      <c r="A111" s="41"/>
      <c r="B111" s="42"/>
      <c r="C111" s="43"/>
      <c r="D111" s="147" t="s">
        <v>160</v>
      </c>
      <c r="E111" s="140"/>
      <c r="F111" s="140"/>
      <c r="G111" s="43"/>
      <c r="H111" s="43"/>
      <c r="I111" s="43"/>
      <c r="J111" s="141">
        <v>0</v>
      </c>
      <c r="K111" s="43"/>
      <c r="L111" s="212"/>
      <c r="M111" s="213"/>
      <c r="N111" s="214" t="s">
        <v>50</v>
      </c>
      <c r="O111" s="213"/>
      <c r="P111" s="213"/>
      <c r="Q111" s="213"/>
      <c r="R111" s="213"/>
      <c r="S111" s="215"/>
      <c r="T111" s="215"/>
      <c r="U111" s="215"/>
      <c r="V111" s="215"/>
      <c r="W111" s="215"/>
      <c r="X111" s="215"/>
      <c r="Y111" s="215"/>
      <c r="Z111" s="215"/>
      <c r="AA111" s="215"/>
      <c r="AB111" s="215"/>
      <c r="AC111" s="215"/>
      <c r="AD111" s="215"/>
      <c r="AE111" s="215"/>
      <c r="AF111" s="213"/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6" t="s">
        <v>156</v>
      </c>
      <c r="AZ111" s="213"/>
      <c r="BA111" s="213"/>
      <c r="BB111" s="213"/>
      <c r="BC111" s="213"/>
      <c r="BD111" s="213"/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216" t="s">
        <v>92</v>
      </c>
      <c r="BK111" s="213"/>
      <c r="BL111" s="213"/>
      <c r="BM111" s="213"/>
    </row>
    <row r="112" s="2" customFormat="1" ht="18" customHeight="1">
      <c r="A112" s="41"/>
      <c r="B112" s="42"/>
      <c r="C112" s="43"/>
      <c r="D112" s="140" t="s">
        <v>161</v>
      </c>
      <c r="E112" s="43"/>
      <c r="F112" s="43"/>
      <c r="G112" s="43"/>
      <c r="H112" s="43"/>
      <c r="I112" s="43"/>
      <c r="J112" s="141">
        <f>ROUND(J30*T112,2)</f>
        <v>0</v>
      </c>
      <c r="K112" s="43"/>
      <c r="L112" s="212"/>
      <c r="M112" s="213"/>
      <c r="N112" s="214" t="s">
        <v>50</v>
      </c>
      <c r="O112" s="213"/>
      <c r="P112" s="213"/>
      <c r="Q112" s="213"/>
      <c r="R112" s="213"/>
      <c r="S112" s="215"/>
      <c r="T112" s="215"/>
      <c r="U112" s="215"/>
      <c r="V112" s="215"/>
      <c r="W112" s="215"/>
      <c r="X112" s="215"/>
      <c r="Y112" s="215"/>
      <c r="Z112" s="215"/>
      <c r="AA112" s="215"/>
      <c r="AB112" s="215"/>
      <c r="AC112" s="215"/>
      <c r="AD112" s="215"/>
      <c r="AE112" s="215"/>
      <c r="AF112" s="213"/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6" t="s">
        <v>162</v>
      </c>
      <c r="AZ112" s="213"/>
      <c r="BA112" s="213"/>
      <c r="BB112" s="213"/>
      <c r="BC112" s="213"/>
      <c r="BD112" s="213"/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216" t="s">
        <v>92</v>
      </c>
      <c r="BK112" s="213"/>
      <c r="BL112" s="213"/>
      <c r="BM112" s="213"/>
    </row>
    <row r="113" s="2" customFormat="1">
      <c r="A113" s="41"/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66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 s="2" customFormat="1" ht="29.28" customHeight="1">
      <c r="A114" s="41"/>
      <c r="B114" s="42"/>
      <c r="C114" s="151" t="s">
        <v>119</v>
      </c>
      <c r="D114" s="152"/>
      <c r="E114" s="152"/>
      <c r="F114" s="152"/>
      <c r="G114" s="152"/>
      <c r="H114" s="152"/>
      <c r="I114" s="152"/>
      <c r="J114" s="153">
        <f>ROUND(J96+J106,2)</f>
        <v>0</v>
      </c>
      <c r="K114" s="152"/>
      <c r="L114" s="66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="2" customFormat="1" ht="6.96" customHeight="1">
      <c r="A115" s="41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6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9" s="2" customFormat="1" ht="6.96" customHeight="1">
      <c r="A119" s="41"/>
      <c r="B119" s="71"/>
      <c r="C119" s="72"/>
      <c r="D119" s="72"/>
      <c r="E119" s="72"/>
      <c r="F119" s="72"/>
      <c r="G119" s="72"/>
      <c r="H119" s="72"/>
      <c r="I119" s="72"/>
      <c r="J119" s="72"/>
      <c r="K119" s="72"/>
      <c r="L119" s="66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="2" customFormat="1" ht="24.96" customHeight="1">
      <c r="A120" s="41"/>
      <c r="B120" s="42"/>
      <c r="C120" s="24" t="s">
        <v>163</v>
      </c>
      <c r="D120" s="43"/>
      <c r="E120" s="43"/>
      <c r="F120" s="43"/>
      <c r="G120" s="43"/>
      <c r="H120" s="43"/>
      <c r="I120" s="43"/>
      <c r="J120" s="43"/>
      <c r="K120" s="43"/>
      <c r="L120" s="66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="2" customFormat="1" ht="6.96" customHeight="1">
      <c r="A121" s="41"/>
      <c r="B121" s="42"/>
      <c r="C121" s="43"/>
      <c r="D121" s="43"/>
      <c r="E121" s="43"/>
      <c r="F121" s="43"/>
      <c r="G121" s="43"/>
      <c r="H121" s="43"/>
      <c r="I121" s="43"/>
      <c r="J121" s="43"/>
      <c r="K121" s="43"/>
      <c r="L121" s="66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="2" customFormat="1" ht="12" customHeight="1">
      <c r="A122" s="41"/>
      <c r="B122" s="42"/>
      <c r="C122" s="33" t="s">
        <v>16</v>
      </c>
      <c r="D122" s="43"/>
      <c r="E122" s="43"/>
      <c r="F122" s="43"/>
      <c r="G122" s="43"/>
      <c r="H122" s="43"/>
      <c r="I122" s="43"/>
      <c r="J122" s="43"/>
      <c r="K122" s="43"/>
      <c r="L122" s="66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="2" customFormat="1" ht="16.5" customHeight="1">
      <c r="A123" s="41"/>
      <c r="B123" s="42"/>
      <c r="C123" s="43"/>
      <c r="D123" s="43"/>
      <c r="E123" s="194" t="str">
        <f>E7</f>
        <v>Novostavba polytechnické učebny</v>
      </c>
      <c r="F123" s="33"/>
      <c r="G123" s="33"/>
      <c r="H123" s="33"/>
      <c r="I123" s="43"/>
      <c r="J123" s="43"/>
      <c r="K123" s="43"/>
      <c r="L123" s="66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="2" customFormat="1" ht="12" customHeight="1">
      <c r="A124" s="41"/>
      <c r="B124" s="42"/>
      <c r="C124" s="33" t="s">
        <v>121</v>
      </c>
      <c r="D124" s="43"/>
      <c r="E124" s="43"/>
      <c r="F124" s="43"/>
      <c r="G124" s="43"/>
      <c r="H124" s="43"/>
      <c r="I124" s="43"/>
      <c r="J124" s="43"/>
      <c r="K124" s="43"/>
      <c r="L124" s="66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="2" customFormat="1" ht="16.5" customHeight="1">
      <c r="A125" s="41"/>
      <c r="B125" s="42"/>
      <c r="C125" s="43"/>
      <c r="D125" s="43"/>
      <c r="E125" s="79" t="str">
        <f>E9</f>
        <v>SO 04 - Silnoproud</v>
      </c>
      <c r="F125" s="43"/>
      <c r="G125" s="43"/>
      <c r="H125" s="43"/>
      <c r="I125" s="43"/>
      <c r="J125" s="43"/>
      <c r="K125" s="43"/>
      <c r="L125" s="66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="2" customFormat="1" ht="6.96" customHeight="1">
      <c r="A126" s="41"/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66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="2" customFormat="1" ht="12" customHeight="1">
      <c r="A127" s="41"/>
      <c r="B127" s="42"/>
      <c r="C127" s="33" t="s">
        <v>21</v>
      </c>
      <c r="D127" s="43"/>
      <c r="E127" s="43"/>
      <c r="F127" s="28" t="str">
        <f>F12</f>
        <v>obec Hrubý Jeseník, parc. č. 135/4</v>
      </c>
      <c r="G127" s="43"/>
      <c r="H127" s="43"/>
      <c r="I127" s="33" t="s">
        <v>23</v>
      </c>
      <c r="J127" s="82" t="str">
        <f>IF(J12="","",J12)</f>
        <v>31. 8. 2020</v>
      </c>
      <c r="K127" s="43"/>
      <c r="L127" s="66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="2" customFormat="1" ht="6.96" customHeight="1">
      <c r="A128" s="41"/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66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 s="2" customFormat="1" ht="40.05" customHeight="1">
      <c r="A129" s="41"/>
      <c r="B129" s="42"/>
      <c r="C129" s="33" t="s">
        <v>25</v>
      </c>
      <c r="D129" s="43"/>
      <c r="E129" s="43"/>
      <c r="F129" s="28" t="str">
        <f>E15</f>
        <v>Obec Hrubý Jeseník č.p. 30, 289 32 Oskořínek</v>
      </c>
      <c r="G129" s="43"/>
      <c r="H129" s="43"/>
      <c r="I129" s="33" t="s">
        <v>33</v>
      </c>
      <c r="J129" s="37" t="str">
        <f>E21</f>
        <v>Z.Švanda, Ronovská 127, Oskořínek 289 32</v>
      </c>
      <c r="K129" s="43"/>
      <c r="L129" s="66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  <row r="130" s="2" customFormat="1" ht="15.15" customHeight="1">
      <c r="A130" s="41"/>
      <c r="B130" s="42"/>
      <c r="C130" s="33" t="s">
        <v>31</v>
      </c>
      <c r="D130" s="43"/>
      <c r="E130" s="43"/>
      <c r="F130" s="28" t="str">
        <f>IF(E18="","",E18)</f>
        <v>Vyplň údaj</v>
      </c>
      <c r="G130" s="43"/>
      <c r="H130" s="43"/>
      <c r="I130" s="33" t="s">
        <v>38</v>
      </c>
      <c r="J130" s="37" t="str">
        <f>E24</f>
        <v>Z.Švanda</v>
      </c>
      <c r="K130" s="43"/>
      <c r="L130" s="66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</row>
    <row r="131" s="2" customFormat="1" ht="10.32" customHeight="1">
      <c r="A131" s="41"/>
      <c r="B131" s="42"/>
      <c r="C131" s="43"/>
      <c r="D131" s="43"/>
      <c r="E131" s="43"/>
      <c r="F131" s="43"/>
      <c r="G131" s="43"/>
      <c r="H131" s="43"/>
      <c r="I131" s="43"/>
      <c r="J131" s="43"/>
      <c r="K131" s="43"/>
      <c r="L131" s="66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</row>
    <row r="132" s="11" customFormat="1" ht="29.28" customHeight="1">
      <c r="A132" s="218"/>
      <c r="B132" s="219"/>
      <c r="C132" s="220" t="s">
        <v>164</v>
      </c>
      <c r="D132" s="221" t="s">
        <v>70</v>
      </c>
      <c r="E132" s="221" t="s">
        <v>66</v>
      </c>
      <c r="F132" s="221" t="s">
        <v>67</v>
      </c>
      <c r="G132" s="221" t="s">
        <v>165</v>
      </c>
      <c r="H132" s="221" t="s">
        <v>166</v>
      </c>
      <c r="I132" s="221" t="s">
        <v>167</v>
      </c>
      <c r="J132" s="222" t="s">
        <v>126</v>
      </c>
      <c r="K132" s="223" t="s">
        <v>168</v>
      </c>
      <c r="L132" s="224"/>
      <c r="M132" s="103" t="s">
        <v>1</v>
      </c>
      <c r="N132" s="104" t="s">
        <v>49</v>
      </c>
      <c r="O132" s="104" t="s">
        <v>169</v>
      </c>
      <c r="P132" s="104" t="s">
        <v>170</v>
      </c>
      <c r="Q132" s="104" t="s">
        <v>171</v>
      </c>
      <c r="R132" s="104" t="s">
        <v>172</v>
      </c>
      <c r="S132" s="104" t="s">
        <v>173</v>
      </c>
      <c r="T132" s="105" t="s">
        <v>174</v>
      </c>
      <c r="U132" s="218"/>
      <c r="V132" s="218"/>
      <c r="W132" s="218"/>
      <c r="X132" s="218"/>
      <c r="Y132" s="218"/>
      <c r="Z132" s="218"/>
      <c r="AA132" s="218"/>
      <c r="AB132" s="218"/>
      <c r="AC132" s="218"/>
      <c r="AD132" s="218"/>
      <c r="AE132" s="218"/>
    </row>
    <row r="133" s="2" customFormat="1" ht="22.8" customHeight="1">
      <c r="A133" s="41"/>
      <c r="B133" s="42"/>
      <c r="C133" s="110" t="s">
        <v>175</v>
      </c>
      <c r="D133" s="43"/>
      <c r="E133" s="43"/>
      <c r="F133" s="43"/>
      <c r="G133" s="43"/>
      <c r="H133" s="43"/>
      <c r="I133" s="43"/>
      <c r="J133" s="225">
        <f>BK133</f>
        <v>0</v>
      </c>
      <c r="K133" s="43"/>
      <c r="L133" s="44"/>
      <c r="M133" s="106"/>
      <c r="N133" s="226"/>
      <c r="O133" s="107"/>
      <c r="P133" s="227">
        <f>P134</f>
        <v>0</v>
      </c>
      <c r="Q133" s="107"/>
      <c r="R133" s="227">
        <f>R134</f>
        <v>0</v>
      </c>
      <c r="S133" s="107"/>
      <c r="T133" s="228">
        <f>T134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18" t="s">
        <v>84</v>
      </c>
      <c r="AU133" s="18" t="s">
        <v>128</v>
      </c>
      <c r="BK133" s="229">
        <f>BK134</f>
        <v>0</v>
      </c>
    </row>
    <row r="134" s="12" customFormat="1" ht="25.92" customHeight="1">
      <c r="A134" s="12"/>
      <c r="B134" s="230"/>
      <c r="C134" s="231"/>
      <c r="D134" s="232" t="s">
        <v>84</v>
      </c>
      <c r="E134" s="233" t="s">
        <v>1076</v>
      </c>
      <c r="F134" s="233" t="s">
        <v>1077</v>
      </c>
      <c r="G134" s="231"/>
      <c r="H134" s="231"/>
      <c r="I134" s="234"/>
      <c r="J134" s="235">
        <f>BK134</f>
        <v>0</v>
      </c>
      <c r="K134" s="231"/>
      <c r="L134" s="236"/>
      <c r="M134" s="237"/>
      <c r="N134" s="238"/>
      <c r="O134" s="238"/>
      <c r="P134" s="239">
        <f>P135+P143+P150+P156+P159+P171</f>
        <v>0</v>
      </c>
      <c r="Q134" s="238"/>
      <c r="R134" s="239">
        <f>R135+R143+R150+R156+R159+R171</f>
        <v>0</v>
      </c>
      <c r="S134" s="238"/>
      <c r="T134" s="240">
        <f>T135+T143+T150+T156+T159+T171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41" t="s">
        <v>92</v>
      </c>
      <c r="AT134" s="242" t="s">
        <v>84</v>
      </c>
      <c r="AU134" s="242" t="s">
        <v>85</v>
      </c>
      <c r="AY134" s="241" t="s">
        <v>178</v>
      </c>
      <c r="BK134" s="243">
        <f>BK135+BK143+BK150+BK156+BK159+BK171</f>
        <v>0</v>
      </c>
    </row>
    <row r="135" s="12" customFormat="1" ht="22.8" customHeight="1">
      <c r="A135" s="12"/>
      <c r="B135" s="230"/>
      <c r="C135" s="231"/>
      <c r="D135" s="232" t="s">
        <v>84</v>
      </c>
      <c r="E135" s="244" t="s">
        <v>1078</v>
      </c>
      <c r="F135" s="244" t="s">
        <v>1079</v>
      </c>
      <c r="G135" s="231"/>
      <c r="H135" s="231"/>
      <c r="I135" s="234"/>
      <c r="J135" s="245">
        <f>BK135</f>
        <v>0</v>
      </c>
      <c r="K135" s="231"/>
      <c r="L135" s="236"/>
      <c r="M135" s="237"/>
      <c r="N135" s="238"/>
      <c r="O135" s="238"/>
      <c r="P135" s="239">
        <f>SUM(P136:P142)</f>
        <v>0</v>
      </c>
      <c r="Q135" s="238"/>
      <c r="R135" s="239">
        <f>SUM(R136:R142)</f>
        <v>0</v>
      </c>
      <c r="S135" s="238"/>
      <c r="T135" s="240">
        <f>SUM(T136:T142)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41" t="s">
        <v>92</v>
      </c>
      <c r="AT135" s="242" t="s">
        <v>84</v>
      </c>
      <c r="AU135" s="242" t="s">
        <v>92</v>
      </c>
      <c r="AY135" s="241" t="s">
        <v>178</v>
      </c>
      <c r="BK135" s="243">
        <f>SUM(BK136:BK142)</f>
        <v>0</v>
      </c>
    </row>
    <row r="136" s="2" customFormat="1" ht="16.5" customHeight="1">
      <c r="A136" s="41"/>
      <c r="B136" s="42"/>
      <c r="C136" s="303" t="s">
        <v>92</v>
      </c>
      <c r="D136" s="303" t="s">
        <v>286</v>
      </c>
      <c r="E136" s="304" t="s">
        <v>1080</v>
      </c>
      <c r="F136" s="305" t="s">
        <v>1081</v>
      </c>
      <c r="G136" s="306" t="s">
        <v>346</v>
      </c>
      <c r="H136" s="307">
        <v>10</v>
      </c>
      <c r="I136" s="308"/>
      <c r="J136" s="309">
        <f>ROUND(I136*H136,2)</f>
        <v>0</v>
      </c>
      <c r="K136" s="310"/>
      <c r="L136" s="311"/>
      <c r="M136" s="312" t="s">
        <v>1</v>
      </c>
      <c r="N136" s="313" t="s">
        <v>50</v>
      </c>
      <c r="O136" s="94"/>
      <c r="P136" s="256">
        <f>O136*H136</f>
        <v>0</v>
      </c>
      <c r="Q136" s="256">
        <v>0</v>
      </c>
      <c r="R136" s="256">
        <f>Q136*H136</f>
        <v>0</v>
      </c>
      <c r="S136" s="256">
        <v>0</v>
      </c>
      <c r="T136" s="25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58" t="s">
        <v>237</v>
      </c>
      <c r="AT136" s="258" t="s">
        <v>286</v>
      </c>
      <c r="AU136" s="258" t="s">
        <v>94</v>
      </c>
      <c r="AY136" s="18" t="s">
        <v>178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8" t="s">
        <v>92</v>
      </c>
      <c r="BK136" s="146">
        <f>ROUND(I136*H136,2)</f>
        <v>0</v>
      </c>
      <c r="BL136" s="18" t="s">
        <v>184</v>
      </c>
      <c r="BM136" s="258" t="s">
        <v>94</v>
      </c>
    </row>
    <row r="137" s="2" customFormat="1" ht="16.5" customHeight="1">
      <c r="A137" s="41"/>
      <c r="B137" s="42"/>
      <c r="C137" s="303" t="s">
        <v>94</v>
      </c>
      <c r="D137" s="303" t="s">
        <v>286</v>
      </c>
      <c r="E137" s="304" t="s">
        <v>1082</v>
      </c>
      <c r="F137" s="305" t="s">
        <v>1083</v>
      </c>
      <c r="G137" s="306" t="s">
        <v>346</v>
      </c>
      <c r="H137" s="307">
        <v>35</v>
      </c>
      <c r="I137" s="308"/>
      <c r="J137" s="309">
        <f>ROUND(I137*H137,2)</f>
        <v>0</v>
      </c>
      <c r="K137" s="310"/>
      <c r="L137" s="311"/>
      <c r="M137" s="312" t="s">
        <v>1</v>
      </c>
      <c r="N137" s="313" t="s">
        <v>50</v>
      </c>
      <c r="O137" s="94"/>
      <c r="P137" s="256">
        <f>O137*H137</f>
        <v>0</v>
      </c>
      <c r="Q137" s="256">
        <v>0</v>
      </c>
      <c r="R137" s="256">
        <f>Q137*H137</f>
        <v>0</v>
      </c>
      <c r="S137" s="256">
        <v>0</v>
      </c>
      <c r="T137" s="25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58" t="s">
        <v>237</v>
      </c>
      <c r="AT137" s="258" t="s">
        <v>286</v>
      </c>
      <c r="AU137" s="258" t="s">
        <v>94</v>
      </c>
      <c r="AY137" s="18" t="s">
        <v>178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8" t="s">
        <v>92</v>
      </c>
      <c r="BK137" s="146">
        <f>ROUND(I137*H137,2)</f>
        <v>0</v>
      </c>
      <c r="BL137" s="18" t="s">
        <v>184</v>
      </c>
      <c r="BM137" s="258" t="s">
        <v>184</v>
      </c>
    </row>
    <row r="138" s="2" customFormat="1" ht="16.5" customHeight="1">
      <c r="A138" s="41"/>
      <c r="B138" s="42"/>
      <c r="C138" s="303" t="s">
        <v>194</v>
      </c>
      <c r="D138" s="303" t="s">
        <v>286</v>
      </c>
      <c r="E138" s="304" t="s">
        <v>1084</v>
      </c>
      <c r="F138" s="305" t="s">
        <v>1085</v>
      </c>
      <c r="G138" s="306" t="s">
        <v>346</v>
      </c>
      <c r="H138" s="307">
        <v>45</v>
      </c>
      <c r="I138" s="308"/>
      <c r="J138" s="309">
        <f>ROUND(I138*H138,2)</f>
        <v>0</v>
      </c>
      <c r="K138" s="310"/>
      <c r="L138" s="311"/>
      <c r="M138" s="312" t="s">
        <v>1</v>
      </c>
      <c r="N138" s="313" t="s">
        <v>50</v>
      </c>
      <c r="O138" s="94"/>
      <c r="P138" s="256">
        <f>O138*H138</f>
        <v>0</v>
      </c>
      <c r="Q138" s="256">
        <v>0</v>
      </c>
      <c r="R138" s="256">
        <f>Q138*H138</f>
        <v>0</v>
      </c>
      <c r="S138" s="256">
        <v>0</v>
      </c>
      <c r="T138" s="25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58" t="s">
        <v>237</v>
      </c>
      <c r="AT138" s="258" t="s">
        <v>286</v>
      </c>
      <c r="AU138" s="258" t="s">
        <v>94</v>
      </c>
      <c r="AY138" s="18" t="s">
        <v>178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8" t="s">
        <v>92</v>
      </c>
      <c r="BK138" s="146">
        <f>ROUND(I138*H138,2)</f>
        <v>0</v>
      </c>
      <c r="BL138" s="18" t="s">
        <v>184</v>
      </c>
      <c r="BM138" s="258" t="s">
        <v>223</v>
      </c>
    </row>
    <row r="139" s="2" customFormat="1" ht="16.5" customHeight="1">
      <c r="A139" s="41"/>
      <c r="B139" s="42"/>
      <c r="C139" s="303" t="s">
        <v>184</v>
      </c>
      <c r="D139" s="303" t="s">
        <v>286</v>
      </c>
      <c r="E139" s="304" t="s">
        <v>1086</v>
      </c>
      <c r="F139" s="305" t="s">
        <v>1087</v>
      </c>
      <c r="G139" s="306" t="s">
        <v>346</v>
      </c>
      <c r="H139" s="307">
        <v>20</v>
      </c>
      <c r="I139" s="308"/>
      <c r="J139" s="309">
        <f>ROUND(I139*H139,2)</f>
        <v>0</v>
      </c>
      <c r="K139" s="310"/>
      <c r="L139" s="311"/>
      <c r="M139" s="312" t="s">
        <v>1</v>
      </c>
      <c r="N139" s="313" t="s">
        <v>50</v>
      </c>
      <c r="O139" s="94"/>
      <c r="P139" s="256">
        <f>O139*H139</f>
        <v>0</v>
      </c>
      <c r="Q139" s="256">
        <v>0</v>
      </c>
      <c r="R139" s="256">
        <f>Q139*H139</f>
        <v>0</v>
      </c>
      <c r="S139" s="256">
        <v>0</v>
      </c>
      <c r="T139" s="25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58" t="s">
        <v>237</v>
      </c>
      <c r="AT139" s="258" t="s">
        <v>286</v>
      </c>
      <c r="AU139" s="258" t="s">
        <v>94</v>
      </c>
      <c r="AY139" s="18" t="s">
        <v>178</v>
      </c>
      <c r="BE139" s="146">
        <f>IF(N139="základní",J139,0)</f>
        <v>0</v>
      </c>
      <c r="BF139" s="146">
        <f>IF(N139="snížená",J139,0)</f>
        <v>0</v>
      </c>
      <c r="BG139" s="146">
        <f>IF(N139="zákl. přenesená",J139,0)</f>
        <v>0</v>
      </c>
      <c r="BH139" s="146">
        <f>IF(N139="sníž. přenesená",J139,0)</f>
        <v>0</v>
      </c>
      <c r="BI139" s="146">
        <f>IF(N139="nulová",J139,0)</f>
        <v>0</v>
      </c>
      <c r="BJ139" s="18" t="s">
        <v>92</v>
      </c>
      <c r="BK139" s="146">
        <f>ROUND(I139*H139,2)</f>
        <v>0</v>
      </c>
      <c r="BL139" s="18" t="s">
        <v>184</v>
      </c>
      <c r="BM139" s="258" t="s">
        <v>237</v>
      </c>
    </row>
    <row r="140" s="2" customFormat="1" ht="16.5" customHeight="1">
      <c r="A140" s="41"/>
      <c r="B140" s="42"/>
      <c r="C140" s="303" t="s">
        <v>215</v>
      </c>
      <c r="D140" s="303" t="s">
        <v>286</v>
      </c>
      <c r="E140" s="304" t="s">
        <v>1088</v>
      </c>
      <c r="F140" s="305" t="s">
        <v>1089</v>
      </c>
      <c r="G140" s="306" t="s">
        <v>346</v>
      </c>
      <c r="H140" s="307">
        <v>10</v>
      </c>
      <c r="I140" s="308"/>
      <c r="J140" s="309">
        <f>ROUND(I140*H140,2)</f>
        <v>0</v>
      </c>
      <c r="K140" s="310"/>
      <c r="L140" s="311"/>
      <c r="M140" s="312" t="s">
        <v>1</v>
      </c>
      <c r="N140" s="313" t="s">
        <v>50</v>
      </c>
      <c r="O140" s="94"/>
      <c r="P140" s="256">
        <f>O140*H140</f>
        <v>0</v>
      </c>
      <c r="Q140" s="256">
        <v>0</v>
      </c>
      <c r="R140" s="256">
        <f>Q140*H140</f>
        <v>0</v>
      </c>
      <c r="S140" s="256">
        <v>0</v>
      </c>
      <c r="T140" s="25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58" t="s">
        <v>237</v>
      </c>
      <c r="AT140" s="258" t="s">
        <v>286</v>
      </c>
      <c r="AU140" s="258" t="s">
        <v>94</v>
      </c>
      <c r="AY140" s="18" t="s">
        <v>178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8" t="s">
        <v>92</v>
      </c>
      <c r="BK140" s="146">
        <f>ROUND(I140*H140,2)</f>
        <v>0</v>
      </c>
      <c r="BL140" s="18" t="s">
        <v>184</v>
      </c>
      <c r="BM140" s="258" t="s">
        <v>246</v>
      </c>
    </row>
    <row r="141" s="2" customFormat="1" ht="16.5" customHeight="1">
      <c r="A141" s="41"/>
      <c r="B141" s="42"/>
      <c r="C141" s="303" t="s">
        <v>223</v>
      </c>
      <c r="D141" s="303" t="s">
        <v>286</v>
      </c>
      <c r="E141" s="304" t="s">
        <v>1090</v>
      </c>
      <c r="F141" s="305" t="s">
        <v>1091</v>
      </c>
      <c r="G141" s="306" t="s">
        <v>346</v>
      </c>
      <c r="H141" s="307">
        <v>10</v>
      </c>
      <c r="I141" s="308"/>
      <c r="J141" s="309">
        <f>ROUND(I141*H141,2)</f>
        <v>0</v>
      </c>
      <c r="K141" s="310"/>
      <c r="L141" s="311"/>
      <c r="M141" s="312" t="s">
        <v>1</v>
      </c>
      <c r="N141" s="313" t="s">
        <v>50</v>
      </c>
      <c r="O141" s="94"/>
      <c r="P141" s="256">
        <f>O141*H141</f>
        <v>0</v>
      </c>
      <c r="Q141" s="256">
        <v>0</v>
      </c>
      <c r="R141" s="256">
        <f>Q141*H141</f>
        <v>0</v>
      </c>
      <c r="S141" s="256">
        <v>0</v>
      </c>
      <c r="T141" s="25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58" t="s">
        <v>237</v>
      </c>
      <c r="AT141" s="258" t="s">
        <v>286</v>
      </c>
      <c r="AU141" s="258" t="s">
        <v>94</v>
      </c>
      <c r="AY141" s="18" t="s">
        <v>178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8" t="s">
        <v>92</v>
      </c>
      <c r="BK141" s="146">
        <f>ROUND(I141*H141,2)</f>
        <v>0</v>
      </c>
      <c r="BL141" s="18" t="s">
        <v>184</v>
      </c>
      <c r="BM141" s="258" t="s">
        <v>266</v>
      </c>
    </row>
    <row r="142" s="2" customFormat="1" ht="16.5" customHeight="1">
      <c r="A142" s="41"/>
      <c r="B142" s="42"/>
      <c r="C142" s="303" t="s">
        <v>232</v>
      </c>
      <c r="D142" s="303" t="s">
        <v>286</v>
      </c>
      <c r="E142" s="304" t="s">
        <v>1092</v>
      </c>
      <c r="F142" s="305" t="s">
        <v>1093</v>
      </c>
      <c r="G142" s="306" t="s">
        <v>346</v>
      </c>
      <c r="H142" s="307">
        <v>10</v>
      </c>
      <c r="I142" s="308"/>
      <c r="J142" s="309">
        <f>ROUND(I142*H142,2)</f>
        <v>0</v>
      </c>
      <c r="K142" s="310"/>
      <c r="L142" s="311"/>
      <c r="M142" s="312" t="s">
        <v>1</v>
      </c>
      <c r="N142" s="313" t="s">
        <v>50</v>
      </c>
      <c r="O142" s="94"/>
      <c r="P142" s="256">
        <f>O142*H142</f>
        <v>0</v>
      </c>
      <c r="Q142" s="256">
        <v>0</v>
      </c>
      <c r="R142" s="256">
        <f>Q142*H142</f>
        <v>0</v>
      </c>
      <c r="S142" s="256">
        <v>0</v>
      </c>
      <c r="T142" s="25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58" t="s">
        <v>237</v>
      </c>
      <c r="AT142" s="258" t="s">
        <v>286</v>
      </c>
      <c r="AU142" s="258" t="s">
        <v>94</v>
      </c>
      <c r="AY142" s="18" t="s">
        <v>178</v>
      </c>
      <c r="BE142" s="146">
        <f>IF(N142="základní",J142,0)</f>
        <v>0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8" t="s">
        <v>92</v>
      </c>
      <c r="BK142" s="146">
        <f>ROUND(I142*H142,2)</f>
        <v>0</v>
      </c>
      <c r="BL142" s="18" t="s">
        <v>184</v>
      </c>
      <c r="BM142" s="258" t="s">
        <v>274</v>
      </c>
    </row>
    <row r="143" s="12" customFormat="1" ht="22.8" customHeight="1">
      <c r="A143" s="12"/>
      <c r="B143" s="230"/>
      <c r="C143" s="231"/>
      <c r="D143" s="232" t="s">
        <v>84</v>
      </c>
      <c r="E143" s="244" t="s">
        <v>1094</v>
      </c>
      <c r="F143" s="244" t="s">
        <v>1095</v>
      </c>
      <c r="G143" s="231"/>
      <c r="H143" s="231"/>
      <c r="I143" s="234"/>
      <c r="J143" s="245">
        <f>BK143</f>
        <v>0</v>
      </c>
      <c r="K143" s="231"/>
      <c r="L143" s="236"/>
      <c r="M143" s="237"/>
      <c r="N143" s="238"/>
      <c r="O143" s="238"/>
      <c r="P143" s="239">
        <f>SUM(P144:P149)</f>
        <v>0</v>
      </c>
      <c r="Q143" s="238"/>
      <c r="R143" s="239">
        <f>SUM(R144:R149)</f>
        <v>0</v>
      </c>
      <c r="S143" s="238"/>
      <c r="T143" s="240">
        <f>SUM(T144:T149)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41" t="s">
        <v>92</v>
      </c>
      <c r="AT143" s="242" t="s">
        <v>84</v>
      </c>
      <c r="AU143" s="242" t="s">
        <v>92</v>
      </c>
      <c r="AY143" s="241" t="s">
        <v>178</v>
      </c>
      <c r="BK143" s="243">
        <f>SUM(BK144:BK149)</f>
        <v>0</v>
      </c>
    </row>
    <row r="144" s="2" customFormat="1" ht="24.15" customHeight="1">
      <c r="A144" s="41"/>
      <c r="B144" s="42"/>
      <c r="C144" s="303" t="s">
        <v>92</v>
      </c>
      <c r="D144" s="303" t="s">
        <v>286</v>
      </c>
      <c r="E144" s="304" t="s">
        <v>1096</v>
      </c>
      <c r="F144" s="305" t="s">
        <v>1097</v>
      </c>
      <c r="G144" s="306" t="s">
        <v>282</v>
      </c>
      <c r="H144" s="307">
        <v>1</v>
      </c>
      <c r="I144" s="308"/>
      <c r="J144" s="309">
        <f>ROUND(I144*H144,2)</f>
        <v>0</v>
      </c>
      <c r="K144" s="310"/>
      <c r="L144" s="311"/>
      <c r="M144" s="312" t="s">
        <v>1</v>
      </c>
      <c r="N144" s="313" t="s">
        <v>50</v>
      </c>
      <c r="O144" s="94"/>
      <c r="P144" s="256">
        <f>O144*H144</f>
        <v>0</v>
      </c>
      <c r="Q144" s="256">
        <v>0</v>
      </c>
      <c r="R144" s="256">
        <f>Q144*H144</f>
        <v>0</v>
      </c>
      <c r="S144" s="256">
        <v>0</v>
      </c>
      <c r="T144" s="25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58" t="s">
        <v>237</v>
      </c>
      <c r="AT144" s="258" t="s">
        <v>286</v>
      </c>
      <c r="AU144" s="258" t="s">
        <v>94</v>
      </c>
      <c r="AY144" s="18" t="s">
        <v>178</v>
      </c>
      <c r="BE144" s="146">
        <f>IF(N144="základní",J144,0)</f>
        <v>0</v>
      </c>
      <c r="BF144" s="146">
        <f>IF(N144="snížená",J144,0)</f>
        <v>0</v>
      </c>
      <c r="BG144" s="146">
        <f>IF(N144="zákl. přenesená",J144,0)</f>
        <v>0</v>
      </c>
      <c r="BH144" s="146">
        <f>IF(N144="sníž. přenesená",J144,0)</f>
        <v>0</v>
      </c>
      <c r="BI144" s="146">
        <f>IF(N144="nulová",J144,0)</f>
        <v>0</v>
      </c>
      <c r="BJ144" s="18" t="s">
        <v>92</v>
      </c>
      <c r="BK144" s="146">
        <f>ROUND(I144*H144,2)</f>
        <v>0</v>
      </c>
      <c r="BL144" s="18" t="s">
        <v>184</v>
      </c>
      <c r="BM144" s="258" t="s">
        <v>285</v>
      </c>
    </row>
    <row r="145" s="2" customFormat="1" ht="16.5" customHeight="1">
      <c r="A145" s="41"/>
      <c r="B145" s="42"/>
      <c r="C145" s="303" t="s">
        <v>94</v>
      </c>
      <c r="D145" s="303" t="s">
        <v>286</v>
      </c>
      <c r="E145" s="304" t="s">
        <v>1098</v>
      </c>
      <c r="F145" s="305" t="s">
        <v>1099</v>
      </c>
      <c r="G145" s="306" t="s">
        <v>282</v>
      </c>
      <c r="H145" s="307">
        <v>1</v>
      </c>
      <c r="I145" s="308"/>
      <c r="J145" s="309">
        <f>ROUND(I145*H145,2)</f>
        <v>0</v>
      </c>
      <c r="K145" s="310"/>
      <c r="L145" s="311"/>
      <c r="M145" s="312" t="s">
        <v>1</v>
      </c>
      <c r="N145" s="313" t="s">
        <v>50</v>
      </c>
      <c r="O145" s="94"/>
      <c r="P145" s="256">
        <f>O145*H145</f>
        <v>0</v>
      </c>
      <c r="Q145" s="256">
        <v>0</v>
      </c>
      <c r="R145" s="256">
        <f>Q145*H145</f>
        <v>0</v>
      </c>
      <c r="S145" s="256">
        <v>0</v>
      </c>
      <c r="T145" s="25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58" t="s">
        <v>237</v>
      </c>
      <c r="AT145" s="258" t="s">
        <v>286</v>
      </c>
      <c r="AU145" s="258" t="s">
        <v>94</v>
      </c>
      <c r="AY145" s="18" t="s">
        <v>178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8" t="s">
        <v>92</v>
      </c>
      <c r="BK145" s="146">
        <f>ROUND(I145*H145,2)</f>
        <v>0</v>
      </c>
      <c r="BL145" s="18" t="s">
        <v>184</v>
      </c>
      <c r="BM145" s="258" t="s">
        <v>296</v>
      </c>
    </row>
    <row r="146" s="2" customFormat="1" ht="16.5" customHeight="1">
      <c r="A146" s="41"/>
      <c r="B146" s="42"/>
      <c r="C146" s="303" t="s">
        <v>194</v>
      </c>
      <c r="D146" s="303" t="s">
        <v>286</v>
      </c>
      <c r="E146" s="304" t="s">
        <v>1100</v>
      </c>
      <c r="F146" s="305" t="s">
        <v>1101</v>
      </c>
      <c r="G146" s="306" t="s">
        <v>282</v>
      </c>
      <c r="H146" s="307">
        <v>1</v>
      </c>
      <c r="I146" s="308"/>
      <c r="J146" s="309">
        <f>ROUND(I146*H146,2)</f>
        <v>0</v>
      </c>
      <c r="K146" s="310"/>
      <c r="L146" s="311"/>
      <c r="M146" s="312" t="s">
        <v>1</v>
      </c>
      <c r="N146" s="313" t="s">
        <v>50</v>
      </c>
      <c r="O146" s="94"/>
      <c r="P146" s="256">
        <f>O146*H146</f>
        <v>0</v>
      </c>
      <c r="Q146" s="256">
        <v>0</v>
      </c>
      <c r="R146" s="256">
        <f>Q146*H146</f>
        <v>0</v>
      </c>
      <c r="S146" s="256">
        <v>0</v>
      </c>
      <c r="T146" s="25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58" t="s">
        <v>237</v>
      </c>
      <c r="AT146" s="258" t="s">
        <v>286</v>
      </c>
      <c r="AU146" s="258" t="s">
        <v>94</v>
      </c>
      <c r="AY146" s="18" t="s">
        <v>178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8" t="s">
        <v>92</v>
      </c>
      <c r="BK146" s="146">
        <f>ROUND(I146*H146,2)</f>
        <v>0</v>
      </c>
      <c r="BL146" s="18" t="s">
        <v>184</v>
      </c>
      <c r="BM146" s="258" t="s">
        <v>309</v>
      </c>
    </row>
    <row r="147" s="2" customFormat="1" ht="16.5" customHeight="1">
      <c r="A147" s="41"/>
      <c r="B147" s="42"/>
      <c r="C147" s="303" t="s">
        <v>184</v>
      </c>
      <c r="D147" s="303" t="s">
        <v>286</v>
      </c>
      <c r="E147" s="304" t="s">
        <v>1102</v>
      </c>
      <c r="F147" s="305" t="s">
        <v>1103</v>
      </c>
      <c r="G147" s="306" t="s">
        <v>282</v>
      </c>
      <c r="H147" s="307">
        <v>2</v>
      </c>
      <c r="I147" s="308"/>
      <c r="J147" s="309">
        <f>ROUND(I147*H147,2)</f>
        <v>0</v>
      </c>
      <c r="K147" s="310"/>
      <c r="L147" s="311"/>
      <c r="M147" s="312" t="s">
        <v>1</v>
      </c>
      <c r="N147" s="313" t="s">
        <v>50</v>
      </c>
      <c r="O147" s="94"/>
      <c r="P147" s="256">
        <f>O147*H147</f>
        <v>0</v>
      </c>
      <c r="Q147" s="256">
        <v>0</v>
      </c>
      <c r="R147" s="256">
        <f>Q147*H147</f>
        <v>0</v>
      </c>
      <c r="S147" s="256">
        <v>0</v>
      </c>
      <c r="T147" s="25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58" t="s">
        <v>237</v>
      </c>
      <c r="AT147" s="258" t="s">
        <v>286</v>
      </c>
      <c r="AU147" s="258" t="s">
        <v>94</v>
      </c>
      <c r="AY147" s="18" t="s">
        <v>178</v>
      </c>
      <c r="BE147" s="146">
        <f>IF(N147="základní",J147,0)</f>
        <v>0</v>
      </c>
      <c r="BF147" s="146">
        <f>IF(N147="snížená",J147,0)</f>
        <v>0</v>
      </c>
      <c r="BG147" s="146">
        <f>IF(N147="zákl. přenesená",J147,0)</f>
        <v>0</v>
      </c>
      <c r="BH147" s="146">
        <f>IF(N147="sníž. přenesená",J147,0)</f>
        <v>0</v>
      </c>
      <c r="BI147" s="146">
        <f>IF(N147="nulová",J147,0)</f>
        <v>0</v>
      </c>
      <c r="BJ147" s="18" t="s">
        <v>92</v>
      </c>
      <c r="BK147" s="146">
        <f>ROUND(I147*H147,2)</f>
        <v>0</v>
      </c>
      <c r="BL147" s="18" t="s">
        <v>184</v>
      </c>
      <c r="BM147" s="258" t="s">
        <v>321</v>
      </c>
    </row>
    <row r="148" s="2" customFormat="1" ht="16.5" customHeight="1">
      <c r="A148" s="41"/>
      <c r="B148" s="42"/>
      <c r="C148" s="303" t="s">
        <v>215</v>
      </c>
      <c r="D148" s="303" t="s">
        <v>286</v>
      </c>
      <c r="E148" s="304" t="s">
        <v>1104</v>
      </c>
      <c r="F148" s="305" t="s">
        <v>1105</v>
      </c>
      <c r="G148" s="306" t="s">
        <v>282</v>
      </c>
      <c r="H148" s="307">
        <v>1</v>
      </c>
      <c r="I148" s="308"/>
      <c r="J148" s="309">
        <f>ROUND(I148*H148,2)</f>
        <v>0</v>
      </c>
      <c r="K148" s="310"/>
      <c r="L148" s="311"/>
      <c r="M148" s="312" t="s">
        <v>1</v>
      </c>
      <c r="N148" s="313" t="s">
        <v>50</v>
      </c>
      <c r="O148" s="94"/>
      <c r="P148" s="256">
        <f>O148*H148</f>
        <v>0</v>
      </c>
      <c r="Q148" s="256">
        <v>0</v>
      </c>
      <c r="R148" s="256">
        <f>Q148*H148</f>
        <v>0</v>
      </c>
      <c r="S148" s="256">
        <v>0</v>
      </c>
      <c r="T148" s="25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58" t="s">
        <v>237</v>
      </c>
      <c r="AT148" s="258" t="s">
        <v>286</v>
      </c>
      <c r="AU148" s="258" t="s">
        <v>94</v>
      </c>
      <c r="AY148" s="18" t="s">
        <v>178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8" t="s">
        <v>92</v>
      </c>
      <c r="BK148" s="146">
        <f>ROUND(I148*H148,2)</f>
        <v>0</v>
      </c>
      <c r="BL148" s="18" t="s">
        <v>184</v>
      </c>
      <c r="BM148" s="258" t="s">
        <v>333</v>
      </c>
    </row>
    <row r="149" s="2" customFormat="1" ht="16.5" customHeight="1">
      <c r="A149" s="41"/>
      <c r="B149" s="42"/>
      <c r="C149" s="303" t="s">
        <v>223</v>
      </c>
      <c r="D149" s="303" t="s">
        <v>286</v>
      </c>
      <c r="E149" s="304" t="s">
        <v>1106</v>
      </c>
      <c r="F149" s="305" t="s">
        <v>1107</v>
      </c>
      <c r="G149" s="306" t="s">
        <v>1108</v>
      </c>
      <c r="H149" s="307">
        <v>1</v>
      </c>
      <c r="I149" s="308"/>
      <c r="J149" s="309">
        <f>ROUND(I149*H149,2)</f>
        <v>0</v>
      </c>
      <c r="K149" s="310"/>
      <c r="L149" s="311"/>
      <c r="M149" s="312" t="s">
        <v>1</v>
      </c>
      <c r="N149" s="313" t="s">
        <v>50</v>
      </c>
      <c r="O149" s="94"/>
      <c r="P149" s="256">
        <f>O149*H149</f>
        <v>0</v>
      </c>
      <c r="Q149" s="256">
        <v>0</v>
      </c>
      <c r="R149" s="256">
        <f>Q149*H149</f>
        <v>0</v>
      </c>
      <c r="S149" s="256">
        <v>0</v>
      </c>
      <c r="T149" s="25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58" t="s">
        <v>237</v>
      </c>
      <c r="AT149" s="258" t="s">
        <v>286</v>
      </c>
      <c r="AU149" s="258" t="s">
        <v>94</v>
      </c>
      <c r="AY149" s="18" t="s">
        <v>178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8" t="s">
        <v>92</v>
      </c>
      <c r="BK149" s="146">
        <f>ROUND(I149*H149,2)</f>
        <v>0</v>
      </c>
      <c r="BL149" s="18" t="s">
        <v>184</v>
      </c>
      <c r="BM149" s="258" t="s">
        <v>349</v>
      </c>
    </row>
    <row r="150" s="12" customFormat="1" ht="22.8" customHeight="1">
      <c r="A150" s="12"/>
      <c r="B150" s="230"/>
      <c r="C150" s="231"/>
      <c r="D150" s="232" t="s">
        <v>84</v>
      </c>
      <c r="E150" s="244" t="s">
        <v>1109</v>
      </c>
      <c r="F150" s="244" t="s">
        <v>1110</v>
      </c>
      <c r="G150" s="231"/>
      <c r="H150" s="231"/>
      <c r="I150" s="234"/>
      <c r="J150" s="245">
        <f>BK150</f>
        <v>0</v>
      </c>
      <c r="K150" s="231"/>
      <c r="L150" s="236"/>
      <c r="M150" s="237"/>
      <c r="N150" s="238"/>
      <c r="O150" s="238"/>
      <c r="P150" s="239">
        <f>SUM(P151:P155)</f>
        <v>0</v>
      </c>
      <c r="Q150" s="238"/>
      <c r="R150" s="239">
        <f>SUM(R151:R155)</f>
        <v>0</v>
      </c>
      <c r="S150" s="238"/>
      <c r="T150" s="240">
        <f>SUM(T151:T155)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41" t="s">
        <v>92</v>
      </c>
      <c r="AT150" s="242" t="s">
        <v>84</v>
      </c>
      <c r="AU150" s="242" t="s">
        <v>92</v>
      </c>
      <c r="AY150" s="241" t="s">
        <v>178</v>
      </c>
      <c r="BK150" s="243">
        <f>SUM(BK151:BK155)</f>
        <v>0</v>
      </c>
    </row>
    <row r="151" s="2" customFormat="1" ht="21.75" customHeight="1">
      <c r="A151" s="41"/>
      <c r="B151" s="42"/>
      <c r="C151" s="303" t="s">
        <v>92</v>
      </c>
      <c r="D151" s="303" t="s">
        <v>286</v>
      </c>
      <c r="E151" s="304" t="s">
        <v>1111</v>
      </c>
      <c r="F151" s="305" t="s">
        <v>1112</v>
      </c>
      <c r="G151" s="306" t="s">
        <v>282</v>
      </c>
      <c r="H151" s="307">
        <v>1</v>
      </c>
      <c r="I151" s="308"/>
      <c r="J151" s="309">
        <f>ROUND(I151*H151,2)</f>
        <v>0</v>
      </c>
      <c r="K151" s="310"/>
      <c r="L151" s="311"/>
      <c r="M151" s="312" t="s">
        <v>1</v>
      </c>
      <c r="N151" s="313" t="s">
        <v>50</v>
      </c>
      <c r="O151" s="94"/>
      <c r="P151" s="256">
        <f>O151*H151</f>
        <v>0</v>
      </c>
      <c r="Q151" s="256">
        <v>0</v>
      </c>
      <c r="R151" s="256">
        <f>Q151*H151</f>
        <v>0</v>
      </c>
      <c r="S151" s="256">
        <v>0</v>
      </c>
      <c r="T151" s="25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58" t="s">
        <v>237</v>
      </c>
      <c r="AT151" s="258" t="s">
        <v>286</v>
      </c>
      <c r="AU151" s="258" t="s">
        <v>94</v>
      </c>
      <c r="AY151" s="18" t="s">
        <v>178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8" t="s">
        <v>92</v>
      </c>
      <c r="BK151" s="146">
        <f>ROUND(I151*H151,2)</f>
        <v>0</v>
      </c>
      <c r="BL151" s="18" t="s">
        <v>184</v>
      </c>
      <c r="BM151" s="258" t="s">
        <v>357</v>
      </c>
    </row>
    <row r="152" s="2" customFormat="1" ht="16.5" customHeight="1">
      <c r="A152" s="41"/>
      <c r="B152" s="42"/>
      <c r="C152" s="303" t="s">
        <v>94</v>
      </c>
      <c r="D152" s="303" t="s">
        <v>286</v>
      </c>
      <c r="E152" s="304" t="s">
        <v>1113</v>
      </c>
      <c r="F152" s="305" t="s">
        <v>1114</v>
      </c>
      <c r="G152" s="306" t="s">
        <v>282</v>
      </c>
      <c r="H152" s="307">
        <v>1</v>
      </c>
      <c r="I152" s="308"/>
      <c r="J152" s="309">
        <f>ROUND(I152*H152,2)</f>
        <v>0</v>
      </c>
      <c r="K152" s="310"/>
      <c r="L152" s="311"/>
      <c r="M152" s="312" t="s">
        <v>1</v>
      </c>
      <c r="N152" s="313" t="s">
        <v>50</v>
      </c>
      <c r="O152" s="94"/>
      <c r="P152" s="256">
        <f>O152*H152</f>
        <v>0</v>
      </c>
      <c r="Q152" s="256">
        <v>0</v>
      </c>
      <c r="R152" s="256">
        <f>Q152*H152</f>
        <v>0</v>
      </c>
      <c r="S152" s="256">
        <v>0</v>
      </c>
      <c r="T152" s="25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58" t="s">
        <v>237</v>
      </c>
      <c r="AT152" s="258" t="s">
        <v>286</v>
      </c>
      <c r="AU152" s="258" t="s">
        <v>94</v>
      </c>
      <c r="AY152" s="18" t="s">
        <v>178</v>
      </c>
      <c r="BE152" s="146">
        <f>IF(N152="základní",J152,0)</f>
        <v>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8" t="s">
        <v>92</v>
      </c>
      <c r="BK152" s="146">
        <f>ROUND(I152*H152,2)</f>
        <v>0</v>
      </c>
      <c r="BL152" s="18" t="s">
        <v>184</v>
      </c>
      <c r="BM152" s="258" t="s">
        <v>366</v>
      </c>
    </row>
    <row r="153" s="2" customFormat="1" ht="16.5" customHeight="1">
      <c r="A153" s="41"/>
      <c r="B153" s="42"/>
      <c r="C153" s="303" t="s">
        <v>194</v>
      </c>
      <c r="D153" s="303" t="s">
        <v>286</v>
      </c>
      <c r="E153" s="304" t="s">
        <v>1115</v>
      </c>
      <c r="F153" s="305" t="s">
        <v>1116</v>
      </c>
      <c r="G153" s="306" t="s">
        <v>282</v>
      </c>
      <c r="H153" s="307">
        <v>9</v>
      </c>
      <c r="I153" s="308"/>
      <c r="J153" s="309">
        <f>ROUND(I153*H153,2)</f>
        <v>0</v>
      </c>
      <c r="K153" s="310"/>
      <c r="L153" s="311"/>
      <c r="M153" s="312" t="s">
        <v>1</v>
      </c>
      <c r="N153" s="313" t="s">
        <v>50</v>
      </c>
      <c r="O153" s="94"/>
      <c r="P153" s="256">
        <f>O153*H153</f>
        <v>0</v>
      </c>
      <c r="Q153" s="256">
        <v>0</v>
      </c>
      <c r="R153" s="256">
        <f>Q153*H153</f>
        <v>0</v>
      </c>
      <c r="S153" s="256">
        <v>0</v>
      </c>
      <c r="T153" s="25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58" t="s">
        <v>237</v>
      </c>
      <c r="AT153" s="258" t="s">
        <v>286</v>
      </c>
      <c r="AU153" s="258" t="s">
        <v>94</v>
      </c>
      <c r="AY153" s="18" t="s">
        <v>178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8" t="s">
        <v>92</v>
      </c>
      <c r="BK153" s="146">
        <f>ROUND(I153*H153,2)</f>
        <v>0</v>
      </c>
      <c r="BL153" s="18" t="s">
        <v>184</v>
      </c>
      <c r="BM153" s="258" t="s">
        <v>376</v>
      </c>
    </row>
    <row r="154" s="2" customFormat="1" ht="16.5" customHeight="1">
      <c r="A154" s="41"/>
      <c r="B154" s="42"/>
      <c r="C154" s="303" t="s">
        <v>184</v>
      </c>
      <c r="D154" s="303" t="s">
        <v>286</v>
      </c>
      <c r="E154" s="304" t="s">
        <v>1117</v>
      </c>
      <c r="F154" s="305" t="s">
        <v>1118</v>
      </c>
      <c r="G154" s="306" t="s">
        <v>282</v>
      </c>
      <c r="H154" s="307">
        <v>11</v>
      </c>
      <c r="I154" s="308"/>
      <c r="J154" s="309">
        <f>ROUND(I154*H154,2)</f>
        <v>0</v>
      </c>
      <c r="K154" s="310"/>
      <c r="L154" s="311"/>
      <c r="M154" s="312" t="s">
        <v>1</v>
      </c>
      <c r="N154" s="313" t="s">
        <v>50</v>
      </c>
      <c r="O154" s="94"/>
      <c r="P154" s="256">
        <f>O154*H154</f>
        <v>0</v>
      </c>
      <c r="Q154" s="256">
        <v>0</v>
      </c>
      <c r="R154" s="256">
        <f>Q154*H154</f>
        <v>0</v>
      </c>
      <c r="S154" s="256">
        <v>0</v>
      </c>
      <c r="T154" s="25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58" t="s">
        <v>237</v>
      </c>
      <c r="AT154" s="258" t="s">
        <v>286</v>
      </c>
      <c r="AU154" s="258" t="s">
        <v>94</v>
      </c>
      <c r="AY154" s="18" t="s">
        <v>178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8" t="s">
        <v>92</v>
      </c>
      <c r="BK154" s="146">
        <f>ROUND(I154*H154,2)</f>
        <v>0</v>
      </c>
      <c r="BL154" s="18" t="s">
        <v>184</v>
      </c>
      <c r="BM154" s="258" t="s">
        <v>384</v>
      </c>
    </row>
    <row r="155" s="2" customFormat="1" ht="16.5" customHeight="1">
      <c r="A155" s="41"/>
      <c r="B155" s="42"/>
      <c r="C155" s="303" t="s">
        <v>215</v>
      </c>
      <c r="D155" s="303" t="s">
        <v>286</v>
      </c>
      <c r="E155" s="304" t="s">
        <v>1119</v>
      </c>
      <c r="F155" s="305" t="s">
        <v>1120</v>
      </c>
      <c r="G155" s="306" t="s">
        <v>1108</v>
      </c>
      <c r="H155" s="307">
        <v>1</v>
      </c>
      <c r="I155" s="308"/>
      <c r="J155" s="309">
        <f>ROUND(I155*H155,2)</f>
        <v>0</v>
      </c>
      <c r="K155" s="310"/>
      <c r="L155" s="311"/>
      <c r="M155" s="312" t="s">
        <v>1</v>
      </c>
      <c r="N155" s="313" t="s">
        <v>50</v>
      </c>
      <c r="O155" s="94"/>
      <c r="P155" s="256">
        <f>O155*H155</f>
        <v>0</v>
      </c>
      <c r="Q155" s="256">
        <v>0</v>
      </c>
      <c r="R155" s="256">
        <f>Q155*H155</f>
        <v>0</v>
      </c>
      <c r="S155" s="256">
        <v>0</v>
      </c>
      <c r="T155" s="25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58" t="s">
        <v>237</v>
      </c>
      <c r="AT155" s="258" t="s">
        <v>286</v>
      </c>
      <c r="AU155" s="258" t="s">
        <v>94</v>
      </c>
      <c r="AY155" s="18" t="s">
        <v>178</v>
      </c>
      <c r="BE155" s="146">
        <f>IF(N155="základní",J155,0)</f>
        <v>0</v>
      </c>
      <c r="BF155" s="146">
        <f>IF(N155="snížená",J155,0)</f>
        <v>0</v>
      </c>
      <c r="BG155" s="146">
        <f>IF(N155="zákl. přenesená",J155,0)</f>
        <v>0</v>
      </c>
      <c r="BH155" s="146">
        <f>IF(N155="sníž. přenesená",J155,0)</f>
        <v>0</v>
      </c>
      <c r="BI155" s="146">
        <f>IF(N155="nulová",J155,0)</f>
        <v>0</v>
      </c>
      <c r="BJ155" s="18" t="s">
        <v>92</v>
      </c>
      <c r="BK155" s="146">
        <f>ROUND(I155*H155,2)</f>
        <v>0</v>
      </c>
      <c r="BL155" s="18" t="s">
        <v>184</v>
      </c>
      <c r="BM155" s="258" t="s">
        <v>393</v>
      </c>
    </row>
    <row r="156" s="12" customFormat="1" ht="22.8" customHeight="1">
      <c r="A156" s="12"/>
      <c r="B156" s="230"/>
      <c r="C156" s="231"/>
      <c r="D156" s="232" t="s">
        <v>84</v>
      </c>
      <c r="E156" s="244" t="s">
        <v>1121</v>
      </c>
      <c r="F156" s="244" t="s">
        <v>1122</v>
      </c>
      <c r="G156" s="231"/>
      <c r="H156" s="231"/>
      <c r="I156" s="234"/>
      <c r="J156" s="245">
        <f>BK156</f>
        <v>0</v>
      </c>
      <c r="K156" s="231"/>
      <c r="L156" s="236"/>
      <c r="M156" s="237"/>
      <c r="N156" s="238"/>
      <c r="O156" s="238"/>
      <c r="P156" s="239">
        <f>SUM(P157:P158)</f>
        <v>0</v>
      </c>
      <c r="Q156" s="238"/>
      <c r="R156" s="239">
        <f>SUM(R157:R158)</f>
        <v>0</v>
      </c>
      <c r="S156" s="238"/>
      <c r="T156" s="240">
        <f>SUM(T157:T158)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41" t="s">
        <v>92</v>
      </c>
      <c r="AT156" s="242" t="s">
        <v>84</v>
      </c>
      <c r="AU156" s="242" t="s">
        <v>92</v>
      </c>
      <c r="AY156" s="241" t="s">
        <v>178</v>
      </c>
      <c r="BK156" s="243">
        <f>SUM(BK157:BK158)</f>
        <v>0</v>
      </c>
    </row>
    <row r="157" s="2" customFormat="1" ht="21.75" customHeight="1">
      <c r="A157" s="41"/>
      <c r="B157" s="42"/>
      <c r="C157" s="303" t="s">
        <v>92</v>
      </c>
      <c r="D157" s="303" t="s">
        <v>286</v>
      </c>
      <c r="E157" s="304" t="s">
        <v>1123</v>
      </c>
      <c r="F157" s="305" t="s">
        <v>1124</v>
      </c>
      <c r="G157" s="306" t="s">
        <v>282</v>
      </c>
      <c r="H157" s="307">
        <v>10</v>
      </c>
      <c r="I157" s="308"/>
      <c r="J157" s="309">
        <f>ROUND(I157*H157,2)</f>
        <v>0</v>
      </c>
      <c r="K157" s="310"/>
      <c r="L157" s="311"/>
      <c r="M157" s="312" t="s">
        <v>1</v>
      </c>
      <c r="N157" s="313" t="s">
        <v>50</v>
      </c>
      <c r="O157" s="94"/>
      <c r="P157" s="256">
        <f>O157*H157</f>
        <v>0</v>
      </c>
      <c r="Q157" s="256">
        <v>0</v>
      </c>
      <c r="R157" s="256">
        <f>Q157*H157</f>
        <v>0</v>
      </c>
      <c r="S157" s="256">
        <v>0</v>
      </c>
      <c r="T157" s="25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58" t="s">
        <v>237</v>
      </c>
      <c r="AT157" s="258" t="s">
        <v>286</v>
      </c>
      <c r="AU157" s="258" t="s">
        <v>94</v>
      </c>
      <c r="AY157" s="18" t="s">
        <v>178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8" t="s">
        <v>92</v>
      </c>
      <c r="BK157" s="146">
        <f>ROUND(I157*H157,2)</f>
        <v>0</v>
      </c>
      <c r="BL157" s="18" t="s">
        <v>184</v>
      </c>
      <c r="BM157" s="258" t="s">
        <v>406</v>
      </c>
    </row>
    <row r="158" s="2" customFormat="1" ht="16.5" customHeight="1">
      <c r="A158" s="41"/>
      <c r="B158" s="42"/>
      <c r="C158" s="303" t="s">
        <v>94</v>
      </c>
      <c r="D158" s="303" t="s">
        <v>286</v>
      </c>
      <c r="E158" s="304" t="s">
        <v>1125</v>
      </c>
      <c r="F158" s="305" t="s">
        <v>1120</v>
      </c>
      <c r="G158" s="306" t="s">
        <v>282</v>
      </c>
      <c r="H158" s="307">
        <v>1</v>
      </c>
      <c r="I158" s="308"/>
      <c r="J158" s="309">
        <f>ROUND(I158*H158,2)</f>
        <v>0</v>
      </c>
      <c r="K158" s="310"/>
      <c r="L158" s="311"/>
      <c r="M158" s="312" t="s">
        <v>1</v>
      </c>
      <c r="N158" s="313" t="s">
        <v>50</v>
      </c>
      <c r="O158" s="94"/>
      <c r="P158" s="256">
        <f>O158*H158</f>
        <v>0</v>
      </c>
      <c r="Q158" s="256">
        <v>0</v>
      </c>
      <c r="R158" s="256">
        <f>Q158*H158</f>
        <v>0</v>
      </c>
      <c r="S158" s="256">
        <v>0</v>
      </c>
      <c r="T158" s="25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58" t="s">
        <v>237</v>
      </c>
      <c r="AT158" s="258" t="s">
        <v>286</v>
      </c>
      <c r="AU158" s="258" t="s">
        <v>94</v>
      </c>
      <c r="AY158" s="18" t="s">
        <v>178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8" t="s">
        <v>92</v>
      </c>
      <c r="BK158" s="146">
        <f>ROUND(I158*H158,2)</f>
        <v>0</v>
      </c>
      <c r="BL158" s="18" t="s">
        <v>184</v>
      </c>
      <c r="BM158" s="258" t="s">
        <v>421</v>
      </c>
    </row>
    <row r="159" s="12" customFormat="1" ht="22.8" customHeight="1">
      <c r="A159" s="12"/>
      <c r="B159" s="230"/>
      <c r="C159" s="231"/>
      <c r="D159" s="232" t="s">
        <v>84</v>
      </c>
      <c r="E159" s="244" t="s">
        <v>1126</v>
      </c>
      <c r="F159" s="244" t="s">
        <v>1127</v>
      </c>
      <c r="G159" s="231"/>
      <c r="H159" s="231"/>
      <c r="I159" s="234"/>
      <c r="J159" s="245">
        <f>BK159</f>
        <v>0</v>
      </c>
      <c r="K159" s="231"/>
      <c r="L159" s="236"/>
      <c r="M159" s="237"/>
      <c r="N159" s="238"/>
      <c r="O159" s="238"/>
      <c r="P159" s="239">
        <f>SUM(P160:P170)</f>
        <v>0</v>
      </c>
      <c r="Q159" s="238"/>
      <c r="R159" s="239">
        <f>SUM(R160:R170)</f>
        <v>0</v>
      </c>
      <c r="S159" s="238"/>
      <c r="T159" s="240">
        <f>SUM(T160:T170)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41" t="s">
        <v>92</v>
      </c>
      <c r="AT159" s="242" t="s">
        <v>84</v>
      </c>
      <c r="AU159" s="242" t="s">
        <v>92</v>
      </c>
      <c r="AY159" s="241" t="s">
        <v>178</v>
      </c>
      <c r="BK159" s="243">
        <f>SUM(BK160:BK170)</f>
        <v>0</v>
      </c>
    </row>
    <row r="160" s="2" customFormat="1" ht="16.5" customHeight="1">
      <c r="A160" s="41"/>
      <c r="B160" s="42"/>
      <c r="C160" s="303" t="s">
        <v>92</v>
      </c>
      <c r="D160" s="303" t="s">
        <v>286</v>
      </c>
      <c r="E160" s="304" t="s">
        <v>1128</v>
      </c>
      <c r="F160" s="305" t="s">
        <v>1129</v>
      </c>
      <c r="G160" s="306" t="s">
        <v>282</v>
      </c>
      <c r="H160" s="307">
        <v>1</v>
      </c>
      <c r="I160" s="308"/>
      <c r="J160" s="309">
        <f>ROUND(I160*H160,2)</f>
        <v>0</v>
      </c>
      <c r="K160" s="310"/>
      <c r="L160" s="311"/>
      <c r="M160" s="312" t="s">
        <v>1</v>
      </c>
      <c r="N160" s="313" t="s">
        <v>50</v>
      </c>
      <c r="O160" s="94"/>
      <c r="P160" s="256">
        <f>O160*H160</f>
        <v>0</v>
      </c>
      <c r="Q160" s="256">
        <v>0</v>
      </c>
      <c r="R160" s="256">
        <f>Q160*H160</f>
        <v>0</v>
      </c>
      <c r="S160" s="256">
        <v>0</v>
      </c>
      <c r="T160" s="25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58" t="s">
        <v>237</v>
      </c>
      <c r="AT160" s="258" t="s">
        <v>286</v>
      </c>
      <c r="AU160" s="258" t="s">
        <v>94</v>
      </c>
      <c r="AY160" s="18" t="s">
        <v>178</v>
      </c>
      <c r="BE160" s="146">
        <f>IF(N160="základní",J160,0)</f>
        <v>0</v>
      </c>
      <c r="BF160" s="146">
        <f>IF(N160="snížená",J160,0)</f>
        <v>0</v>
      </c>
      <c r="BG160" s="146">
        <f>IF(N160="zákl. přenesená",J160,0)</f>
        <v>0</v>
      </c>
      <c r="BH160" s="146">
        <f>IF(N160="sníž. přenesená",J160,0)</f>
        <v>0</v>
      </c>
      <c r="BI160" s="146">
        <f>IF(N160="nulová",J160,0)</f>
        <v>0</v>
      </c>
      <c r="BJ160" s="18" t="s">
        <v>92</v>
      </c>
      <c r="BK160" s="146">
        <f>ROUND(I160*H160,2)</f>
        <v>0</v>
      </c>
      <c r="BL160" s="18" t="s">
        <v>184</v>
      </c>
      <c r="BM160" s="258" t="s">
        <v>436</v>
      </c>
    </row>
    <row r="161" s="2" customFormat="1" ht="16.5" customHeight="1">
      <c r="A161" s="41"/>
      <c r="B161" s="42"/>
      <c r="C161" s="303" t="s">
        <v>94</v>
      </c>
      <c r="D161" s="303" t="s">
        <v>286</v>
      </c>
      <c r="E161" s="304" t="s">
        <v>1130</v>
      </c>
      <c r="F161" s="305" t="s">
        <v>1131</v>
      </c>
      <c r="G161" s="306" t="s">
        <v>346</v>
      </c>
      <c r="H161" s="307">
        <v>45</v>
      </c>
      <c r="I161" s="308"/>
      <c r="J161" s="309">
        <f>ROUND(I161*H161,2)</f>
        <v>0</v>
      </c>
      <c r="K161" s="310"/>
      <c r="L161" s="311"/>
      <c r="M161" s="312" t="s">
        <v>1</v>
      </c>
      <c r="N161" s="313" t="s">
        <v>50</v>
      </c>
      <c r="O161" s="94"/>
      <c r="P161" s="256">
        <f>O161*H161</f>
        <v>0</v>
      </c>
      <c r="Q161" s="256">
        <v>0</v>
      </c>
      <c r="R161" s="256">
        <f>Q161*H161</f>
        <v>0</v>
      </c>
      <c r="S161" s="256">
        <v>0</v>
      </c>
      <c r="T161" s="25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58" t="s">
        <v>237</v>
      </c>
      <c r="AT161" s="258" t="s">
        <v>286</v>
      </c>
      <c r="AU161" s="258" t="s">
        <v>94</v>
      </c>
      <c r="AY161" s="18" t="s">
        <v>178</v>
      </c>
      <c r="BE161" s="146">
        <f>IF(N161="základní",J161,0)</f>
        <v>0</v>
      </c>
      <c r="BF161" s="146">
        <f>IF(N161="snížená",J161,0)</f>
        <v>0</v>
      </c>
      <c r="BG161" s="146">
        <f>IF(N161="zákl. přenesená",J161,0)</f>
        <v>0</v>
      </c>
      <c r="BH161" s="146">
        <f>IF(N161="sníž. přenesená",J161,0)</f>
        <v>0</v>
      </c>
      <c r="BI161" s="146">
        <f>IF(N161="nulová",J161,0)</f>
        <v>0</v>
      </c>
      <c r="BJ161" s="18" t="s">
        <v>92</v>
      </c>
      <c r="BK161" s="146">
        <f>ROUND(I161*H161,2)</f>
        <v>0</v>
      </c>
      <c r="BL161" s="18" t="s">
        <v>184</v>
      </c>
      <c r="BM161" s="258" t="s">
        <v>448</v>
      </c>
    </row>
    <row r="162" s="2" customFormat="1" ht="16.5" customHeight="1">
      <c r="A162" s="41"/>
      <c r="B162" s="42"/>
      <c r="C162" s="303" t="s">
        <v>194</v>
      </c>
      <c r="D162" s="303" t="s">
        <v>286</v>
      </c>
      <c r="E162" s="304" t="s">
        <v>1132</v>
      </c>
      <c r="F162" s="305" t="s">
        <v>1133</v>
      </c>
      <c r="G162" s="306" t="s">
        <v>346</v>
      </c>
      <c r="H162" s="307">
        <v>20</v>
      </c>
      <c r="I162" s="308"/>
      <c r="J162" s="309">
        <f>ROUND(I162*H162,2)</f>
        <v>0</v>
      </c>
      <c r="K162" s="310"/>
      <c r="L162" s="311"/>
      <c r="M162" s="312" t="s">
        <v>1</v>
      </c>
      <c r="N162" s="313" t="s">
        <v>50</v>
      </c>
      <c r="O162" s="94"/>
      <c r="P162" s="256">
        <f>O162*H162</f>
        <v>0</v>
      </c>
      <c r="Q162" s="256">
        <v>0</v>
      </c>
      <c r="R162" s="256">
        <f>Q162*H162</f>
        <v>0</v>
      </c>
      <c r="S162" s="256">
        <v>0</v>
      </c>
      <c r="T162" s="25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58" t="s">
        <v>237</v>
      </c>
      <c r="AT162" s="258" t="s">
        <v>286</v>
      </c>
      <c r="AU162" s="258" t="s">
        <v>94</v>
      </c>
      <c r="AY162" s="18" t="s">
        <v>178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8" t="s">
        <v>92</v>
      </c>
      <c r="BK162" s="146">
        <f>ROUND(I162*H162,2)</f>
        <v>0</v>
      </c>
      <c r="BL162" s="18" t="s">
        <v>184</v>
      </c>
      <c r="BM162" s="258" t="s">
        <v>460</v>
      </c>
    </row>
    <row r="163" s="2" customFormat="1" ht="16.5" customHeight="1">
      <c r="A163" s="41"/>
      <c r="B163" s="42"/>
      <c r="C163" s="303" t="s">
        <v>184</v>
      </c>
      <c r="D163" s="303" t="s">
        <v>286</v>
      </c>
      <c r="E163" s="304" t="s">
        <v>1134</v>
      </c>
      <c r="F163" s="305" t="s">
        <v>1135</v>
      </c>
      <c r="G163" s="306" t="s">
        <v>346</v>
      </c>
      <c r="H163" s="307">
        <v>35</v>
      </c>
      <c r="I163" s="308"/>
      <c r="J163" s="309">
        <f>ROUND(I163*H163,2)</f>
        <v>0</v>
      </c>
      <c r="K163" s="310"/>
      <c r="L163" s="311"/>
      <c r="M163" s="312" t="s">
        <v>1</v>
      </c>
      <c r="N163" s="313" t="s">
        <v>50</v>
      </c>
      <c r="O163" s="94"/>
      <c r="P163" s="256">
        <f>O163*H163</f>
        <v>0</v>
      </c>
      <c r="Q163" s="256">
        <v>0</v>
      </c>
      <c r="R163" s="256">
        <f>Q163*H163</f>
        <v>0</v>
      </c>
      <c r="S163" s="256">
        <v>0</v>
      </c>
      <c r="T163" s="25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58" t="s">
        <v>237</v>
      </c>
      <c r="AT163" s="258" t="s">
        <v>286</v>
      </c>
      <c r="AU163" s="258" t="s">
        <v>94</v>
      </c>
      <c r="AY163" s="18" t="s">
        <v>178</v>
      </c>
      <c r="BE163" s="146">
        <f>IF(N163="základní",J163,0)</f>
        <v>0</v>
      </c>
      <c r="BF163" s="146">
        <f>IF(N163="snížená",J163,0)</f>
        <v>0</v>
      </c>
      <c r="BG163" s="146">
        <f>IF(N163="zákl. přenesená",J163,0)</f>
        <v>0</v>
      </c>
      <c r="BH163" s="146">
        <f>IF(N163="sníž. přenesená",J163,0)</f>
        <v>0</v>
      </c>
      <c r="BI163" s="146">
        <f>IF(N163="nulová",J163,0)</f>
        <v>0</v>
      </c>
      <c r="BJ163" s="18" t="s">
        <v>92</v>
      </c>
      <c r="BK163" s="146">
        <f>ROUND(I163*H163,2)</f>
        <v>0</v>
      </c>
      <c r="BL163" s="18" t="s">
        <v>184</v>
      </c>
      <c r="BM163" s="258" t="s">
        <v>471</v>
      </c>
    </row>
    <row r="164" s="2" customFormat="1" ht="16.5" customHeight="1">
      <c r="A164" s="41"/>
      <c r="B164" s="42"/>
      <c r="C164" s="303" t="s">
        <v>215</v>
      </c>
      <c r="D164" s="303" t="s">
        <v>286</v>
      </c>
      <c r="E164" s="304" t="s">
        <v>1136</v>
      </c>
      <c r="F164" s="305" t="s">
        <v>1137</v>
      </c>
      <c r="G164" s="306" t="s">
        <v>282</v>
      </c>
      <c r="H164" s="307">
        <v>3</v>
      </c>
      <c r="I164" s="308"/>
      <c r="J164" s="309">
        <f>ROUND(I164*H164,2)</f>
        <v>0</v>
      </c>
      <c r="K164" s="310"/>
      <c r="L164" s="311"/>
      <c r="M164" s="312" t="s">
        <v>1</v>
      </c>
      <c r="N164" s="313" t="s">
        <v>50</v>
      </c>
      <c r="O164" s="94"/>
      <c r="P164" s="256">
        <f>O164*H164</f>
        <v>0</v>
      </c>
      <c r="Q164" s="256">
        <v>0</v>
      </c>
      <c r="R164" s="256">
        <f>Q164*H164</f>
        <v>0</v>
      </c>
      <c r="S164" s="256">
        <v>0</v>
      </c>
      <c r="T164" s="25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58" t="s">
        <v>237</v>
      </c>
      <c r="AT164" s="258" t="s">
        <v>286</v>
      </c>
      <c r="AU164" s="258" t="s">
        <v>94</v>
      </c>
      <c r="AY164" s="18" t="s">
        <v>178</v>
      </c>
      <c r="BE164" s="146">
        <f>IF(N164="základní",J164,0)</f>
        <v>0</v>
      </c>
      <c r="BF164" s="146">
        <f>IF(N164="snížená",J164,0)</f>
        <v>0</v>
      </c>
      <c r="BG164" s="146">
        <f>IF(N164="zákl. přenesená",J164,0)</f>
        <v>0</v>
      </c>
      <c r="BH164" s="146">
        <f>IF(N164="sníž. přenesená",J164,0)</f>
        <v>0</v>
      </c>
      <c r="BI164" s="146">
        <f>IF(N164="nulová",J164,0)</f>
        <v>0</v>
      </c>
      <c r="BJ164" s="18" t="s">
        <v>92</v>
      </c>
      <c r="BK164" s="146">
        <f>ROUND(I164*H164,2)</f>
        <v>0</v>
      </c>
      <c r="BL164" s="18" t="s">
        <v>184</v>
      </c>
      <c r="BM164" s="258" t="s">
        <v>480</v>
      </c>
    </row>
    <row r="165" s="2" customFormat="1" ht="16.5" customHeight="1">
      <c r="A165" s="41"/>
      <c r="B165" s="42"/>
      <c r="C165" s="303" t="s">
        <v>223</v>
      </c>
      <c r="D165" s="303" t="s">
        <v>286</v>
      </c>
      <c r="E165" s="304" t="s">
        <v>1138</v>
      </c>
      <c r="F165" s="305" t="s">
        <v>1139</v>
      </c>
      <c r="G165" s="306" t="s">
        <v>282</v>
      </c>
      <c r="H165" s="307">
        <v>35</v>
      </c>
      <c r="I165" s="308"/>
      <c r="J165" s="309">
        <f>ROUND(I165*H165,2)</f>
        <v>0</v>
      </c>
      <c r="K165" s="310"/>
      <c r="L165" s="311"/>
      <c r="M165" s="312" t="s">
        <v>1</v>
      </c>
      <c r="N165" s="313" t="s">
        <v>50</v>
      </c>
      <c r="O165" s="94"/>
      <c r="P165" s="256">
        <f>O165*H165</f>
        <v>0</v>
      </c>
      <c r="Q165" s="256">
        <v>0</v>
      </c>
      <c r="R165" s="256">
        <f>Q165*H165</f>
        <v>0</v>
      </c>
      <c r="S165" s="256">
        <v>0</v>
      </c>
      <c r="T165" s="25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58" t="s">
        <v>237</v>
      </c>
      <c r="AT165" s="258" t="s">
        <v>286</v>
      </c>
      <c r="AU165" s="258" t="s">
        <v>94</v>
      </c>
      <c r="AY165" s="18" t="s">
        <v>178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8" t="s">
        <v>92</v>
      </c>
      <c r="BK165" s="146">
        <f>ROUND(I165*H165,2)</f>
        <v>0</v>
      </c>
      <c r="BL165" s="18" t="s">
        <v>184</v>
      </c>
      <c r="BM165" s="258" t="s">
        <v>488</v>
      </c>
    </row>
    <row r="166" s="2" customFormat="1" ht="16.5" customHeight="1">
      <c r="A166" s="41"/>
      <c r="B166" s="42"/>
      <c r="C166" s="303" t="s">
        <v>232</v>
      </c>
      <c r="D166" s="303" t="s">
        <v>286</v>
      </c>
      <c r="E166" s="304" t="s">
        <v>1140</v>
      </c>
      <c r="F166" s="305" t="s">
        <v>1141</v>
      </c>
      <c r="G166" s="306" t="s">
        <v>282</v>
      </c>
      <c r="H166" s="307">
        <v>10</v>
      </c>
      <c r="I166" s="308"/>
      <c r="J166" s="309">
        <f>ROUND(I166*H166,2)</f>
        <v>0</v>
      </c>
      <c r="K166" s="310"/>
      <c r="L166" s="311"/>
      <c r="M166" s="312" t="s">
        <v>1</v>
      </c>
      <c r="N166" s="313" t="s">
        <v>50</v>
      </c>
      <c r="O166" s="94"/>
      <c r="P166" s="256">
        <f>O166*H166</f>
        <v>0</v>
      </c>
      <c r="Q166" s="256">
        <v>0</v>
      </c>
      <c r="R166" s="256">
        <f>Q166*H166</f>
        <v>0</v>
      </c>
      <c r="S166" s="256">
        <v>0</v>
      </c>
      <c r="T166" s="25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58" t="s">
        <v>237</v>
      </c>
      <c r="AT166" s="258" t="s">
        <v>286</v>
      </c>
      <c r="AU166" s="258" t="s">
        <v>94</v>
      </c>
      <c r="AY166" s="18" t="s">
        <v>178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8" t="s">
        <v>92</v>
      </c>
      <c r="BK166" s="146">
        <f>ROUND(I166*H166,2)</f>
        <v>0</v>
      </c>
      <c r="BL166" s="18" t="s">
        <v>184</v>
      </c>
      <c r="BM166" s="258" t="s">
        <v>496</v>
      </c>
    </row>
    <row r="167" s="2" customFormat="1" ht="16.5" customHeight="1">
      <c r="A167" s="41"/>
      <c r="B167" s="42"/>
      <c r="C167" s="303" t="s">
        <v>237</v>
      </c>
      <c r="D167" s="303" t="s">
        <v>286</v>
      </c>
      <c r="E167" s="304" t="s">
        <v>1142</v>
      </c>
      <c r="F167" s="305" t="s">
        <v>1143</v>
      </c>
      <c r="G167" s="306" t="s">
        <v>282</v>
      </c>
      <c r="H167" s="307">
        <v>4</v>
      </c>
      <c r="I167" s="308"/>
      <c r="J167" s="309">
        <f>ROUND(I167*H167,2)</f>
        <v>0</v>
      </c>
      <c r="K167" s="310"/>
      <c r="L167" s="311"/>
      <c r="M167" s="312" t="s">
        <v>1</v>
      </c>
      <c r="N167" s="313" t="s">
        <v>50</v>
      </c>
      <c r="O167" s="94"/>
      <c r="P167" s="256">
        <f>O167*H167</f>
        <v>0</v>
      </c>
      <c r="Q167" s="256">
        <v>0</v>
      </c>
      <c r="R167" s="256">
        <f>Q167*H167</f>
        <v>0</v>
      </c>
      <c r="S167" s="256">
        <v>0</v>
      </c>
      <c r="T167" s="25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58" t="s">
        <v>237</v>
      </c>
      <c r="AT167" s="258" t="s">
        <v>286</v>
      </c>
      <c r="AU167" s="258" t="s">
        <v>94</v>
      </c>
      <c r="AY167" s="18" t="s">
        <v>178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8" t="s">
        <v>92</v>
      </c>
      <c r="BK167" s="146">
        <f>ROUND(I167*H167,2)</f>
        <v>0</v>
      </c>
      <c r="BL167" s="18" t="s">
        <v>184</v>
      </c>
      <c r="BM167" s="258" t="s">
        <v>504</v>
      </c>
    </row>
    <row r="168" s="2" customFormat="1" ht="16.5" customHeight="1">
      <c r="A168" s="41"/>
      <c r="B168" s="42"/>
      <c r="C168" s="303" t="s">
        <v>242</v>
      </c>
      <c r="D168" s="303" t="s">
        <v>286</v>
      </c>
      <c r="E168" s="304" t="s">
        <v>1144</v>
      </c>
      <c r="F168" s="305" t="s">
        <v>1145</v>
      </c>
      <c r="G168" s="306" t="s">
        <v>282</v>
      </c>
      <c r="H168" s="307">
        <v>4</v>
      </c>
      <c r="I168" s="308"/>
      <c r="J168" s="309">
        <f>ROUND(I168*H168,2)</f>
        <v>0</v>
      </c>
      <c r="K168" s="310"/>
      <c r="L168" s="311"/>
      <c r="M168" s="312" t="s">
        <v>1</v>
      </c>
      <c r="N168" s="313" t="s">
        <v>50</v>
      </c>
      <c r="O168" s="94"/>
      <c r="P168" s="256">
        <f>O168*H168</f>
        <v>0</v>
      </c>
      <c r="Q168" s="256">
        <v>0</v>
      </c>
      <c r="R168" s="256">
        <f>Q168*H168</f>
        <v>0</v>
      </c>
      <c r="S168" s="256">
        <v>0</v>
      </c>
      <c r="T168" s="25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58" t="s">
        <v>237</v>
      </c>
      <c r="AT168" s="258" t="s">
        <v>286</v>
      </c>
      <c r="AU168" s="258" t="s">
        <v>94</v>
      </c>
      <c r="AY168" s="18" t="s">
        <v>178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8" t="s">
        <v>92</v>
      </c>
      <c r="BK168" s="146">
        <f>ROUND(I168*H168,2)</f>
        <v>0</v>
      </c>
      <c r="BL168" s="18" t="s">
        <v>184</v>
      </c>
      <c r="BM168" s="258" t="s">
        <v>513</v>
      </c>
    </row>
    <row r="169" s="2" customFormat="1" ht="24.15" customHeight="1">
      <c r="A169" s="41"/>
      <c r="B169" s="42"/>
      <c r="C169" s="303" t="s">
        <v>246</v>
      </c>
      <c r="D169" s="303" t="s">
        <v>286</v>
      </c>
      <c r="E169" s="304" t="s">
        <v>1146</v>
      </c>
      <c r="F169" s="305" t="s">
        <v>1147</v>
      </c>
      <c r="G169" s="306" t="s">
        <v>1108</v>
      </c>
      <c r="H169" s="307">
        <v>1</v>
      </c>
      <c r="I169" s="308"/>
      <c r="J169" s="309">
        <f>ROUND(I169*H169,2)</f>
        <v>0</v>
      </c>
      <c r="K169" s="310"/>
      <c r="L169" s="311"/>
      <c r="M169" s="312" t="s">
        <v>1</v>
      </c>
      <c r="N169" s="313" t="s">
        <v>50</v>
      </c>
      <c r="O169" s="94"/>
      <c r="P169" s="256">
        <f>O169*H169</f>
        <v>0</v>
      </c>
      <c r="Q169" s="256">
        <v>0</v>
      </c>
      <c r="R169" s="256">
        <f>Q169*H169</f>
        <v>0</v>
      </c>
      <c r="S169" s="256">
        <v>0</v>
      </c>
      <c r="T169" s="25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58" t="s">
        <v>237</v>
      </c>
      <c r="AT169" s="258" t="s">
        <v>286</v>
      </c>
      <c r="AU169" s="258" t="s">
        <v>94</v>
      </c>
      <c r="AY169" s="18" t="s">
        <v>178</v>
      </c>
      <c r="BE169" s="146">
        <f>IF(N169="základní",J169,0)</f>
        <v>0</v>
      </c>
      <c r="BF169" s="146">
        <f>IF(N169="snížená",J169,0)</f>
        <v>0</v>
      </c>
      <c r="BG169" s="146">
        <f>IF(N169="zákl. přenesená",J169,0)</f>
        <v>0</v>
      </c>
      <c r="BH169" s="146">
        <f>IF(N169="sníž. přenesená",J169,0)</f>
        <v>0</v>
      </c>
      <c r="BI169" s="146">
        <f>IF(N169="nulová",J169,0)</f>
        <v>0</v>
      </c>
      <c r="BJ169" s="18" t="s">
        <v>92</v>
      </c>
      <c r="BK169" s="146">
        <f>ROUND(I169*H169,2)</f>
        <v>0</v>
      </c>
      <c r="BL169" s="18" t="s">
        <v>184</v>
      </c>
      <c r="BM169" s="258" t="s">
        <v>523</v>
      </c>
    </row>
    <row r="170" s="2" customFormat="1" ht="16.5" customHeight="1">
      <c r="A170" s="41"/>
      <c r="B170" s="42"/>
      <c r="C170" s="303" t="s">
        <v>251</v>
      </c>
      <c r="D170" s="303" t="s">
        <v>286</v>
      </c>
      <c r="E170" s="304" t="s">
        <v>1148</v>
      </c>
      <c r="F170" s="305" t="s">
        <v>1149</v>
      </c>
      <c r="G170" s="306" t="s">
        <v>1108</v>
      </c>
      <c r="H170" s="307">
        <v>1</v>
      </c>
      <c r="I170" s="308"/>
      <c r="J170" s="309">
        <f>ROUND(I170*H170,2)</f>
        <v>0</v>
      </c>
      <c r="K170" s="310"/>
      <c r="L170" s="311"/>
      <c r="M170" s="312" t="s">
        <v>1</v>
      </c>
      <c r="N170" s="313" t="s">
        <v>50</v>
      </c>
      <c r="O170" s="94"/>
      <c r="P170" s="256">
        <f>O170*H170</f>
        <v>0</v>
      </c>
      <c r="Q170" s="256">
        <v>0</v>
      </c>
      <c r="R170" s="256">
        <f>Q170*H170</f>
        <v>0</v>
      </c>
      <c r="S170" s="256">
        <v>0</v>
      </c>
      <c r="T170" s="25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58" t="s">
        <v>237</v>
      </c>
      <c r="AT170" s="258" t="s">
        <v>286</v>
      </c>
      <c r="AU170" s="258" t="s">
        <v>94</v>
      </c>
      <c r="AY170" s="18" t="s">
        <v>178</v>
      </c>
      <c r="BE170" s="146">
        <f>IF(N170="základní",J170,0)</f>
        <v>0</v>
      </c>
      <c r="BF170" s="146">
        <f>IF(N170="snížená",J170,0)</f>
        <v>0</v>
      </c>
      <c r="BG170" s="146">
        <f>IF(N170="zákl. přenesená",J170,0)</f>
        <v>0</v>
      </c>
      <c r="BH170" s="146">
        <f>IF(N170="sníž. přenesená",J170,0)</f>
        <v>0</v>
      </c>
      <c r="BI170" s="146">
        <f>IF(N170="nulová",J170,0)</f>
        <v>0</v>
      </c>
      <c r="BJ170" s="18" t="s">
        <v>92</v>
      </c>
      <c r="BK170" s="146">
        <f>ROUND(I170*H170,2)</f>
        <v>0</v>
      </c>
      <c r="BL170" s="18" t="s">
        <v>184</v>
      </c>
      <c r="BM170" s="258" t="s">
        <v>533</v>
      </c>
    </row>
    <row r="171" s="12" customFormat="1" ht="22.8" customHeight="1">
      <c r="A171" s="12"/>
      <c r="B171" s="230"/>
      <c r="C171" s="231"/>
      <c r="D171" s="232" t="s">
        <v>84</v>
      </c>
      <c r="E171" s="244" t="s">
        <v>1150</v>
      </c>
      <c r="F171" s="244" t="s">
        <v>1151</v>
      </c>
      <c r="G171" s="231"/>
      <c r="H171" s="231"/>
      <c r="I171" s="234"/>
      <c r="J171" s="245">
        <f>BK171</f>
        <v>0</v>
      </c>
      <c r="K171" s="231"/>
      <c r="L171" s="236"/>
      <c r="M171" s="237"/>
      <c r="N171" s="238"/>
      <c r="O171" s="238"/>
      <c r="P171" s="239">
        <f>SUM(P172:P176)</f>
        <v>0</v>
      </c>
      <c r="Q171" s="238"/>
      <c r="R171" s="239">
        <f>SUM(R172:R176)</f>
        <v>0</v>
      </c>
      <c r="S171" s="238"/>
      <c r="T171" s="240">
        <f>SUM(T172:T176)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41" t="s">
        <v>92</v>
      </c>
      <c r="AT171" s="242" t="s">
        <v>84</v>
      </c>
      <c r="AU171" s="242" t="s">
        <v>92</v>
      </c>
      <c r="AY171" s="241" t="s">
        <v>178</v>
      </c>
      <c r="BK171" s="243">
        <f>SUM(BK172:BK176)</f>
        <v>0</v>
      </c>
    </row>
    <row r="172" s="2" customFormat="1" ht="16.5" customHeight="1">
      <c r="A172" s="41"/>
      <c r="B172" s="42"/>
      <c r="C172" s="246" t="s">
        <v>92</v>
      </c>
      <c r="D172" s="246" t="s">
        <v>180</v>
      </c>
      <c r="E172" s="247" t="s">
        <v>1152</v>
      </c>
      <c r="F172" s="248" t="s">
        <v>1153</v>
      </c>
      <c r="G172" s="249" t="s">
        <v>1108</v>
      </c>
      <c r="H172" s="250">
        <v>1</v>
      </c>
      <c r="I172" s="251"/>
      <c r="J172" s="252">
        <f>ROUND(I172*H172,2)</f>
        <v>0</v>
      </c>
      <c r="K172" s="253"/>
      <c r="L172" s="44"/>
      <c r="M172" s="254" t="s">
        <v>1</v>
      </c>
      <c r="N172" s="255" t="s">
        <v>50</v>
      </c>
      <c r="O172" s="94"/>
      <c r="P172" s="256">
        <f>O172*H172</f>
        <v>0</v>
      </c>
      <c r="Q172" s="256">
        <v>0</v>
      </c>
      <c r="R172" s="256">
        <f>Q172*H172</f>
        <v>0</v>
      </c>
      <c r="S172" s="256">
        <v>0</v>
      </c>
      <c r="T172" s="25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58" t="s">
        <v>184</v>
      </c>
      <c r="AT172" s="258" t="s">
        <v>180</v>
      </c>
      <c r="AU172" s="258" t="s">
        <v>94</v>
      </c>
      <c r="AY172" s="18" t="s">
        <v>178</v>
      </c>
      <c r="BE172" s="146">
        <f>IF(N172="základní",J172,0)</f>
        <v>0</v>
      </c>
      <c r="BF172" s="146">
        <f>IF(N172="snížená",J172,0)</f>
        <v>0</v>
      </c>
      <c r="BG172" s="146">
        <f>IF(N172="zákl. přenesená",J172,0)</f>
        <v>0</v>
      </c>
      <c r="BH172" s="146">
        <f>IF(N172="sníž. přenesená",J172,0)</f>
        <v>0</v>
      </c>
      <c r="BI172" s="146">
        <f>IF(N172="nulová",J172,0)</f>
        <v>0</v>
      </c>
      <c r="BJ172" s="18" t="s">
        <v>92</v>
      </c>
      <c r="BK172" s="146">
        <f>ROUND(I172*H172,2)</f>
        <v>0</v>
      </c>
      <c r="BL172" s="18" t="s">
        <v>184</v>
      </c>
      <c r="BM172" s="258" t="s">
        <v>547</v>
      </c>
    </row>
    <row r="173" s="2" customFormat="1" ht="16.5" customHeight="1">
      <c r="A173" s="41"/>
      <c r="B173" s="42"/>
      <c r="C173" s="246" t="s">
        <v>94</v>
      </c>
      <c r="D173" s="246" t="s">
        <v>180</v>
      </c>
      <c r="E173" s="247" t="s">
        <v>1154</v>
      </c>
      <c r="F173" s="248" t="s">
        <v>1155</v>
      </c>
      <c r="G173" s="249" t="s">
        <v>1108</v>
      </c>
      <c r="H173" s="250">
        <v>1</v>
      </c>
      <c r="I173" s="251"/>
      <c r="J173" s="252">
        <f>ROUND(I173*H173,2)</f>
        <v>0</v>
      </c>
      <c r="K173" s="253"/>
      <c r="L173" s="44"/>
      <c r="M173" s="254" t="s">
        <v>1</v>
      </c>
      <c r="N173" s="255" t="s">
        <v>50</v>
      </c>
      <c r="O173" s="94"/>
      <c r="P173" s="256">
        <f>O173*H173</f>
        <v>0</v>
      </c>
      <c r="Q173" s="256">
        <v>0</v>
      </c>
      <c r="R173" s="256">
        <f>Q173*H173</f>
        <v>0</v>
      </c>
      <c r="S173" s="256">
        <v>0</v>
      </c>
      <c r="T173" s="25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58" t="s">
        <v>184</v>
      </c>
      <c r="AT173" s="258" t="s">
        <v>180</v>
      </c>
      <c r="AU173" s="258" t="s">
        <v>94</v>
      </c>
      <c r="AY173" s="18" t="s">
        <v>178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8" t="s">
        <v>92</v>
      </c>
      <c r="BK173" s="146">
        <f>ROUND(I173*H173,2)</f>
        <v>0</v>
      </c>
      <c r="BL173" s="18" t="s">
        <v>184</v>
      </c>
      <c r="BM173" s="258" t="s">
        <v>562</v>
      </c>
    </row>
    <row r="174" s="2" customFormat="1" ht="16.5" customHeight="1">
      <c r="A174" s="41"/>
      <c r="B174" s="42"/>
      <c r="C174" s="246" t="s">
        <v>194</v>
      </c>
      <c r="D174" s="246" t="s">
        <v>180</v>
      </c>
      <c r="E174" s="247" t="s">
        <v>1156</v>
      </c>
      <c r="F174" s="248" t="s">
        <v>1157</v>
      </c>
      <c r="G174" s="249" t="s">
        <v>1108</v>
      </c>
      <c r="H174" s="250">
        <v>1</v>
      </c>
      <c r="I174" s="251"/>
      <c r="J174" s="252">
        <f>ROUND(I174*H174,2)</f>
        <v>0</v>
      </c>
      <c r="K174" s="253"/>
      <c r="L174" s="44"/>
      <c r="M174" s="254" t="s">
        <v>1</v>
      </c>
      <c r="N174" s="255" t="s">
        <v>50</v>
      </c>
      <c r="O174" s="94"/>
      <c r="P174" s="256">
        <f>O174*H174</f>
        <v>0</v>
      </c>
      <c r="Q174" s="256">
        <v>0</v>
      </c>
      <c r="R174" s="256">
        <f>Q174*H174</f>
        <v>0</v>
      </c>
      <c r="S174" s="256">
        <v>0</v>
      </c>
      <c r="T174" s="25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58" t="s">
        <v>184</v>
      </c>
      <c r="AT174" s="258" t="s">
        <v>180</v>
      </c>
      <c r="AU174" s="258" t="s">
        <v>94</v>
      </c>
      <c r="AY174" s="18" t="s">
        <v>178</v>
      </c>
      <c r="BE174" s="146">
        <f>IF(N174="základní",J174,0)</f>
        <v>0</v>
      </c>
      <c r="BF174" s="146">
        <f>IF(N174="snížená",J174,0)</f>
        <v>0</v>
      </c>
      <c r="BG174" s="146">
        <f>IF(N174="zákl. přenesená",J174,0)</f>
        <v>0</v>
      </c>
      <c r="BH174" s="146">
        <f>IF(N174="sníž. přenesená",J174,0)</f>
        <v>0</v>
      </c>
      <c r="BI174" s="146">
        <f>IF(N174="nulová",J174,0)</f>
        <v>0</v>
      </c>
      <c r="BJ174" s="18" t="s">
        <v>92</v>
      </c>
      <c r="BK174" s="146">
        <f>ROUND(I174*H174,2)</f>
        <v>0</v>
      </c>
      <c r="BL174" s="18" t="s">
        <v>184</v>
      </c>
      <c r="BM174" s="258" t="s">
        <v>572</v>
      </c>
    </row>
    <row r="175" s="2" customFormat="1" ht="16.5" customHeight="1">
      <c r="A175" s="41"/>
      <c r="B175" s="42"/>
      <c r="C175" s="246" t="s">
        <v>184</v>
      </c>
      <c r="D175" s="246" t="s">
        <v>180</v>
      </c>
      <c r="E175" s="247" t="s">
        <v>1158</v>
      </c>
      <c r="F175" s="248" t="s">
        <v>1159</v>
      </c>
      <c r="G175" s="249" t="s">
        <v>1108</v>
      </c>
      <c r="H175" s="250">
        <v>1</v>
      </c>
      <c r="I175" s="251"/>
      <c r="J175" s="252">
        <f>ROUND(I175*H175,2)</f>
        <v>0</v>
      </c>
      <c r="K175" s="253"/>
      <c r="L175" s="44"/>
      <c r="M175" s="254" t="s">
        <v>1</v>
      </c>
      <c r="N175" s="255" t="s">
        <v>50</v>
      </c>
      <c r="O175" s="94"/>
      <c r="P175" s="256">
        <f>O175*H175</f>
        <v>0</v>
      </c>
      <c r="Q175" s="256">
        <v>0</v>
      </c>
      <c r="R175" s="256">
        <f>Q175*H175</f>
        <v>0</v>
      </c>
      <c r="S175" s="256">
        <v>0</v>
      </c>
      <c r="T175" s="25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58" t="s">
        <v>184</v>
      </c>
      <c r="AT175" s="258" t="s">
        <v>180</v>
      </c>
      <c r="AU175" s="258" t="s">
        <v>94</v>
      </c>
      <c r="AY175" s="18" t="s">
        <v>178</v>
      </c>
      <c r="BE175" s="146">
        <f>IF(N175="základní",J175,0)</f>
        <v>0</v>
      </c>
      <c r="BF175" s="146">
        <f>IF(N175="snížená",J175,0)</f>
        <v>0</v>
      </c>
      <c r="BG175" s="146">
        <f>IF(N175="zákl. přenesená",J175,0)</f>
        <v>0</v>
      </c>
      <c r="BH175" s="146">
        <f>IF(N175="sníž. přenesená",J175,0)</f>
        <v>0</v>
      </c>
      <c r="BI175" s="146">
        <f>IF(N175="nulová",J175,0)</f>
        <v>0</v>
      </c>
      <c r="BJ175" s="18" t="s">
        <v>92</v>
      </c>
      <c r="BK175" s="146">
        <f>ROUND(I175*H175,2)</f>
        <v>0</v>
      </c>
      <c r="BL175" s="18" t="s">
        <v>184</v>
      </c>
      <c r="BM175" s="258" t="s">
        <v>583</v>
      </c>
    </row>
    <row r="176" s="2" customFormat="1" ht="16.5" customHeight="1">
      <c r="A176" s="41"/>
      <c r="B176" s="42"/>
      <c r="C176" s="246" t="s">
        <v>215</v>
      </c>
      <c r="D176" s="246" t="s">
        <v>180</v>
      </c>
      <c r="E176" s="247" t="s">
        <v>1160</v>
      </c>
      <c r="F176" s="248" t="s">
        <v>1161</v>
      </c>
      <c r="G176" s="249" t="s">
        <v>1108</v>
      </c>
      <c r="H176" s="250">
        <v>1</v>
      </c>
      <c r="I176" s="251"/>
      <c r="J176" s="252">
        <f>ROUND(I176*H176,2)</f>
        <v>0</v>
      </c>
      <c r="K176" s="253"/>
      <c r="L176" s="44"/>
      <c r="M176" s="314" t="s">
        <v>1</v>
      </c>
      <c r="N176" s="315" t="s">
        <v>50</v>
      </c>
      <c r="O176" s="316"/>
      <c r="P176" s="317">
        <f>O176*H176</f>
        <v>0</v>
      </c>
      <c r="Q176" s="317">
        <v>0</v>
      </c>
      <c r="R176" s="317">
        <f>Q176*H176</f>
        <v>0</v>
      </c>
      <c r="S176" s="317">
        <v>0</v>
      </c>
      <c r="T176" s="318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58" t="s">
        <v>184</v>
      </c>
      <c r="AT176" s="258" t="s">
        <v>180</v>
      </c>
      <c r="AU176" s="258" t="s">
        <v>94</v>
      </c>
      <c r="AY176" s="18" t="s">
        <v>178</v>
      </c>
      <c r="BE176" s="146">
        <f>IF(N176="základní",J176,0)</f>
        <v>0</v>
      </c>
      <c r="BF176" s="146">
        <f>IF(N176="snížená",J176,0)</f>
        <v>0</v>
      </c>
      <c r="BG176" s="146">
        <f>IF(N176="zákl. přenesená",J176,0)</f>
        <v>0</v>
      </c>
      <c r="BH176" s="146">
        <f>IF(N176="sníž. přenesená",J176,0)</f>
        <v>0</v>
      </c>
      <c r="BI176" s="146">
        <f>IF(N176="nulová",J176,0)</f>
        <v>0</v>
      </c>
      <c r="BJ176" s="18" t="s">
        <v>92</v>
      </c>
      <c r="BK176" s="146">
        <f>ROUND(I176*H176,2)</f>
        <v>0</v>
      </c>
      <c r="BL176" s="18" t="s">
        <v>184</v>
      </c>
      <c r="BM176" s="258" t="s">
        <v>591</v>
      </c>
    </row>
    <row r="177" s="2" customFormat="1" ht="6.96" customHeight="1">
      <c r="A177" s="41"/>
      <c r="B177" s="69"/>
      <c r="C177" s="70"/>
      <c r="D177" s="70"/>
      <c r="E177" s="70"/>
      <c r="F177" s="70"/>
      <c r="G177" s="70"/>
      <c r="H177" s="70"/>
      <c r="I177" s="70"/>
      <c r="J177" s="70"/>
      <c r="K177" s="70"/>
      <c r="L177" s="44"/>
      <c r="M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</row>
  </sheetData>
  <sheetProtection sheet="1" autoFilter="0" formatColumns="0" formatRows="0" objects="1" scenarios="1" spinCount="100000" saltValue="PfHg7HLuzHApQeskxt4cZLRIikkNgwQKIlpo8EtGVxh9R3C+mJhw/Ws9V565FWQB7LFWvpovlf7aghTEzkXlLg==" hashValue="XBd2mfOm/yApMcE7Gn9RIMJ11o0VN9/4OyP9Of3UAUEzOdgOoy2lEDDWo2e7ljBjD1eoXuSqXomWd2rNoiMU/A==" algorithmName="SHA-512" password="CC35"/>
  <autoFilter ref="C132:K176"/>
  <mergeCells count="14">
    <mergeCell ref="E7:H7"/>
    <mergeCell ref="E9:H9"/>
    <mergeCell ref="E18:H18"/>
    <mergeCell ref="E27:H27"/>
    <mergeCell ref="E85:H85"/>
    <mergeCell ref="E87:H87"/>
    <mergeCell ref="D107:F107"/>
    <mergeCell ref="D108:F108"/>
    <mergeCell ref="D109:F109"/>
    <mergeCell ref="D110:F110"/>
    <mergeCell ref="D111:F11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107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94</v>
      </c>
    </row>
    <row r="4" s="1" customFormat="1" ht="24.96" customHeight="1">
      <c r="B4" s="21"/>
      <c r="D4" s="156" t="s">
        <v>120</v>
      </c>
      <c r="L4" s="21"/>
      <c r="M4" s="157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16</v>
      </c>
      <c r="L6" s="21"/>
    </row>
    <row r="7" s="1" customFormat="1" ht="16.5" customHeight="1">
      <c r="B7" s="21"/>
      <c r="E7" s="159" t="str">
        <f>'Rekapitulace stavby'!K6</f>
        <v>Novostavba polytechnické učebny</v>
      </c>
      <c r="F7" s="158"/>
      <c r="G7" s="158"/>
      <c r="H7" s="158"/>
      <c r="L7" s="21"/>
    </row>
    <row r="8" s="2" customFormat="1" ht="12" customHeight="1">
      <c r="A8" s="41"/>
      <c r="B8" s="44"/>
      <c r="C8" s="41"/>
      <c r="D8" s="158" t="s">
        <v>121</v>
      </c>
      <c r="E8" s="41"/>
      <c r="F8" s="41"/>
      <c r="G8" s="41"/>
      <c r="H8" s="41"/>
      <c r="I8" s="41"/>
      <c r="J8" s="41"/>
      <c r="K8" s="41"/>
      <c r="L8" s="66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4"/>
      <c r="C9" s="41"/>
      <c r="D9" s="41"/>
      <c r="E9" s="160" t="s">
        <v>1162</v>
      </c>
      <c r="F9" s="41"/>
      <c r="G9" s="41"/>
      <c r="H9" s="41"/>
      <c r="I9" s="41"/>
      <c r="J9" s="41"/>
      <c r="K9" s="41"/>
      <c r="L9" s="66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4"/>
      <c r="C10" s="41"/>
      <c r="D10" s="41"/>
      <c r="E10" s="41"/>
      <c r="F10" s="41"/>
      <c r="G10" s="41"/>
      <c r="H10" s="41"/>
      <c r="I10" s="41"/>
      <c r="J10" s="41"/>
      <c r="K10" s="41"/>
      <c r="L10" s="66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4"/>
      <c r="C11" s="41"/>
      <c r="D11" s="158" t="s">
        <v>18</v>
      </c>
      <c r="E11" s="41"/>
      <c r="F11" s="161" t="s">
        <v>19</v>
      </c>
      <c r="G11" s="41"/>
      <c r="H11" s="41"/>
      <c r="I11" s="158" t="s">
        <v>20</v>
      </c>
      <c r="J11" s="161" t="s">
        <v>1</v>
      </c>
      <c r="K11" s="41"/>
      <c r="L11" s="66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4"/>
      <c r="C12" s="41"/>
      <c r="D12" s="158" t="s">
        <v>21</v>
      </c>
      <c r="E12" s="41"/>
      <c r="F12" s="161" t="s">
        <v>22</v>
      </c>
      <c r="G12" s="41"/>
      <c r="H12" s="41"/>
      <c r="I12" s="158" t="s">
        <v>23</v>
      </c>
      <c r="J12" s="162" t="str">
        <f>'Rekapitulace stavby'!AN8</f>
        <v>31. 8. 2020</v>
      </c>
      <c r="K12" s="41"/>
      <c r="L12" s="66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4"/>
      <c r="C13" s="41"/>
      <c r="D13" s="41"/>
      <c r="E13" s="41"/>
      <c r="F13" s="41"/>
      <c r="G13" s="41"/>
      <c r="H13" s="41"/>
      <c r="I13" s="41"/>
      <c r="J13" s="41"/>
      <c r="K13" s="41"/>
      <c r="L13" s="66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4"/>
      <c r="C14" s="41"/>
      <c r="D14" s="158" t="s">
        <v>25</v>
      </c>
      <c r="E14" s="41"/>
      <c r="F14" s="41"/>
      <c r="G14" s="41"/>
      <c r="H14" s="41"/>
      <c r="I14" s="158" t="s">
        <v>26</v>
      </c>
      <c r="J14" s="161" t="s">
        <v>27</v>
      </c>
      <c r="K14" s="41"/>
      <c r="L14" s="66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4"/>
      <c r="C15" s="41"/>
      <c r="D15" s="41"/>
      <c r="E15" s="161" t="s">
        <v>28</v>
      </c>
      <c r="F15" s="41"/>
      <c r="G15" s="41"/>
      <c r="H15" s="41"/>
      <c r="I15" s="158" t="s">
        <v>29</v>
      </c>
      <c r="J15" s="161" t="s">
        <v>30</v>
      </c>
      <c r="K15" s="41"/>
      <c r="L15" s="66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4"/>
      <c r="C16" s="41"/>
      <c r="D16" s="41"/>
      <c r="E16" s="41"/>
      <c r="F16" s="41"/>
      <c r="G16" s="41"/>
      <c r="H16" s="41"/>
      <c r="I16" s="41"/>
      <c r="J16" s="41"/>
      <c r="K16" s="41"/>
      <c r="L16" s="66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4"/>
      <c r="C17" s="41"/>
      <c r="D17" s="158" t="s">
        <v>31</v>
      </c>
      <c r="E17" s="41"/>
      <c r="F17" s="41"/>
      <c r="G17" s="41"/>
      <c r="H17" s="41"/>
      <c r="I17" s="158" t="s">
        <v>26</v>
      </c>
      <c r="J17" s="34" t="str">
        <f>'Rekapitulace stavby'!AN13</f>
        <v>Vyplň údaj</v>
      </c>
      <c r="K17" s="41"/>
      <c r="L17" s="66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4"/>
      <c r="C18" s="41"/>
      <c r="D18" s="41"/>
      <c r="E18" s="34" t="str">
        <f>'Rekapitulace stavby'!E14</f>
        <v>Vyplň údaj</v>
      </c>
      <c r="F18" s="161"/>
      <c r="G18" s="161"/>
      <c r="H18" s="161"/>
      <c r="I18" s="158" t="s">
        <v>29</v>
      </c>
      <c r="J18" s="34" t="str">
        <f>'Rekapitulace stavby'!AN14</f>
        <v>Vyplň údaj</v>
      </c>
      <c r="K18" s="41"/>
      <c r="L18" s="66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4"/>
      <c r="C19" s="41"/>
      <c r="D19" s="41"/>
      <c r="E19" s="41"/>
      <c r="F19" s="41"/>
      <c r="G19" s="41"/>
      <c r="H19" s="41"/>
      <c r="I19" s="41"/>
      <c r="J19" s="41"/>
      <c r="K19" s="41"/>
      <c r="L19" s="66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4"/>
      <c r="C20" s="41"/>
      <c r="D20" s="158" t="s">
        <v>33</v>
      </c>
      <c r="E20" s="41"/>
      <c r="F20" s="41"/>
      <c r="G20" s="41"/>
      <c r="H20" s="41"/>
      <c r="I20" s="158" t="s">
        <v>26</v>
      </c>
      <c r="J20" s="161" t="s">
        <v>34</v>
      </c>
      <c r="K20" s="41"/>
      <c r="L20" s="66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4"/>
      <c r="C21" s="41"/>
      <c r="D21" s="41"/>
      <c r="E21" s="161" t="s">
        <v>35</v>
      </c>
      <c r="F21" s="41"/>
      <c r="G21" s="41"/>
      <c r="H21" s="41"/>
      <c r="I21" s="158" t="s">
        <v>29</v>
      </c>
      <c r="J21" s="161" t="s">
        <v>36</v>
      </c>
      <c r="K21" s="41"/>
      <c r="L21" s="66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66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4"/>
      <c r="C23" s="41"/>
      <c r="D23" s="158" t="s">
        <v>38</v>
      </c>
      <c r="E23" s="41"/>
      <c r="F23" s="41"/>
      <c r="G23" s="41"/>
      <c r="H23" s="41"/>
      <c r="I23" s="158" t="s">
        <v>26</v>
      </c>
      <c r="J23" s="161" t="s">
        <v>39</v>
      </c>
      <c r="K23" s="41"/>
      <c r="L23" s="66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4"/>
      <c r="C24" s="41"/>
      <c r="D24" s="41"/>
      <c r="E24" s="161" t="s">
        <v>40</v>
      </c>
      <c r="F24" s="41"/>
      <c r="G24" s="41"/>
      <c r="H24" s="41"/>
      <c r="I24" s="158" t="s">
        <v>29</v>
      </c>
      <c r="J24" s="161" t="s">
        <v>41</v>
      </c>
      <c r="K24" s="41"/>
      <c r="L24" s="66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4"/>
      <c r="C25" s="41"/>
      <c r="D25" s="41"/>
      <c r="E25" s="41"/>
      <c r="F25" s="41"/>
      <c r="G25" s="41"/>
      <c r="H25" s="41"/>
      <c r="I25" s="41"/>
      <c r="J25" s="41"/>
      <c r="K25" s="41"/>
      <c r="L25" s="66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4"/>
      <c r="C26" s="41"/>
      <c r="D26" s="158" t="s">
        <v>42</v>
      </c>
      <c r="E26" s="41"/>
      <c r="F26" s="41"/>
      <c r="G26" s="41"/>
      <c r="H26" s="41"/>
      <c r="I26" s="41"/>
      <c r="J26" s="41"/>
      <c r="K26" s="41"/>
      <c r="L26" s="66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63"/>
      <c r="B27" s="164"/>
      <c r="C27" s="163"/>
      <c r="D27" s="163"/>
      <c r="E27" s="165" t="s">
        <v>1</v>
      </c>
      <c r="F27" s="165"/>
      <c r="G27" s="165"/>
      <c r="H27" s="165"/>
      <c r="I27" s="163"/>
      <c r="J27" s="163"/>
      <c r="K27" s="163"/>
      <c r="L27" s="166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</row>
    <row r="28" s="2" customFormat="1" ht="6.96" customHeight="1">
      <c r="A28" s="41"/>
      <c r="B28" s="44"/>
      <c r="C28" s="41"/>
      <c r="D28" s="41"/>
      <c r="E28" s="41"/>
      <c r="F28" s="41"/>
      <c r="G28" s="41"/>
      <c r="H28" s="41"/>
      <c r="I28" s="41"/>
      <c r="J28" s="41"/>
      <c r="K28" s="41"/>
      <c r="L28" s="66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4"/>
      <c r="C29" s="41"/>
      <c r="D29" s="167"/>
      <c r="E29" s="167"/>
      <c r="F29" s="167"/>
      <c r="G29" s="167"/>
      <c r="H29" s="167"/>
      <c r="I29" s="167"/>
      <c r="J29" s="167"/>
      <c r="K29" s="167"/>
      <c r="L29" s="66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4.4" customHeight="1">
      <c r="A30" s="41"/>
      <c r="B30" s="44"/>
      <c r="C30" s="41"/>
      <c r="D30" s="161" t="s">
        <v>123</v>
      </c>
      <c r="E30" s="41"/>
      <c r="F30" s="41"/>
      <c r="G30" s="41"/>
      <c r="H30" s="41"/>
      <c r="I30" s="41"/>
      <c r="J30" s="168">
        <f>J96</f>
        <v>0</v>
      </c>
      <c r="K30" s="41"/>
      <c r="L30" s="66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14.4" customHeight="1">
      <c r="A31" s="41"/>
      <c r="B31" s="44"/>
      <c r="C31" s="41"/>
      <c r="D31" s="169" t="s">
        <v>114</v>
      </c>
      <c r="E31" s="41"/>
      <c r="F31" s="41"/>
      <c r="G31" s="41"/>
      <c r="H31" s="41"/>
      <c r="I31" s="41"/>
      <c r="J31" s="168">
        <f>J102</f>
        <v>0</v>
      </c>
      <c r="K31" s="41"/>
      <c r="L31" s="6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4"/>
      <c r="C32" s="41"/>
      <c r="D32" s="170" t="s">
        <v>45</v>
      </c>
      <c r="E32" s="41"/>
      <c r="F32" s="41"/>
      <c r="G32" s="41"/>
      <c r="H32" s="41"/>
      <c r="I32" s="41"/>
      <c r="J32" s="171">
        <f>ROUND(J30 + J31, 2)</f>
        <v>0</v>
      </c>
      <c r="K32" s="41"/>
      <c r="L32" s="6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4"/>
      <c r="C33" s="41"/>
      <c r="D33" s="167"/>
      <c r="E33" s="167"/>
      <c r="F33" s="167"/>
      <c r="G33" s="167"/>
      <c r="H33" s="167"/>
      <c r="I33" s="167"/>
      <c r="J33" s="167"/>
      <c r="K33" s="167"/>
      <c r="L33" s="6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4"/>
      <c r="C34" s="41"/>
      <c r="D34" s="41"/>
      <c r="E34" s="41"/>
      <c r="F34" s="172" t="s">
        <v>47</v>
      </c>
      <c r="G34" s="41"/>
      <c r="H34" s="41"/>
      <c r="I34" s="172" t="s">
        <v>46</v>
      </c>
      <c r="J34" s="172" t="s">
        <v>48</v>
      </c>
      <c r="K34" s="41"/>
      <c r="L34" s="6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4"/>
      <c r="C35" s="41"/>
      <c r="D35" s="173" t="s">
        <v>49</v>
      </c>
      <c r="E35" s="158" t="s">
        <v>50</v>
      </c>
      <c r="F35" s="174">
        <f>ROUND((SUM(BE102:BE109) + SUM(BE129:BE151)),  2)</f>
        <v>0</v>
      </c>
      <c r="G35" s="41"/>
      <c r="H35" s="41"/>
      <c r="I35" s="175">
        <v>0.20999999999999999</v>
      </c>
      <c r="J35" s="174">
        <f>ROUND(((SUM(BE102:BE109) + SUM(BE129:BE151))*I35),  2)</f>
        <v>0</v>
      </c>
      <c r="K35" s="41"/>
      <c r="L35" s="6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4"/>
      <c r="C36" s="41"/>
      <c r="D36" s="41"/>
      <c r="E36" s="158" t="s">
        <v>51</v>
      </c>
      <c r="F36" s="174">
        <f>ROUND((SUM(BF102:BF109) + SUM(BF129:BF151)),  2)</f>
        <v>0</v>
      </c>
      <c r="G36" s="41"/>
      <c r="H36" s="41"/>
      <c r="I36" s="175">
        <v>0.14999999999999999</v>
      </c>
      <c r="J36" s="174">
        <f>ROUND(((SUM(BF102:BF109) + SUM(BF129:BF151))*I36),  2)</f>
        <v>0</v>
      </c>
      <c r="K36" s="41"/>
      <c r="L36" s="6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4"/>
      <c r="C37" s="41"/>
      <c r="D37" s="41"/>
      <c r="E37" s="158" t="s">
        <v>52</v>
      </c>
      <c r="F37" s="174">
        <f>ROUND((SUM(BG102:BG109) + SUM(BG129:BG151)),  2)</f>
        <v>0</v>
      </c>
      <c r="G37" s="41"/>
      <c r="H37" s="41"/>
      <c r="I37" s="175">
        <v>0.20999999999999999</v>
      </c>
      <c r="J37" s="174">
        <f>0</f>
        <v>0</v>
      </c>
      <c r="K37" s="41"/>
      <c r="L37" s="6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4"/>
      <c r="C38" s="41"/>
      <c r="D38" s="41"/>
      <c r="E38" s="158" t="s">
        <v>53</v>
      </c>
      <c r="F38" s="174">
        <f>ROUND((SUM(BH102:BH109) + SUM(BH129:BH151)),  2)</f>
        <v>0</v>
      </c>
      <c r="G38" s="41"/>
      <c r="H38" s="41"/>
      <c r="I38" s="175">
        <v>0.14999999999999999</v>
      </c>
      <c r="J38" s="174">
        <f>0</f>
        <v>0</v>
      </c>
      <c r="K38" s="41"/>
      <c r="L38" s="6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4"/>
      <c r="C39" s="41"/>
      <c r="D39" s="41"/>
      <c r="E39" s="158" t="s">
        <v>54</v>
      </c>
      <c r="F39" s="174">
        <f>ROUND((SUM(BI102:BI109) + SUM(BI129:BI151)),  2)</f>
        <v>0</v>
      </c>
      <c r="G39" s="41"/>
      <c r="H39" s="41"/>
      <c r="I39" s="175">
        <v>0</v>
      </c>
      <c r="J39" s="174">
        <f>0</f>
        <v>0</v>
      </c>
      <c r="K39" s="41"/>
      <c r="L39" s="6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4"/>
      <c r="C40" s="41"/>
      <c r="D40" s="41"/>
      <c r="E40" s="41"/>
      <c r="F40" s="41"/>
      <c r="G40" s="41"/>
      <c r="H40" s="41"/>
      <c r="I40" s="41"/>
      <c r="J40" s="41"/>
      <c r="K40" s="41"/>
      <c r="L40" s="6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4"/>
      <c r="C41" s="176"/>
      <c r="D41" s="177" t="s">
        <v>55</v>
      </c>
      <c r="E41" s="178"/>
      <c r="F41" s="178"/>
      <c r="G41" s="179" t="s">
        <v>56</v>
      </c>
      <c r="H41" s="180" t="s">
        <v>57</v>
      </c>
      <c r="I41" s="178"/>
      <c r="J41" s="181">
        <f>SUM(J32:J39)</f>
        <v>0</v>
      </c>
      <c r="K41" s="182"/>
      <c r="L41" s="6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44"/>
      <c r="C42" s="41"/>
      <c r="D42" s="41"/>
      <c r="E42" s="41"/>
      <c r="F42" s="41"/>
      <c r="G42" s="41"/>
      <c r="H42" s="41"/>
      <c r="I42" s="41"/>
      <c r="J42" s="41"/>
      <c r="K42" s="41"/>
      <c r="L42" s="6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6"/>
      <c r="D50" s="183" t="s">
        <v>58</v>
      </c>
      <c r="E50" s="184"/>
      <c r="F50" s="184"/>
      <c r="G50" s="183" t="s">
        <v>59</v>
      </c>
      <c r="H50" s="184"/>
      <c r="I50" s="184"/>
      <c r="J50" s="184"/>
      <c r="K50" s="184"/>
      <c r="L50" s="66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1"/>
      <c r="B61" s="44"/>
      <c r="C61" s="41"/>
      <c r="D61" s="185" t="s">
        <v>60</v>
      </c>
      <c r="E61" s="186"/>
      <c r="F61" s="187" t="s">
        <v>61</v>
      </c>
      <c r="G61" s="185" t="s">
        <v>60</v>
      </c>
      <c r="H61" s="186"/>
      <c r="I61" s="186"/>
      <c r="J61" s="188" t="s">
        <v>61</v>
      </c>
      <c r="K61" s="186"/>
      <c r="L61" s="6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1"/>
      <c r="B65" s="44"/>
      <c r="C65" s="41"/>
      <c r="D65" s="183" t="s">
        <v>62</v>
      </c>
      <c r="E65" s="189"/>
      <c r="F65" s="189"/>
      <c r="G65" s="183" t="s">
        <v>63</v>
      </c>
      <c r="H65" s="189"/>
      <c r="I65" s="189"/>
      <c r="J65" s="189"/>
      <c r="K65" s="189"/>
      <c r="L65" s="6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1"/>
      <c r="B76" s="44"/>
      <c r="C76" s="41"/>
      <c r="D76" s="185" t="s">
        <v>60</v>
      </c>
      <c r="E76" s="186"/>
      <c r="F76" s="187" t="s">
        <v>61</v>
      </c>
      <c r="G76" s="185" t="s">
        <v>60</v>
      </c>
      <c r="H76" s="186"/>
      <c r="I76" s="186"/>
      <c r="J76" s="188" t="s">
        <v>61</v>
      </c>
      <c r="K76" s="186"/>
      <c r="L76" s="6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4.4" customHeight="1">
      <c r="A77" s="41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6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66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4" t="s">
        <v>124</v>
      </c>
      <c r="D82" s="43"/>
      <c r="E82" s="43"/>
      <c r="F82" s="43"/>
      <c r="G82" s="43"/>
      <c r="H82" s="43"/>
      <c r="I82" s="43"/>
      <c r="J82" s="43"/>
      <c r="K82" s="43"/>
      <c r="L82" s="66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66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3" t="s">
        <v>16</v>
      </c>
      <c r="D84" s="43"/>
      <c r="E84" s="43"/>
      <c r="F84" s="43"/>
      <c r="G84" s="43"/>
      <c r="H84" s="43"/>
      <c r="I84" s="43"/>
      <c r="J84" s="43"/>
      <c r="K84" s="43"/>
      <c r="L84" s="66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94" t="str">
        <f>E7</f>
        <v>Novostavba polytechnické učebny</v>
      </c>
      <c r="F85" s="33"/>
      <c r="G85" s="33"/>
      <c r="H85" s="33"/>
      <c r="I85" s="43"/>
      <c r="J85" s="43"/>
      <c r="K85" s="43"/>
      <c r="L85" s="66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3" t="s">
        <v>121</v>
      </c>
      <c r="D86" s="43"/>
      <c r="E86" s="43"/>
      <c r="F86" s="43"/>
      <c r="G86" s="43"/>
      <c r="H86" s="43"/>
      <c r="I86" s="43"/>
      <c r="J86" s="43"/>
      <c r="K86" s="43"/>
      <c r="L86" s="66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9" t="str">
        <f>E9</f>
        <v>SO 05 - Zahradní prvky</v>
      </c>
      <c r="F87" s="43"/>
      <c r="G87" s="43"/>
      <c r="H87" s="43"/>
      <c r="I87" s="43"/>
      <c r="J87" s="43"/>
      <c r="K87" s="43"/>
      <c r="L87" s="66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66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3" t="s">
        <v>21</v>
      </c>
      <c r="D89" s="43"/>
      <c r="E89" s="43"/>
      <c r="F89" s="28" t="str">
        <f>F12</f>
        <v>obec Hrubý Jeseník, parc. č. 135/4</v>
      </c>
      <c r="G89" s="43"/>
      <c r="H89" s="43"/>
      <c r="I89" s="33" t="s">
        <v>23</v>
      </c>
      <c r="J89" s="82" t="str">
        <f>IF(J12="","",J12)</f>
        <v>31. 8. 2020</v>
      </c>
      <c r="K89" s="43"/>
      <c r="L89" s="66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66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40.05" customHeight="1">
      <c r="A91" s="41"/>
      <c r="B91" s="42"/>
      <c r="C91" s="33" t="s">
        <v>25</v>
      </c>
      <c r="D91" s="43"/>
      <c r="E91" s="43"/>
      <c r="F91" s="28" t="str">
        <f>E15</f>
        <v>Obec Hrubý Jeseník, č.p.30, 289 32 Oskořínek</v>
      </c>
      <c r="G91" s="43"/>
      <c r="H91" s="43"/>
      <c r="I91" s="33" t="s">
        <v>33</v>
      </c>
      <c r="J91" s="37" t="str">
        <f>E21</f>
        <v>Z.Švanda, Ronovská 127, Oskořínek 289 32</v>
      </c>
      <c r="K91" s="43"/>
      <c r="L91" s="66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3" t="s">
        <v>31</v>
      </c>
      <c r="D92" s="43"/>
      <c r="E92" s="43"/>
      <c r="F92" s="28" t="str">
        <f>IF(E18="","",E18)</f>
        <v>Vyplň údaj</v>
      </c>
      <c r="G92" s="43"/>
      <c r="H92" s="43"/>
      <c r="I92" s="33" t="s">
        <v>38</v>
      </c>
      <c r="J92" s="37" t="str">
        <f>E24</f>
        <v>Z.Švanda</v>
      </c>
      <c r="K92" s="43"/>
      <c r="L92" s="66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66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9.28" customHeight="1">
      <c r="A94" s="41"/>
      <c r="B94" s="42"/>
      <c r="C94" s="195" t="s">
        <v>125</v>
      </c>
      <c r="D94" s="152"/>
      <c r="E94" s="152"/>
      <c r="F94" s="152"/>
      <c r="G94" s="152"/>
      <c r="H94" s="152"/>
      <c r="I94" s="152"/>
      <c r="J94" s="196" t="s">
        <v>126</v>
      </c>
      <c r="K94" s="152"/>
      <c r="L94" s="66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66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22.8" customHeight="1">
      <c r="A96" s="41"/>
      <c r="B96" s="42"/>
      <c r="C96" s="197" t="s">
        <v>127</v>
      </c>
      <c r="D96" s="43"/>
      <c r="E96" s="43"/>
      <c r="F96" s="43"/>
      <c r="G96" s="43"/>
      <c r="H96" s="43"/>
      <c r="I96" s="43"/>
      <c r="J96" s="113">
        <f>J129</f>
        <v>0</v>
      </c>
      <c r="K96" s="43"/>
      <c r="L96" s="66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U96" s="18" t="s">
        <v>128</v>
      </c>
    </row>
    <row r="97" s="9" customFormat="1" ht="24.96" customHeight="1">
      <c r="A97" s="9"/>
      <c r="B97" s="198"/>
      <c r="C97" s="199"/>
      <c r="D97" s="200" t="s">
        <v>129</v>
      </c>
      <c r="E97" s="201"/>
      <c r="F97" s="201"/>
      <c r="G97" s="201"/>
      <c r="H97" s="201"/>
      <c r="I97" s="201"/>
      <c r="J97" s="202">
        <f>J130</f>
        <v>0</v>
      </c>
      <c r="K97" s="199"/>
      <c r="L97" s="20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4"/>
      <c r="C98" s="205"/>
      <c r="D98" s="206" t="s">
        <v>136</v>
      </c>
      <c r="E98" s="207"/>
      <c r="F98" s="207"/>
      <c r="G98" s="207"/>
      <c r="H98" s="207"/>
      <c r="I98" s="207"/>
      <c r="J98" s="208">
        <f>J131</f>
        <v>0</v>
      </c>
      <c r="K98" s="205"/>
      <c r="L98" s="20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4"/>
      <c r="C99" s="205"/>
      <c r="D99" s="206" t="s">
        <v>138</v>
      </c>
      <c r="E99" s="207"/>
      <c r="F99" s="207"/>
      <c r="G99" s="207"/>
      <c r="H99" s="207"/>
      <c r="I99" s="207"/>
      <c r="J99" s="208">
        <f>J148</f>
        <v>0</v>
      </c>
      <c r="K99" s="205"/>
      <c r="L99" s="20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4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66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6.96" customHeight="1">
      <c r="A101" s="41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66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29.28" customHeight="1">
      <c r="A102" s="41"/>
      <c r="B102" s="42"/>
      <c r="C102" s="197" t="s">
        <v>154</v>
      </c>
      <c r="D102" s="43"/>
      <c r="E102" s="43"/>
      <c r="F102" s="43"/>
      <c r="G102" s="43"/>
      <c r="H102" s="43"/>
      <c r="I102" s="43"/>
      <c r="J102" s="210">
        <f>ROUND(J103 + J104 + J105 + J106 + J107 + J108,2)</f>
        <v>0</v>
      </c>
      <c r="K102" s="43"/>
      <c r="L102" s="66"/>
      <c r="N102" s="211" t="s">
        <v>49</v>
      </c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2" customFormat="1" ht="18" customHeight="1">
      <c r="A103" s="41"/>
      <c r="B103" s="42"/>
      <c r="C103" s="43"/>
      <c r="D103" s="147" t="s">
        <v>155</v>
      </c>
      <c r="E103" s="140"/>
      <c r="F103" s="140"/>
      <c r="G103" s="43"/>
      <c r="H103" s="43"/>
      <c r="I103" s="43"/>
      <c r="J103" s="141">
        <v>0</v>
      </c>
      <c r="K103" s="43"/>
      <c r="L103" s="212"/>
      <c r="M103" s="213"/>
      <c r="N103" s="214" t="s">
        <v>50</v>
      </c>
      <c r="O103" s="213"/>
      <c r="P103" s="213"/>
      <c r="Q103" s="213"/>
      <c r="R103" s="213"/>
      <c r="S103" s="215"/>
      <c r="T103" s="215"/>
      <c r="U103" s="215"/>
      <c r="V103" s="215"/>
      <c r="W103" s="215"/>
      <c r="X103" s="215"/>
      <c r="Y103" s="215"/>
      <c r="Z103" s="215"/>
      <c r="AA103" s="215"/>
      <c r="AB103" s="215"/>
      <c r="AC103" s="215"/>
      <c r="AD103" s="215"/>
      <c r="AE103" s="215"/>
      <c r="AF103" s="213"/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6" t="s">
        <v>156</v>
      </c>
      <c r="AZ103" s="213"/>
      <c r="BA103" s="213"/>
      <c r="BB103" s="213"/>
      <c r="BC103" s="213"/>
      <c r="BD103" s="213"/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216" t="s">
        <v>92</v>
      </c>
      <c r="BK103" s="213"/>
      <c r="BL103" s="213"/>
      <c r="BM103" s="213"/>
    </row>
    <row r="104" s="2" customFormat="1" ht="18" customHeight="1">
      <c r="A104" s="41"/>
      <c r="B104" s="42"/>
      <c r="C104" s="43"/>
      <c r="D104" s="147" t="s">
        <v>157</v>
      </c>
      <c r="E104" s="140"/>
      <c r="F104" s="140"/>
      <c r="G104" s="43"/>
      <c r="H104" s="43"/>
      <c r="I104" s="43"/>
      <c r="J104" s="141">
        <v>0</v>
      </c>
      <c r="K104" s="43"/>
      <c r="L104" s="212"/>
      <c r="M104" s="213"/>
      <c r="N104" s="214" t="s">
        <v>50</v>
      </c>
      <c r="O104" s="213"/>
      <c r="P104" s="213"/>
      <c r="Q104" s="213"/>
      <c r="R104" s="213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6" t="s">
        <v>156</v>
      </c>
      <c r="AZ104" s="213"/>
      <c r="BA104" s="213"/>
      <c r="BB104" s="213"/>
      <c r="BC104" s="213"/>
      <c r="BD104" s="213"/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216" t="s">
        <v>92</v>
      </c>
      <c r="BK104" s="213"/>
      <c r="BL104" s="213"/>
      <c r="BM104" s="213"/>
    </row>
    <row r="105" s="2" customFormat="1" ht="18" customHeight="1">
      <c r="A105" s="41"/>
      <c r="B105" s="42"/>
      <c r="C105" s="43"/>
      <c r="D105" s="147" t="s">
        <v>158</v>
      </c>
      <c r="E105" s="140"/>
      <c r="F105" s="140"/>
      <c r="G105" s="43"/>
      <c r="H105" s="43"/>
      <c r="I105" s="43"/>
      <c r="J105" s="141">
        <v>0</v>
      </c>
      <c r="K105" s="43"/>
      <c r="L105" s="212"/>
      <c r="M105" s="213"/>
      <c r="N105" s="214" t="s">
        <v>50</v>
      </c>
      <c r="O105" s="213"/>
      <c r="P105" s="213"/>
      <c r="Q105" s="213"/>
      <c r="R105" s="213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6" t="s">
        <v>156</v>
      </c>
      <c r="AZ105" s="213"/>
      <c r="BA105" s="213"/>
      <c r="BB105" s="213"/>
      <c r="BC105" s="213"/>
      <c r="BD105" s="213"/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216" t="s">
        <v>92</v>
      </c>
      <c r="BK105" s="213"/>
      <c r="BL105" s="213"/>
      <c r="BM105" s="213"/>
    </row>
    <row r="106" s="2" customFormat="1" ht="18" customHeight="1">
      <c r="A106" s="41"/>
      <c r="B106" s="42"/>
      <c r="C106" s="43"/>
      <c r="D106" s="147" t="s">
        <v>159</v>
      </c>
      <c r="E106" s="140"/>
      <c r="F106" s="140"/>
      <c r="G106" s="43"/>
      <c r="H106" s="43"/>
      <c r="I106" s="43"/>
      <c r="J106" s="141">
        <v>0</v>
      </c>
      <c r="K106" s="43"/>
      <c r="L106" s="212"/>
      <c r="M106" s="213"/>
      <c r="N106" s="214" t="s">
        <v>50</v>
      </c>
      <c r="O106" s="213"/>
      <c r="P106" s="213"/>
      <c r="Q106" s="213"/>
      <c r="R106" s="213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6" t="s">
        <v>156</v>
      </c>
      <c r="AZ106" s="213"/>
      <c r="BA106" s="213"/>
      <c r="BB106" s="213"/>
      <c r="BC106" s="213"/>
      <c r="BD106" s="213"/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216" t="s">
        <v>92</v>
      </c>
      <c r="BK106" s="213"/>
      <c r="BL106" s="213"/>
      <c r="BM106" s="213"/>
    </row>
    <row r="107" s="2" customFormat="1" ht="18" customHeight="1">
      <c r="A107" s="41"/>
      <c r="B107" s="42"/>
      <c r="C107" s="43"/>
      <c r="D107" s="147" t="s">
        <v>160</v>
      </c>
      <c r="E107" s="140"/>
      <c r="F107" s="140"/>
      <c r="G107" s="43"/>
      <c r="H107" s="43"/>
      <c r="I107" s="43"/>
      <c r="J107" s="141">
        <v>0</v>
      </c>
      <c r="K107" s="43"/>
      <c r="L107" s="212"/>
      <c r="M107" s="213"/>
      <c r="N107" s="214" t="s">
        <v>50</v>
      </c>
      <c r="O107" s="213"/>
      <c r="P107" s="213"/>
      <c r="Q107" s="213"/>
      <c r="R107" s="213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6" t="s">
        <v>156</v>
      </c>
      <c r="AZ107" s="213"/>
      <c r="BA107" s="213"/>
      <c r="BB107" s="213"/>
      <c r="BC107" s="213"/>
      <c r="BD107" s="213"/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216" t="s">
        <v>92</v>
      </c>
      <c r="BK107" s="213"/>
      <c r="BL107" s="213"/>
      <c r="BM107" s="213"/>
    </row>
    <row r="108" s="2" customFormat="1" ht="18" customHeight="1">
      <c r="A108" s="41"/>
      <c r="B108" s="42"/>
      <c r="C108" s="43"/>
      <c r="D108" s="140" t="s">
        <v>161</v>
      </c>
      <c r="E108" s="43"/>
      <c r="F108" s="43"/>
      <c r="G108" s="43"/>
      <c r="H108" s="43"/>
      <c r="I108" s="43"/>
      <c r="J108" s="141">
        <f>ROUND(J30*T108,2)</f>
        <v>0</v>
      </c>
      <c r="K108" s="43"/>
      <c r="L108" s="212"/>
      <c r="M108" s="213"/>
      <c r="N108" s="214" t="s">
        <v>50</v>
      </c>
      <c r="O108" s="213"/>
      <c r="P108" s="213"/>
      <c r="Q108" s="213"/>
      <c r="R108" s="213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215"/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6" t="s">
        <v>162</v>
      </c>
      <c r="AZ108" s="213"/>
      <c r="BA108" s="213"/>
      <c r="BB108" s="213"/>
      <c r="BC108" s="213"/>
      <c r="BD108" s="213"/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216" t="s">
        <v>92</v>
      </c>
      <c r="BK108" s="213"/>
      <c r="BL108" s="213"/>
      <c r="BM108" s="213"/>
    </row>
    <row r="109" s="2" customFormat="1">
      <c r="A109" s="41"/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66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="2" customFormat="1" ht="29.28" customHeight="1">
      <c r="A110" s="41"/>
      <c r="B110" s="42"/>
      <c r="C110" s="151" t="s">
        <v>119</v>
      </c>
      <c r="D110" s="152"/>
      <c r="E110" s="152"/>
      <c r="F110" s="152"/>
      <c r="G110" s="152"/>
      <c r="H110" s="152"/>
      <c r="I110" s="152"/>
      <c r="J110" s="153">
        <f>ROUND(J96+J102,2)</f>
        <v>0</v>
      </c>
      <c r="K110" s="152"/>
      <c r="L110" s="66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="2" customFormat="1" ht="6.96" customHeight="1">
      <c r="A111" s="41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6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5" s="2" customFormat="1" ht="6.96" customHeight="1">
      <c r="A115" s="41"/>
      <c r="B115" s="71"/>
      <c r="C115" s="72"/>
      <c r="D115" s="72"/>
      <c r="E115" s="72"/>
      <c r="F115" s="72"/>
      <c r="G115" s="72"/>
      <c r="H115" s="72"/>
      <c r="I115" s="72"/>
      <c r="J115" s="72"/>
      <c r="K115" s="72"/>
      <c r="L115" s="66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 s="2" customFormat="1" ht="24.96" customHeight="1">
      <c r="A116" s="41"/>
      <c r="B116" s="42"/>
      <c r="C116" s="24" t="s">
        <v>163</v>
      </c>
      <c r="D116" s="43"/>
      <c r="E116" s="43"/>
      <c r="F116" s="43"/>
      <c r="G116" s="43"/>
      <c r="H116" s="43"/>
      <c r="I116" s="43"/>
      <c r="J116" s="43"/>
      <c r="K116" s="43"/>
      <c r="L116" s="66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="2" customFormat="1" ht="6.96" customHeight="1">
      <c r="A117" s="41"/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66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="2" customFormat="1" ht="12" customHeight="1">
      <c r="A118" s="41"/>
      <c r="B118" s="42"/>
      <c r="C118" s="33" t="s">
        <v>16</v>
      </c>
      <c r="D118" s="43"/>
      <c r="E118" s="43"/>
      <c r="F118" s="43"/>
      <c r="G118" s="43"/>
      <c r="H118" s="43"/>
      <c r="I118" s="43"/>
      <c r="J118" s="43"/>
      <c r="K118" s="43"/>
      <c r="L118" s="66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 s="2" customFormat="1" ht="16.5" customHeight="1">
      <c r="A119" s="41"/>
      <c r="B119" s="42"/>
      <c r="C119" s="43"/>
      <c r="D119" s="43"/>
      <c r="E119" s="194" t="str">
        <f>E7</f>
        <v>Novostavba polytechnické učebny</v>
      </c>
      <c r="F119" s="33"/>
      <c r="G119" s="33"/>
      <c r="H119" s="33"/>
      <c r="I119" s="43"/>
      <c r="J119" s="43"/>
      <c r="K119" s="43"/>
      <c r="L119" s="66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="2" customFormat="1" ht="12" customHeight="1">
      <c r="A120" s="41"/>
      <c r="B120" s="42"/>
      <c r="C120" s="33" t="s">
        <v>121</v>
      </c>
      <c r="D120" s="43"/>
      <c r="E120" s="43"/>
      <c r="F120" s="43"/>
      <c r="G120" s="43"/>
      <c r="H120" s="43"/>
      <c r="I120" s="43"/>
      <c r="J120" s="43"/>
      <c r="K120" s="43"/>
      <c r="L120" s="66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="2" customFormat="1" ht="16.5" customHeight="1">
      <c r="A121" s="41"/>
      <c r="B121" s="42"/>
      <c r="C121" s="43"/>
      <c r="D121" s="43"/>
      <c r="E121" s="79" t="str">
        <f>E9</f>
        <v>SO 05 - Zahradní prvky</v>
      </c>
      <c r="F121" s="43"/>
      <c r="G121" s="43"/>
      <c r="H121" s="43"/>
      <c r="I121" s="43"/>
      <c r="J121" s="43"/>
      <c r="K121" s="43"/>
      <c r="L121" s="66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="2" customFormat="1" ht="6.96" customHeight="1">
      <c r="A122" s="41"/>
      <c r="B122" s="42"/>
      <c r="C122" s="43"/>
      <c r="D122" s="43"/>
      <c r="E122" s="43"/>
      <c r="F122" s="43"/>
      <c r="G122" s="43"/>
      <c r="H122" s="43"/>
      <c r="I122" s="43"/>
      <c r="J122" s="43"/>
      <c r="K122" s="43"/>
      <c r="L122" s="66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="2" customFormat="1" ht="12" customHeight="1">
      <c r="A123" s="41"/>
      <c r="B123" s="42"/>
      <c r="C123" s="33" t="s">
        <v>21</v>
      </c>
      <c r="D123" s="43"/>
      <c r="E123" s="43"/>
      <c r="F123" s="28" t="str">
        <f>F12</f>
        <v>obec Hrubý Jeseník, parc. č. 135/4</v>
      </c>
      <c r="G123" s="43"/>
      <c r="H123" s="43"/>
      <c r="I123" s="33" t="s">
        <v>23</v>
      </c>
      <c r="J123" s="82" t="str">
        <f>IF(J12="","",J12)</f>
        <v>31. 8. 2020</v>
      </c>
      <c r="K123" s="43"/>
      <c r="L123" s="66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="2" customFormat="1" ht="6.96" customHeight="1">
      <c r="A124" s="41"/>
      <c r="B124" s="42"/>
      <c r="C124" s="43"/>
      <c r="D124" s="43"/>
      <c r="E124" s="43"/>
      <c r="F124" s="43"/>
      <c r="G124" s="43"/>
      <c r="H124" s="43"/>
      <c r="I124" s="43"/>
      <c r="J124" s="43"/>
      <c r="K124" s="43"/>
      <c r="L124" s="66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="2" customFormat="1" ht="40.05" customHeight="1">
      <c r="A125" s="41"/>
      <c r="B125" s="42"/>
      <c r="C125" s="33" t="s">
        <v>25</v>
      </c>
      <c r="D125" s="43"/>
      <c r="E125" s="43"/>
      <c r="F125" s="28" t="str">
        <f>E15</f>
        <v>Obec Hrubý Jeseník, č.p.30, 289 32 Oskořínek</v>
      </c>
      <c r="G125" s="43"/>
      <c r="H125" s="43"/>
      <c r="I125" s="33" t="s">
        <v>33</v>
      </c>
      <c r="J125" s="37" t="str">
        <f>E21</f>
        <v>Z.Švanda, Ronovská 127, Oskořínek 289 32</v>
      </c>
      <c r="K125" s="43"/>
      <c r="L125" s="66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="2" customFormat="1" ht="15.15" customHeight="1">
      <c r="A126" s="41"/>
      <c r="B126" s="42"/>
      <c r="C126" s="33" t="s">
        <v>31</v>
      </c>
      <c r="D126" s="43"/>
      <c r="E126" s="43"/>
      <c r="F126" s="28" t="str">
        <f>IF(E18="","",E18)</f>
        <v>Vyplň údaj</v>
      </c>
      <c r="G126" s="43"/>
      <c r="H126" s="43"/>
      <c r="I126" s="33" t="s">
        <v>38</v>
      </c>
      <c r="J126" s="37" t="str">
        <f>E24</f>
        <v>Z.Švanda</v>
      </c>
      <c r="K126" s="43"/>
      <c r="L126" s="66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="2" customFormat="1" ht="10.32" customHeight="1">
      <c r="A127" s="41"/>
      <c r="B127" s="42"/>
      <c r="C127" s="43"/>
      <c r="D127" s="43"/>
      <c r="E127" s="43"/>
      <c r="F127" s="43"/>
      <c r="G127" s="43"/>
      <c r="H127" s="43"/>
      <c r="I127" s="43"/>
      <c r="J127" s="43"/>
      <c r="K127" s="43"/>
      <c r="L127" s="66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="11" customFormat="1" ht="29.28" customHeight="1">
      <c r="A128" s="218"/>
      <c r="B128" s="219"/>
      <c r="C128" s="220" t="s">
        <v>164</v>
      </c>
      <c r="D128" s="221" t="s">
        <v>70</v>
      </c>
      <c r="E128" s="221" t="s">
        <v>66</v>
      </c>
      <c r="F128" s="221" t="s">
        <v>67</v>
      </c>
      <c r="G128" s="221" t="s">
        <v>165</v>
      </c>
      <c r="H128" s="221" t="s">
        <v>166</v>
      </c>
      <c r="I128" s="221" t="s">
        <v>167</v>
      </c>
      <c r="J128" s="222" t="s">
        <v>126</v>
      </c>
      <c r="K128" s="223" t="s">
        <v>168</v>
      </c>
      <c r="L128" s="224"/>
      <c r="M128" s="103" t="s">
        <v>1</v>
      </c>
      <c r="N128" s="104" t="s">
        <v>49</v>
      </c>
      <c r="O128" s="104" t="s">
        <v>169</v>
      </c>
      <c r="P128" s="104" t="s">
        <v>170</v>
      </c>
      <c r="Q128" s="104" t="s">
        <v>171</v>
      </c>
      <c r="R128" s="104" t="s">
        <v>172</v>
      </c>
      <c r="S128" s="104" t="s">
        <v>173</v>
      </c>
      <c r="T128" s="105" t="s">
        <v>174</v>
      </c>
      <c r="U128" s="218"/>
      <c r="V128" s="218"/>
      <c r="W128" s="218"/>
      <c r="X128" s="218"/>
      <c r="Y128" s="218"/>
      <c r="Z128" s="218"/>
      <c r="AA128" s="218"/>
      <c r="AB128" s="218"/>
      <c r="AC128" s="218"/>
      <c r="AD128" s="218"/>
      <c r="AE128" s="218"/>
    </row>
    <row r="129" s="2" customFormat="1" ht="22.8" customHeight="1">
      <c r="A129" s="41"/>
      <c r="B129" s="42"/>
      <c r="C129" s="110" t="s">
        <v>175</v>
      </c>
      <c r="D129" s="43"/>
      <c r="E129" s="43"/>
      <c r="F129" s="43"/>
      <c r="G129" s="43"/>
      <c r="H129" s="43"/>
      <c r="I129" s="43"/>
      <c r="J129" s="225">
        <f>BK129</f>
        <v>0</v>
      </c>
      <c r="K129" s="43"/>
      <c r="L129" s="44"/>
      <c r="M129" s="106"/>
      <c r="N129" s="226"/>
      <c r="O129" s="107"/>
      <c r="P129" s="227">
        <f>P130</f>
        <v>0</v>
      </c>
      <c r="Q129" s="107"/>
      <c r="R129" s="227">
        <f>R130</f>
        <v>0</v>
      </c>
      <c r="S129" s="107"/>
      <c r="T129" s="228">
        <f>T130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18" t="s">
        <v>84</v>
      </c>
      <c r="AU129" s="18" t="s">
        <v>128</v>
      </c>
      <c r="BK129" s="229">
        <f>BK130</f>
        <v>0</v>
      </c>
    </row>
    <row r="130" s="12" customFormat="1" ht="25.92" customHeight="1">
      <c r="A130" s="12"/>
      <c r="B130" s="230"/>
      <c r="C130" s="231"/>
      <c r="D130" s="232" t="s">
        <v>84</v>
      </c>
      <c r="E130" s="233" t="s">
        <v>176</v>
      </c>
      <c r="F130" s="233" t="s">
        <v>177</v>
      </c>
      <c r="G130" s="231"/>
      <c r="H130" s="231"/>
      <c r="I130" s="234"/>
      <c r="J130" s="235">
        <f>BK130</f>
        <v>0</v>
      </c>
      <c r="K130" s="231"/>
      <c r="L130" s="236"/>
      <c r="M130" s="237"/>
      <c r="N130" s="238"/>
      <c r="O130" s="238"/>
      <c r="P130" s="239">
        <f>P131+P148</f>
        <v>0</v>
      </c>
      <c r="Q130" s="238"/>
      <c r="R130" s="239">
        <f>R131+R148</f>
        <v>0</v>
      </c>
      <c r="S130" s="238"/>
      <c r="T130" s="240">
        <f>T131+T148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41" t="s">
        <v>92</v>
      </c>
      <c r="AT130" s="242" t="s">
        <v>84</v>
      </c>
      <c r="AU130" s="242" t="s">
        <v>85</v>
      </c>
      <c r="AY130" s="241" t="s">
        <v>178</v>
      </c>
      <c r="BK130" s="243">
        <f>BK131+BK148</f>
        <v>0</v>
      </c>
    </row>
    <row r="131" s="12" customFormat="1" ht="22.8" customHeight="1">
      <c r="A131" s="12"/>
      <c r="B131" s="230"/>
      <c r="C131" s="231"/>
      <c r="D131" s="232" t="s">
        <v>84</v>
      </c>
      <c r="E131" s="244" t="s">
        <v>242</v>
      </c>
      <c r="F131" s="244" t="s">
        <v>522</v>
      </c>
      <c r="G131" s="231"/>
      <c r="H131" s="231"/>
      <c r="I131" s="234"/>
      <c r="J131" s="245">
        <f>BK131</f>
        <v>0</v>
      </c>
      <c r="K131" s="231"/>
      <c r="L131" s="236"/>
      <c r="M131" s="237"/>
      <c r="N131" s="238"/>
      <c r="O131" s="238"/>
      <c r="P131" s="239">
        <f>SUM(P132:P147)</f>
        <v>0</v>
      </c>
      <c r="Q131" s="238"/>
      <c r="R131" s="239">
        <f>SUM(R132:R147)</f>
        <v>0</v>
      </c>
      <c r="S131" s="238"/>
      <c r="T131" s="240">
        <f>SUM(T132:T147)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41" t="s">
        <v>92</v>
      </c>
      <c r="AT131" s="242" t="s">
        <v>84</v>
      </c>
      <c r="AU131" s="242" t="s">
        <v>92</v>
      </c>
      <c r="AY131" s="241" t="s">
        <v>178</v>
      </c>
      <c r="BK131" s="243">
        <f>SUM(BK132:BK147)</f>
        <v>0</v>
      </c>
    </row>
    <row r="132" s="2" customFormat="1" ht="16.5" customHeight="1">
      <c r="A132" s="41"/>
      <c r="B132" s="42"/>
      <c r="C132" s="246" t="s">
        <v>92</v>
      </c>
      <c r="D132" s="246" t="s">
        <v>180</v>
      </c>
      <c r="E132" s="247" t="s">
        <v>1163</v>
      </c>
      <c r="F132" s="248" t="s">
        <v>1164</v>
      </c>
      <c r="G132" s="249" t="s">
        <v>289</v>
      </c>
      <c r="H132" s="250">
        <v>1</v>
      </c>
      <c r="I132" s="251"/>
      <c r="J132" s="252">
        <f>ROUND(I132*H132,2)</f>
        <v>0</v>
      </c>
      <c r="K132" s="253"/>
      <c r="L132" s="44"/>
      <c r="M132" s="254" t="s">
        <v>1</v>
      </c>
      <c r="N132" s="255" t="s">
        <v>50</v>
      </c>
      <c r="O132" s="94"/>
      <c r="P132" s="256">
        <f>O132*H132</f>
        <v>0</v>
      </c>
      <c r="Q132" s="256">
        <v>0</v>
      </c>
      <c r="R132" s="256">
        <f>Q132*H132</f>
        <v>0</v>
      </c>
      <c r="S132" s="256">
        <v>0</v>
      </c>
      <c r="T132" s="25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58" t="s">
        <v>184</v>
      </c>
      <c r="AT132" s="258" t="s">
        <v>180</v>
      </c>
      <c r="AU132" s="258" t="s">
        <v>94</v>
      </c>
      <c r="AY132" s="18" t="s">
        <v>178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8" t="s">
        <v>92</v>
      </c>
      <c r="BK132" s="146">
        <f>ROUND(I132*H132,2)</f>
        <v>0</v>
      </c>
      <c r="BL132" s="18" t="s">
        <v>184</v>
      </c>
      <c r="BM132" s="258" t="s">
        <v>1165</v>
      </c>
    </row>
    <row r="133" s="13" customFormat="1">
      <c r="A133" s="13"/>
      <c r="B133" s="259"/>
      <c r="C133" s="260"/>
      <c r="D133" s="261" t="s">
        <v>186</v>
      </c>
      <c r="E133" s="262" t="s">
        <v>1</v>
      </c>
      <c r="F133" s="263" t="s">
        <v>1166</v>
      </c>
      <c r="G133" s="260"/>
      <c r="H133" s="262" t="s">
        <v>1</v>
      </c>
      <c r="I133" s="264"/>
      <c r="J133" s="260"/>
      <c r="K133" s="260"/>
      <c r="L133" s="265"/>
      <c r="M133" s="266"/>
      <c r="N133" s="267"/>
      <c r="O133" s="267"/>
      <c r="P133" s="267"/>
      <c r="Q133" s="267"/>
      <c r="R133" s="267"/>
      <c r="S133" s="267"/>
      <c r="T133" s="26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69" t="s">
        <v>186</v>
      </c>
      <c r="AU133" s="269" t="s">
        <v>94</v>
      </c>
      <c r="AV133" s="13" t="s">
        <v>92</v>
      </c>
      <c r="AW133" s="13" t="s">
        <v>37</v>
      </c>
      <c r="AX133" s="13" t="s">
        <v>85</v>
      </c>
      <c r="AY133" s="269" t="s">
        <v>178</v>
      </c>
    </row>
    <row r="134" s="13" customFormat="1">
      <c r="A134" s="13"/>
      <c r="B134" s="259"/>
      <c r="C134" s="260"/>
      <c r="D134" s="261" t="s">
        <v>186</v>
      </c>
      <c r="E134" s="262" t="s">
        <v>1</v>
      </c>
      <c r="F134" s="263" t="s">
        <v>1167</v>
      </c>
      <c r="G134" s="260"/>
      <c r="H134" s="262" t="s">
        <v>1</v>
      </c>
      <c r="I134" s="264"/>
      <c r="J134" s="260"/>
      <c r="K134" s="260"/>
      <c r="L134" s="265"/>
      <c r="M134" s="266"/>
      <c r="N134" s="267"/>
      <c r="O134" s="267"/>
      <c r="P134" s="267"/>
      <c r="Q134" s="267"/>
      <c r="R134" s="267"/>
      <c r="S134" s="267"/>
      <c r="T134" s="26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69" t="s">
        <v>186</v>
      </c>
      <c r="AU134" s="269" t="s">
        <v>94</v>
      </c>
      <c r="AV134" s="13" t="s">
        <v>92</v>
      </c>
      <c r="AW134" s="13" t="s">
        <v>37</v>
      </c>
      <c r="AX134" s="13" t="s">
        <v>85</v>
      </c>
      <c r="AY134" s="269" t="s">
        <v>178</v>
      </c>
    </row>
    <row r="135" s="13" customFormat="1">
      <c r="A135" s="13"/>
      <c r="B135" s="259"/>
      <c r="C135" s="260"/>
      <c r="D135" s="261" t="s">
        <v>186</v>
      </c>
      <c r="E135" s="262" t="s">
        <v>1</v>
      </c>
      <c r="F135" s="263" t="s">
        <v>1168</v>
      </c>
      <c r="G135" s="260"/>
      <c r="H135" s="262" t="s">
        <v>1</v>
      </c>
      <c r="I135" s="264"/>
      <c r="J135" s="260"/>
      <c r="K135" s="260"/>
      <c r="L135" s="265"/>
      <c r="M135" s="266"/>
      <c r="N135" s="267"/>
      <c r="O135" s="267"/>
      <c r="P135" s="267"/>
      <c r="Q135" s="267"/>
      <c r="R135" s="267"/>
      <c r="S135" s="267"/>
      <c r="T135" s="26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69" t="s">
        <v>186</v>
      </c>
      <c r="AU135" s="269" t="s">
        <v>94</v>
      </c>
      <c r="AV135" s="13" t="s">
        <v>92</v>
      </c>
      <c r="AW135" s="13" t="s">
        <v>37</v>
      </c>
      <c r="AX135" s="13" t="s">
        <v>85</v>
      </c>
      <c r="AY135" s="269" t="s">
        <v>178</v>
      </c>
    </row>
    <row r="136" s="13" customFormat="1">
      <c r="A136" s="13"/>
      <c r="B136" s="259"/>
      <c r="C136" s="260"/>
      <c r="D136" s="261" t="s">
        <v>186</v>
      </c>
      <c r="E136" s="262" t="s">
        <v>1</v>
      </c>
      <c r="F136" s="263" t="s">
        <v>1169</v>
      </c>
      <c r="G136" s="260"/>
      <c r="H136" s="262" t="s">
        <v>1</v>
      </c>
      <c r="I136" s="264"/>
      <c r="J136" s="260"/>
      <c r="K136" s="260"/>
      <c r="L136" s="265"/>
      <c r="M136" s="266"/>
      <c r="N136" s="267"/>
      <c r="O136" s="267"/>
      <c r="P136" s="267"/>
      <c r="Q136" s="267"/>
      <c r="R136" s="267"/>
      <c r="S136" s="267"/>
      <c r="T136" s="26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9" t="s">
        <v>186</v>
      </c>
      <c r="AU136" s="269" t="s">
        <v>94</v>
      </c>
      <c r="AV136" s="13" t="s">
        <v>92</v>
      </c>
      <c r="AW136" s="13" t="s">
        <v>37</v>
      </c>
      <c r="AX136" s="13" t="s">
        <v>85</v>
      </c>
      <c r="AY136" s="269" t="s">
        <v>178</v>
      </c>
    </row>
    <row r="137" s="13" customFormat="1">
      <c r="A137" s="13"/>
      <c r="B137" s="259"/>
      <c r="C137" s="260"/>
      <c r="D137" s="261" t="s">
        <v>186</v>
      </c>
      <c r="E137" s="262" t="s">
        <v>1</v>
      </c>
      <c r="F137" s="263" t="s">
        <v>1170</v>
      </c>
      <c r="G137" s="260"/>
      <c r="H137" s="262" t="s">
        <v>1</v>
      </c>
      <c r="I137" s="264"/>
      <c r="J137" s="260"/>
      <c r="K137" s="260"/>
      <c r="L137" s="265"/>
      <c r="M137" s="266"/>
      <c r="N137" s="267"/>
      <c r="O137" s="267"/>
      <c r="P137" s="267"/>
      <c r="Q137" s="267"/>
      <c r="R137" s="267"/>
      <c r="S137" s="267"/>
      <c r="T137" s="26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69" t="s">
        <v>186</v>
      </c>
      <c r="AU137" s="269" t="s">
        <v>94</v>
      </c>
      <c r="AV137" s="13" t="s">
        <v>92</v>
      </c>
      <c r="AW137" s="13" t="s">
        <v>37</v>
      </c>
      <c r="AX137" s="13" t="s">
        <v>85</v>
      </c>
      <c r="AY137" s="269" t="s">
        <v>178</v>
      </c>
    </row>
    <row r="138" s="13" customFormat="1">
      <c r="A138" s="13"/>
      <c r="B138" s="259"/>
      <c r="C138" s="260"/>
      <c r="D138" s="261" t="s">
        <v>186</v>
      </c>
      <c r="E138" s="262" t="s">
        <v>1</v>
      </c>
      <c r="F138" s="263" t="s">
        <v>1171</v>
      </c>
      <c r="G138" s="260"/>
      <c r="H138" s="262" t="s">
        <v>1</v>
      </c>
      <c r="I138" s="264"/>
      <c r="J138" s="260"/>
      <c r="K138" s="260"/>
      <c r="L138" s="265"/>
      <c r="M138" s="266"/>
      <c r="N138" s="267"/>
      <c r="O138" s="267"/>
      <c r="P138" s="267"/>
      <c r="Q138" s="267"/>
      <c r="R138" s="267"/>
      <c r="S138" s="267"/>
      <c r="T138" s="26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9" t="s">
        <v>186</v>
      </c>
      <c r="AU138" s="269" t="s">
        <v>94</v>
      </c>
      <c r="AV138" s="13" t="s">
        <v>92</v>
      </c>
      <c r="AW138" s="13" t="s">
        <v>37</v>
      </c>
      <c r="AX138" s="13" t="s">
        <v>85</v>
      </c>
      <c r="AY138" s="269" t="s">
        <v>178</v>
      </c>
    </row>
    <row r="139" s="14" customFormat="1">
      <c r="A139" s="14"/>
      <c r="B139" s="270"/>
      <c r="C139" s="271"/>
      <c r="D139" s="261" t="s">
        <v>186</v>
      </c>
      <c r="E139" s="272" t="s">
        <v>1</v>
      </c>
      <c r="F139" s="273" t="s">
        <v>92</v>
      </c>
      <c r="G139" s="271"/>
      <c r="H139" s="274">
        <v>1</v>
      </c>
      <c r="I139" s="275"/>
      <c r="J139" s="271"/>
      <c r="K139" s="271"/>
      <c r="L139" s="276"/>
      <c r="M139" s="277"/>
      <c r="N139" s="278"/>
      <c r="O139" s="278"/>
      <c r="P139" s="278"/>
      <c r="Q139" s="278"/>
      <c r="R139" s="278"/>
      <c r="S139" s="278"/>
      <c r="T139" s="27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80" t="s">
        <v>186</v>
      </c>
      <c r="AU139" s="280" t="s">
        <v>94</v>
      </c>
      <c r="AV139" s="14" t="s">
        <v>94</v>
      </c>
      <c r="AW139" s="14" t="s">
        <v>37</v>
      </c>
      <c r="AX139" s="14" t="s">
        <v>92</v>
      </c>
      <c r="AY139" s="280" t="s">
        <v>178</v>
      </c>
    </row>
    <row r="140" s="2" customFormat="1" ht="16.5" customHeight="1">
      <c r="A140" s="41"/>
      <c r="B140" s="42"/>
      <c r="C140" s="246" t="s">
        <v>94</v>
      </c>
      <c r="D140" s="246" t="s">
        <v>180</v>
      </c>
      <c r="E140" s="247" t="s">
        <v>1172</v>
      </c>
      <c r="F140" s="248" t="s">
        <v>1173</v>
      </c>
      <c r="G140" s="249" t="s">
        <v>289</v>
      </c>
      <c r="H140" s="250">
        <v>1</v>
      </c>
      <c r="I140" s="251"/>
      <c r="J140" s="252">
        <f>ROUND(I140*H140,2)</f>
        <v>0</v>
      </c>
      <c r="K140" s="253"/>
      <c r="L140" s="44"/>
      <c r="M140" s="254" t="s">
        <v>1</v>
      </c>
      <c r="N140" s="255" t="s">
        <v>50</v>
      </c>
      <c r="O140" s="94"/>
      <c r="P140" s="256">
        <f>O140*H140</f>
        <v>0</v>
      </c>
      <c r="Q140" s="256">
        <v>0</v>
      </c>
      <c r="R140" s="256">
        <f>Q140*H140</f>
        <v>0</v>
      </c>
      <c r="S140" s="256">
        <v>0</v>
      </c>
      <c r="T140" s="25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58" t="s">
        <v>184</v>
      </c>
      <c r="AT140" s="258" t="s">
        <v>180</v>
      </c>
      <c r="AU140" s="258" t="s">
        <v>94</v>
      </c>
      <c r="AY140" s="18" t="s">
        <v>178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8" t="s">
        <v>92</v>
      </c>
      <c r="BK140" s="146">
        <f>ROUND(I140*H140,2)</f>
        <v>0</v>
      </c>
      <c r="BL140" s="18" t="s">
        <v>184</v>
      </c>
      <c r="BM140" s="258" t="s">
        <v>1174</v>
      </c>
    </row>
    <row r="141" s="13" customFormat="1">
      <c r="A141" s="13"/>
      <c r="B141" s="259"/>
      <c r="C141" s="260"/>
      <c r="D141" s="261" t="s">
        <v>186</v>
      </c>
      <c r="E141" s="262" t="s">
        <v>1</v>
      </c>
      <c r="F141" s="263" t="s">
        <v>1175</v>
      </c>
      <c r="G141" s="260"/>
      <c r="H141" s="262" t="s">
        <v>1</v>
      </c>
      <c r="I141" s="264"/>
      <c r="J141" s="260"/>
      <c r="K141" s="260"/>
      <c r="L141" s="265"/>
      <c r="M141" s="266"/>
      <c r="N141" s="267"/>
      <c r="O141" s="267"/>
      <c r="P141" s="267"/>
      <c r="Q141" s="267"/>
      <c r="R141" s="267"/>
      <c r="S141" s="267"/>
      <c r="T141" s="26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9" t="s">
        <v>186</v>
      </c>
      <c r="AU141" s="269" t="s">
        <v>94</v>
      </c>
      <c r="AV141" s="13" t="s">
        <v>92</v>
      </c>
      <c r="AW141" s="13" t="s">
        <v>37</v>
      </c>
      <c r="AX141" s="13" t="s">
        <v>85</v>
      </c>
      <c r="AY141" s="269" t="s">
        <v>178</v>
      </c>
    </row>
    <row r="142" s="13" customFormat="1">
      <c r="A142" s="13"/>
      <c r="B142" s="259"/>
      <c r="C142" s="260"/>
      <c r="D142" s="261" t="s">
        <v>186</v>
      </c>
      <c r="E142" s="262" t="s">
        <v>1</v>
      </c>
      <c r="F142" s="263" t="s">
        <v>1176</v>
      </c>
      <c r="G142" s="260"/>
      <c r="H142" s="262" t="s">
        <v>1</v>
      </c>
      <c r="I142" s="264"/>
      <c r="J142" s="260"/>
      <c r="K142" s="260"/>
      <c r="L142" s="265"/>
      <c r="M142" s="266"/>
      <c r="N142" s="267"/>
      <c r="O142" s="267"/>
      <c r="P142" s="267"/>
      <c r="Q142" s="267"/>
      <c r="R142" s="267"/>
      <c r="S142" s="267"/>
      <c r="T142" s="26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9" t="s">
        <v>186</v>
      </c>
      <c r="AU142" s="269" t="s">
        <v>94</v>
      </c>
      <c r="AV142" s="13" t="s">
        <v>92</v>
      </c>
      <c r="AW142" s="13" t="s">
        <v>37</v>
      </c>
      <c r="AX142" s="13" t="s">
        <v>85</v>
      </c>
      <c r="AY142" s="269" t="s">
        <v>178</v>
      </c>
    </row>
    <row r="143" s="14" customFormat="1">
      <c r="A143" s="14"/>
      <c r="B143" s="270"/>
      <c r="C143" s="271"/>
      <c r="D143" s="261" t="s">
        <v>186</v>
      </c>
      <c r="E143" s="272" t="s">
        <v>1</v>
      </c>
      <c r="F143" s="273" t="s">
        <v>92</v>
      </c>
      <c r="G143" s="271"/>
      <c r="H143" s="274">
        <v>1</v>
      </c>
      <c r="I143" s="275"/>
      <c r="J143" s="271"/>
      <c r="K143" s="271"/>
      <c r="L143" s="276"/>
      <c r="M143" s="277"/>
      <c r="N143" s="278"/>
      <c r="O143" s="278"/>
      <c r="P143" s="278"/>
      <c r="Q143" s="278"/>
      <c r="R143" s="278"/>
      <c r="S143" s="278"/>
      <c r="T143" s="27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80" t="s">
        <v>186</v>
      </c>
      <c r="AU143" s="280" t="s">
        <v>94</v>
      </c>
      <c r="AV143" s="14" t="s">
        <v>94</v>
      </c>
      <c r="AW143" s="14" t="s">
        <v>37</v>
      </c>
      <c r="AX143" s="14" t="s">
        <v>92</v>
      </c>
      <c r="AY143" s="280" t="s">
        <v>178</v>
      </c>
    </row>
    <row r="144" s="2" customFormat="1" ht="16.5" customHeight="1">
      <c r="A144" s="41"/>
      <c r="B144" s="42"/>
      <c r="C144" s="246" t="s">
        <v>194</v>
      </c>
      <c r="D144" s="246" t="s">
        <v>180</v>
      </c>
      <c r="E144" s="247" t="s">
        <v>1177</v>
      </c>
      <c r="F144" s="248" t="s">
        <v>1178</v>
      </c>
      <c r="G144" s="249" t="s">
        <v>289</v>
      </c>
      <c r="H144" s="250">
        <v>3</v>
      </c>
      <c r="I144" s="251"/>
      <c r="J144" s="252">
        <f>ROUND(I144*H144,2)</f>
        <v>0</v>
      </c>
      <c r="K144" s="253"/>
      <c r="L144" s="44"/>
      <c r="M144" s="254" t="s">
        <v>1</v>
      </c>
      <c r="N144" s="255" t="s">
        <v>50</v>
      </c>
      <c r="O144" s="94"/>
      <c r="P144" s="256">
        <f>O144*H144</f>
        <v>0</v>
      </c>
      <c r="Q144" s="256">
        <v>0</v>
      </c>
      <c r="R144" s="256">
        <f>Q144*H144</f>
        <v>0</v>
      </c>
      <c r="S144" s="256">
        <v>0</v>
      </c>
      <c r="T144" s="25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58" t="s">
        <v>184</v>
      </c>
      <c r="AT144" s="258" t="s">
        <v>180</v>
      </c>
      <c r="AU144" s="258" t="s">
        <v>94</v>
      </c>
      <c r="AY144" s="18" t="s">
        <v>178</v>
      </c>
      <c r="BE144" s="146">
        <f>IF(N144="základní",J144,0)</f>
        <v>0</v>
      </c>
      <c r="BF144" s="146">
        <f>IF(N144="snížená",J144,0)</f>
        <v>0</v>
      </c>
      <c r="BG144" s="146">
        <f>IF(N144="zákl. přenesená",J144,0)</f>
        <v>0</v>
      </c>
      <c r="BH144" s="146">
        <f>IF(N144="sníž. přenesená",J144,0)</f>
        <v>0</v>
      </c>
      <c r="BI144" s="146">
        <f>IF(N144="nulová",J144,0)</f>
        <v>0</v>
      </c>
      <c r="BJ144" s="18" t="s">
        <v>92</v>
      </c>
      <c r="BK144" s="146">
        <f>ROUND(I144*H144,2)</f>
        <v>0</v>
      </c>
      <c r="BL144" s="18" t="s">
        <v>184</v>
      </c>
      <c r="BM144" s="258" t="s">
        <v>1179</v>
      </c>
    </row>
    <row r="145" s="13" customFormat="1">
      <c r="A145" s="13"/>
      <c r="B145" s="259"/>
      <c r="C145" s="260"/>
      <c r="D145" s="261" t="s">
        <v>186</v>
      </c>
      <c r="E145" s="262" t="s">
        <v>1</v>
      </c>
      <c r="F145" s="263" t="s">
        <v>1180</v>
      </c>
      <c r="G145" s="260"/>
      <c r="H145" s="262" t="s">
        <v>1</v>
      </c>
      <c r="I145" s="264"/>
      <c r="J145" s="260"/>
      <c r="K145" s="260"/>
      <c r="L145" s="265"/>
      <c r="M145" s="266"/>
      <c r="N145" s="267"/>
      <c r="O145" s="267"/>
      <c r="P145" s="267"/>
      <c r="Q145" s="267"/>
      <c r="R145" s="267"/>
      <c r="S145" s="267"/>
      <c r="T145" s="26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9" t="s">
        <v>186</v>
      </c>
      <c r="AU145" s="269" t="s">
        <v>94</v>
      </c>
      <c r="AV145" s="13" t="s">
        <v>92</v>
      </c>
      <c r="AW145" s="13" t="s">
        <v>37</v>
      </c>
      <c r="AX145" s="13" t="s">
        <v>85</v>
      </c>
      <c r="AY145" s="269" t="s">
        <v>178</v>
      </c>
    </row>
    <row r="146" s="13" customFormat="1">
      <c r="A146" s="13"/>
      <c r="B146" s="259"/>
      <c r="C146" s="260"/>
      <c r="D146" s="261" t="s">
        <v>186</v>
      </c>
      <c r="E146" s="262" t="s">
        <v>1</v>
      </c>
      <c r="F146" s="263" t="s">
        <v>1176</v>
      </c>
      <c r="G146" s="260"/>
      <c r="H146" s="262" t="s">
        <v>1</v>
      </c>
      <c r="I146" s="264"/>
      <c r="J146" s="260"/>
      <c r="K146" s="260"/>
      <c r="L146" s="265"/>
      <c r="M146" s="266"/>
      <c r="N146" s="267"/>
      <c r="O146" s="267"/>
      <c r="P146" s="267"/>
      <c r="Q146" s="267"/>
      <c r="R146" s="267"/>
      <c r="S146" s="267"/>
      <c r="T146" s="26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9" t="s">
        <v>186</v>
      </c>
      <c r="AU146" s="269" t="s">
        <v>94</v>
      </c>
      <c r="AV146" s="13" t="s">
        <v>92</v>
      </c>
      <c r="AW146" s="13" t="s">
        <v>37</v>
      </c>
      <c r="AX146" s="13" t="s">
        <v>85</v>
      </c>
      <c r="AY146" s="269" t="s">
        <v>178</v>
      </c>
    </row>
    <row r="147" s="14" customFormat="1">
      <c r="A147" s="14"/>
      <c r="B147" s="270"/>
      <c r="C147" s="271"/>
      <c r="D147" s="261" t="s">
        <v>186</v>
      </c>
      <c r="E147" s="272" t="s">
        <v>1</v>
      </c>
      <c r="F147" s="273" t="s">
        <v>194</v>
      </c>
      <c r="G147" s="271"/>
      <c r="H147" s="274">
        <v>3</v>
      </c>
      <c r="I147" s="275"/>
      <c r="J147" s="271"/>
      <c r="K147" s="271"/>
      <c r="L147" s="276"/>
      <c r="M147" s="277"/>
      <c r="N147" s="278"/>
      <c r="O147" s="278"/>
      <c r="P147" s="278"/>
      <c r="Q147" s="278"/>
      <c r="R147" s="278"/>
      <c r="S147" s="278"/>
      <c r="T147" s="27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80" t="s">
        <v>186</v>
      </c>
      <c r="AU147" s="280" t="s">
        <v>94</v>
      </c>
      <c r="AV147" s="14" t="s">
        <v>94</v>
      </c>
      <c r="AW147" s="14" t="s">
        <v>37</v>
      </c>
      <c r="AX147" s="14" t="s">
        <v>92</v>
      </c>
      <c r="AY147" s="280" t="s">
        <v>178</v>
      </c>
    </row>
    <row r="148" s="12" customFormat="1" ht="22.8" customHeight="1">
      <c r="A148" s="12"/>
      <c r="B148" s="230"/>
      <c r="C148" s="231"/>
      <c r="D148" s="232" t="s">
        <v>84</v>
      </c>
      <c r="E148" s="244" t="s">
        <v>552</v>
      </c>
      <c r="F148" s="244" t="s">
        <v>553</v>
      </c>
      <c r="G148" s="231"/>
      <c r="H148" s="231"/>
      <c r="I148" s="234"/>
      <c r="J148" s="245">
        <f>BK148</f>
        <v>0</v>
      </c>
      <c r="K148" s="231"/>
      <c r="L148" s="236"/>
      <c r="M148" s="237"/>
      <c r="N148" s="238"/>
      <c r="O148" s="238"/>
      <c r="P148" s="239">
        <f>SUM(P149:P151)</f>
        <v>0</v>
      </c>
      <c r="Q148" s="238"/>
      <c r="R148" s="239">
        <f>SUM(R149:R151)</f>
        <v>0</v>
      </c>
      <c r="S148" s="238"/>
      <c r="T148" s="240">
        <f>SUM(T149:T151)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41" t="s">
        <v>92</v>
      </c>
      <c r="AT148" s="242" t="s">
        <v>84</v>
      </c>
      <c r="AU148" s="242" t="s">
        <v>92</v>
      </c>
      <c r="AY148" s="241" t="s">
        <v>178</v>
      </c>
      <c r="BK148" s="243">
        <f>SUM(BK149:BK151)</f>
        <v>0</v>
      </c>
    </row>
    <row r="149" s="2" customFormat="1" ht="16.5" customHeight="1">
      <c r="A149" s="41"/>
      <c r="B149" s="42"/>
      <c r="C149" s="246" t="s">
        <v>184</v>
      </c>
      <c r="D149" s="246" t="s">
        <v>180</v>
      </c>
      <c r="E149" s="247" t="s">
        <v>1181</v>
      </c>
      <c r="F149" s="248" t="s">
        <v>1182</v>
      </c>
      <c r="G149" s="249" t="s">
        <v>1183</v>
      </c>
      <c r="H149" s="250">
        <v>1</v>
      </c>
      <c r="I149" s="251"/>
      <c r="J149" s="252">
        <f>ROUND(I149*H149,2)</f>
        <v>0</v>
      </c>
      <c r="K149" s="253"/>
      <c r="L149" s="44"/>
      <c r="M149" s="254" t="s">
        <v>1</v>
      </c>
      <c r="N149" s="255" t="s">
        <v>50</v>
      </c>
      <c r="O149" s="94"/>
      <c r="P149" s="256">
        <f>O149*H149</f>
        <v>0</v>
      </c>
      <c r="Q149" s="256">
        <v>0</v>
      </c>
      <c r="R149" s="256">
        <f>Q149*H149</f>
        <v>0</v>
      </c>
      <c r="S149" s="256">
        <v>0</v>
      </c>
      <c r="T149" s="25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58" t="s">
        <v>184</v>
      </c>
      <c r="AT149" s="258" t="s">
        <v>180</v>
      </c>
      <c r="AU149" s="258" t="s">
        <v>94</v>
      </c>
      <c r="AY149" s="18" t="s">
        <v>178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8" t="s">
        <v>92</v>
      </c>
      <c r="BK149" s="146">
        <f>ROUND(I149*H149,2)</f>
        <v>0</v>
      </c>
      <c r="BL149" s="18" t="s">
        <v>184</v>
      </c>
      <c r="BM149" s="258" t="s">
        <v>1184</v>
      </c>
    </row>
    <row r="150" s="13" customFormat="1">
      <c r="A150" s="13"/>
      <c r="B150" s="259"/>
      <c r="C150" s="260"/>
      <c r="D150" s="261" t="s">
        <v>186</v>
      </c>
      <c r="E150" s="262" t="s">
        <v>1</v>
      </c>
      <c r="F150" s="263" t="s">
        <v>1182</v>
      </c>
      <c r="G150" s="260"/>
      <c r="H150" s="262" t="s">
        <v>1</v>
      </c>
      <c r="I150" s="264"/>
      <c r="J150" s="260"/>
      <c r="K150" s="260"/>
      <c r="L150" s="265"/>
      <c r="M150" s="266"/>
      <c r="N150" s="267"/>
      <c r="O150" s="267"/>
      <c r="P150" s="267"/>
      <c r="Q150" s="267"/>
      <c r="R150" s="267"/>
      <c r="S150" s="267"/>
      <c r="T150" s="26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9" t="s">
        <v>186</v>
      </c>
      <c r="AU150" s="269" t="s">
        <v>94</v>
      </c>
      <c r="AV150" s="13" t="s">
        <v>92</v>
      </c>
      <c r="AW150" s="13" t="s">
        <v>37</v>
      </c>
      <c r="AX150" s="13" t="s">
        <v>85</v>
      </c>
      <c r="AY150" s="269" t="s">
        <v>178</v>
      </c>
    </row>
    <row r="151" s="14" customFormat="1">
      <c r="A151" s="14"/>
      <c r="B151" s="270"/>
      <c r="C151" s="271"/>
      <c r="D151" s="261" t="s">
        <v>186</v>
      </c>
      <c r="E151" s="272" t="s">
        <v>1</v>
      </c>
      <c r="F151" s="273" t="s">
        <v>92</v>
      </c>
      <c r="G151" s="271"/>
      <c r="H151" s="274">
        <v>1</v>
      </c>
      <c r="I151" s="275"/>
      <c r="J151" s="271"/>
      <c r="K151" s="271"/>
      <c r="L151" s="276"/>
      <c r="M151" s="319"/>
      <c r="N151" s="320"/>
      <c r="O151" s="320"/>
      <c r="P151" s="320"/>
      <c r="Q151" s="320"/>
      <c r="R151" s="320"/>
      <c r="S151" s="320"/>
      <c r="T151" s="32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80" t="s">
        <v>186</v>
      </c>
      <c r="AU151" s="280" t="s">
        <v>94</v>
      </c>
      <c r="AV151" s="14" t="s">
        <v>94</v>
      </c>
      <c r="AW151" s="14" t="s">
        <v>37</v>
      </c>
      <c r="AX151" s="14" t="s">
        <v>92</v>
      </c>
      <c r="AY151" s="280" t="s">
        <v>178</v>
      </c>
    </row>
    <row r="152" s="2" customFormat="1" ht="6.96" customHeight="1">
      <c r="A152" s="41"/>
      <c r="B152" s="69"/>
      <c r="C152" s="70"/>
      <c r="D152" s="70"/>
      <c r="E152" s="70"/>
      <c r="F152" s="70"/>
      <c r="G152" s="70"/>
      <c r="H152" s="70"/>
      <c r="I152" s="70"/>
      <c r="J152" s="70"/>
      <c r="K152" s="70"/>
      <c r="L152" s="44"/>
      <c r="M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</row>
  </sheetData>
  <sheetProtection sheet="1" autoFilter="0" formatColumns="0" formatRows="0" objects="1" scenarios="1" spinCount="100000" saltValue="h6uO2fcD52cKSiRVbrP3X/4jD59JoZD6X4J7rNqzqM10p1Arqu25zdLB/BrcYzyVxrC3DOoI03bg6AhlqrsifA==" hashValue="zd6rw3Tr6N39go+kFol+7eQzHZ5pJPfDiLOdSfbmt3KfKUtMEMxnVh8uv6KIdgcw7pi8/fbN7gir3HlcCgse1A==" algorithmName="SHA-512" password="CC35"/>
  <autoFilter ref="C128:K151"/>
  <mergeCells count="14">
    <mergeCell ref="E7:H7"/>
    <mergeCell ref="E9:H9"/>
    <mergeCell ref="E18:H18"/>
    <mergeCell ref="E27:H27"/>
    <mergeCell ref="E85:H85"/>
    <mergeCell ref="E87:H87"/>
    <mergeCell ref="D103:F103"/>
    <mergeCell ref="D104:F104"/>
    <mergeCell ref="D105:F105"/>
    <mergeCell ref="D106:F106"/>
    <mergeCell ref="D107:F10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110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94</v>
      </c>
    </row>
    <row r="4" s="1" customFormat="1" ht="24.96" customHeight="1">
      <c r="B4" s="21"/>
      <c r="D4" s="156" t="s">
        <v>120</v>
      </c>
      <c r="L4" s="21"/>
      <c r="M4" s="157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16</v>
      </c>
      <c r="L6" s="21"/>
    </row>
    <row r="7" s="1" customFormat="1" ht="16.5" customHeight="1">
      <c r="B7" s="21"/>
      <c r="E7" s="159" t="str">
        <f>'Rekapitulace stavby'!K6</f>
        <v>Novostavba polytechnické učebny</v>
      </c>
      <c r="F7" s="158"/>
      <c r="G7" s="158"/>
      <c r="H7" s="158"/>
      <c r="L7" s="21"/>
    </row>
    <row r="8" s="2" customFormat="1" ht="12" customHeight="1">
      <c r="A8" s="41"/>
      <c r="B8" s="44"/>
      <c r="C8" s="41"/>
      <c r="D8" s="158" t="s">
        <v>121</v>
      </c>
      <c r="E8" s="41"/>
      <c r="F8" s="41"/>
      <c r="G8" s="41"/>
      <c r="H8" s="41"/>
      <c r="I8" s="41"/>
      <c r="J8" s="41"/>
      <c r="K8" s="41"/>
      <c r="L8" s="66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4"/>
      <c r="C9" s="41"/>
      <c r="D9" s="41"/>
      <c r="E9" s="160" t="s">
        <v>1185</v>
      </c>
      <c r="F9" s="41"/>
      <c r="G9" s="41"/>
      <c r="H9" s="41"/>
      <c r="I9" s="41"/>
      <c r="J9" s="41"/>
      <c r="K9" s="41"/>
      <c r="L9" s="66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4"/>
      <c r="C10" s="41"/>
      <c r="D10" s="41"/>
      <c r="E10" s="41"/>
      <c r="F10" s="41"/>
      <c r="G10" s="41"/>
      <c r="H10" s="41"/>
      <c r="I10" s="41"/>
      <c r="J10" s="41"/>
      <c r="K10" s="41"/>
      <c r="L10" s="66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4"/>
      <c r="C11" s="41"/>
      <c r="D11" s="158" t="s">
        <v>18</v>
      </c>
      <c r="E11" s="41"/>
      <c r="F11" s="161" t="s">
        <v>19</v>
      </c>
      <c r="G11" s="41"/>
      <c r="H11" s="41"/>
      <c r="I11" s="158" t="s">
        <v>20</v>
      </c>
      <c r="J11" s="161" t="s">
        <v>1</v>
      </c>
      <c r="K11" s="41"/>
      <c r="L11" s="66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4"/>
      <c r="C12" s="41"/>
      <c r="D12" s="158" t="s">
        <v>21</v>
      </c>
      <c r="E12" s="41"/>
      <c r="F12" s="161" t="s">
        <v>22</v>
      </c>
      <c r="G12" s="41"/>
      <c r="H12" s="41"/>
      <c r="I12" s="158" t="s">
        <v>23</v>
      </c>
      <c r="J12" s="162" t="str">
        <f>'Rekapitulace stavby'!AN8</f>
        <v>31. 8. 2020</v>
      </c>
      <c r="K12" s="41"/>
      <c r="L12" s="66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4"/>
      <c r="C13" s="41"/>
      <c r="D13" s="41"/>
      <c r="E13" s="41"/>
      <c r="F13" s="41"/>
      <c r="G13" s="41"/>
      <c r="H13" s="41"/>
      <c r="I13" s="41"/>
      <c r="J13" s="41"/>
      <c r="K13" s="41"/>
      <c r="L13" s="66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4"/>
      <c r="C14" s="41"/>
      <c r="D14" s="158" t="s">
        <v>25</v>
      </c>
      <c r="E14" s="41"/>
      <c r="F14" s="41"/>
      <c r="G14" s="41"/>
      <c r="H14" s="41"/>
      <c r="I14" s="158" t="s">
        <v>26</v>
      </c>
      <c r="J14" s="161" t="s">
        <v>27</v>
      </c>
      <c r="K14" s="41"/>
      <c r="L14" s="66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4"/>
      <c r="C15" s="41"/>
      <c r="D15" s="41"/>
      <c r="E15" s="161" t="s">
        <v>28</v>
      </c>
      <c r="F15" s="41"/>
      <c r="G15" s="41"/>
      <c r="H15" s="41"/>
      <c r="I15" s="158" t="s">
        <v>29</v>
      </c>
      <c r="J15" s="161" t="s">
        <v>30</v>
      </c>
      <c r="K15" s="41"/>
      <c r="L15" s="66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4"/>
      <c r="C16" s="41"/>
      <c r="D16" s="41"/>
      <c r="E16" s="41"/>
      <c r="F16" s="41"/>
      <c r="G16" s="41"/>
      <c r="H16" s="41"/>
      <c r="I16" s="41"/>
      <c r="J16" s="41"/>
      <c r="K16" s="41"/>
      <c r="L16" s="66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4"/>
      <c r="C17" s="41"/>
      <c r="D17" s="158" t="s">
        <v>31</v>
      </c>
      <c r="E17" s="41"/>
      <c r="F17" s="41"/>
      <c r="G17" s="41"/>
      <c r="H17" s="41"/>
      <c r="I17" s="158" t="s">
        <v>26</v>
      </c>
      <c r="J17" s="34" t="str">
        <f>'Rekapitulace stavby'!AN13</f>
        <v>Vyplň údaj</v>
      </c>
      <c r="K17" s="41"/>
      <c r="L17" s="66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4"/>
      <c r="C18" s="41"/>
      <c r="D18" s="41"/>
      <c r="E18" s="34" t="str">
        <f>'Rekapitulace stavby'!E14</f>
        <v>Vyplň údaj</v>
      </c>
      <c r="F18" s="161"/>
      <c r="G18" s="161"/>
      <c r="H18" s="161"/>
      <c r="I18" s="158" t="s">
        <v>29</v>
      </c>
      <c r="J18" s="34" t="str">
        <f>'Rekapitulace stavby'!AN14</f>
        <v>Vyplň údaj</v>
      </c>
      <c r="K18" s="41"/>
      <c r="L18" s="66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4"/>
      <c r="C19" s="41"/>
      <c r="D19" s="41"/>
      <c r="E19" s="41"/>
      <c r="F19" s="41"/>
      <c r="G19" s="41"/>
      <c r="H19" s="41"/>
      <c r="I19" s="41"/>
      <c r="J19" s="41"/>
      <c r="K19" s="41"/>
      <c r="L19" s="66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4"/>
      <c r="C20" s="41"/>
      <c r="D20" s="158" t="s">
        <v>33</v>
      </c>
      <c r="E20" s="41"/>
      <c r="F20" s="41"/>
      <c r="G20" s="41"/>
      <c r="H20" s="41"/>
      <c r="I20" s="158" t="s">
        <v>26</v>
      </c>
      <c r="J20" s="161" t="s">
        <v>34</v>
      </c>
      <c r="K20" s="41"/>
      <c r="L20" s="66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4"/>
      <c r="C21" s="41"/>
      <c r="D21" s="41"/>
      <c r="E21" s="161" t="s">
        <v>35</v>
      </c>
      <c r="F21" s="41"/>
      <c r="G21" s="41"/>
      <c r="H21" s="41"/>
      <c r="I21" s="158" t="s">
        <v>29</v>
      </c>
      <c r="J21" s="161" t="s">
        <v>36</v>
      </c>
      <c r="K21" s="41"/>
      <c r="L21" s="66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66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4"/>
      <c r="C23" s="41"/>
      <c r="D23" s="158" t="s">
        <v>38</v>
      </c>
      <c r="E23" s="41"/>
      <c r="F23" s="41"/>
      <c r="G23" s="41"/>
      <c r="H23" s="41"/>
      <c r="I23" s="158" t="s">
        <v>26</v>
      </c>
      <c r="J23" s="161" t="s">
        <v>39</v>
      </c>
      <c r="K23" s="41"/>
      <c r="L23" s="66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4"/>
      <c r="C24" s="41"/>
      <c r="D24" s="41"/>
      <c r="E24" s="161" t="s">
        <v>40</v>
      </c>
      <c r="F24" s="41"/>
      <c r="G24" s="41"/>
      <c r="H24" s="41"/>
      <c r="I24" s="158" t="s">
        <v>29</v>
      </c>
      <c r="J24" s="161" t="s">
        <v>41</v>
      </c>
      <c r="K24" s="41"/>
      <c r="L24" s="66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4"/>
      <c r="C25" s="41"/>
      <c r="D25" s="41"/>
      <c r="E25" s="41"/>
      <c r="F25" s="41"/>
      <c r="G25" s="41"/>
      <c r="H25" s="41"/>
      <c r="I25" s="41"/>
      <c r="J25" s="41"/>
      <c r="K25" s="41"/>
      <c r="L25" s="66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4"/>
      <c r="C26" s="41"/>
      <c r="D26" s="158" t="s">
        <v>42</v>
      </c>
      <c r="E26" s="41"/>
      <c r="F26" s="41"/>
      <c r="G26" s="41"/>
      <c r="H26" s="41"/>
      <c r="I26" s="41"/>
      <c r="J26" s="41"/>
      <c r="K26" s="41"/>
      <c r="L26" s="66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63"/>
      <c r="B27" s="164"/>
      <c r="C27" s="163"/>
      <c r="D27" s="163"/>
      <c r="E27" s="165" t="s">
        <v>1</v>
      </c>
      <c r="F27" s="165"/>
      <c r="G27" s="165"/>
      <c r="H27" s="165"/>
      <c r="I27" s="163"/>
      <c r="J27" s="163"/>
      <c r="K27" s="163"/>
      <c r="L27" s="166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</row>
    <row r="28" s="2" customFormat="1" ht="6.96" customHeight="1">
      <c r="A28" s="41"/>
      <c r="B28" s="44"/>
      <c r="C28" s="41"/>
      <c r="D28" s="41"/>
      <c r="E28" s="41"/>
      <c r="F28" s="41"/>
      <c r="G28" s="41"/>
      <c r="H28" s="41"/>
      <c r="I28" s="41"/>
      <c r="J28" s="41"/>
      <c r="K28" s="41"/>
      <c r="L28" s="66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4"/>
      <c r="C29" s="41"/>
      <c r="D29" s="167"/>
      <c r="E29" s="167"/>
      <c r="F29" s="167"/>
      <c r="G29" s="167"/>
      <c r="H29" s="167"/>
      <c r="I29" s="167"/>
      <c r="J29" s="167"/>
      <c r="K29" s="167"/>
      <c r="L29" s="66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4.4" customHeight="1">
      <c r="A30" s="41"/>
      <c r="B30" s="44"/>
      <c r="C30" s="41"/>
      <c r="D30" s="161" t="s">
        <v>123</v>
      </c>
      <c r="E30" s="41"/>
      <c r="F30" s="41"/>
      <c r="G30" s="41"/>
      <c r="H30" s="41"/>
      <c r="I30" s="41"/>
      <c r="J30" s="168">
        <f>J96</f>
        <v>0</v>
      </c>
      <c r="K30" s="41"/>
      <c r="L30" s="66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14.4" customHeight="1">
      <c r="A31" s="41"/>
      <c r="B31" s="44"/>
      <c r="C31" s="41"/>
      <c r="D31" s="169" t="s">
        <v>114</v>
      </c>
      <c r="E31" s="41"/>
      <c r="F31" s="41"/>
      <c r="G31" s="41"/>
      <c r="H31" s="41"/>
      <c r="I31" s="41"/>
      <c r="J31" s="168">
        <f>J101</f>
        <v>0</v>
      </c>
      <c r="K31" s="41"/>
      <c r="L31" s="6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4"/>
      <c r="C32" s="41"/>
      <c r="D32" s="170" t="s">
        <v>45</v>
      </c>
      <c r="E32" s="41"/>
      <c r="F32" s="41"/>
      <c r="G32" s="41"/>
      <c r="H32" s="41"/>
      <c r="I32" s="41"/>
      <c r="J32" s="171">
        <f>ROUND(J30 + J31, 2)</f>
        <v>0</v>
      </c>
      <c r="K32" s="41"/>
      <c r="L32" s="6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4"/>
      <c r="C33" s="41"/>
      <c r="D33" s="167"/>
      <c r="E33" s="167"/>
      <c r="F33" s="167"/>
      <c r="G33" s="167"/>
      <c r="H33" s="167"/>
      <c r="I33" s="167"/>
      <c r="J33" s="167"/>
      <c r="K33" s="167"/>
      <c r="L33" s="6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4"/>
      <c r="C34" s="41"/>
      <c r="D34" s="41"/>
      <c r="E34" s="41"/>
      <c r="F34" s="172" t="s">
        <v>47</v>
      </c>
      <c r="G34" s="41"/>
      <c r="H34" s="41"/>
      <c r="I34" s="172" t="s">
        <v>46</v>
      </c>
      <c r="J34" s="172" t="s">
        <v>48</v>
      </c>
      <c r="K34" s="41"/>
      <c r="L34" s="6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4"/>
      <c r="C35" s="41"/>
      <c r="D35" s="173" t="s">
        <v>49</v>
      </c>
      <c r="E35" s="158" t="s">
        <v>50</v>
      </c>
      <c r="F35" s="174">
        <f>ROUND((SUM(BE101:BE108) + SUM(BE128:BE154)),  2)</f>
        <v>0</v>
      </c>
      <c r="G35" s="41"/>
      <c r="H35" s="41"/>
      <c r="I35" s="175">
        <v>0.20999999999999999</v>
      </c>
      <c r="J35" s="174">
        <f>ROUND(((SUM(BE101:BE108) + SUM(BE128:BE154))*I35),  2)</f>
        <v>0</v>
      </c>
      <c r="K35" s="41"/>
      <c r="L35" s="6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4"/>
      <c r="C36" s="41"/>
      <c r="D36" s="41"/>
      <c r="E36" s="158" t="s">
        <v>51</v>
      </c>
      <c r="F36" s="174">
        <f>ROUND((SUM(BF101:BF108) + SUM(BF128:BF154)),  2)</f>
        <v>0</v>
      </c>
      <c r="G36" s="41"/>
      <c r="H36" s="41"/>
      <c r="I36" s="175">
        <v>0.14999999999999999</v>
      </c>
      <c r="J36" s="174">
        <f>ROUND(((SUM(BF101:BF108) + SUM(BF128:BF154))*I36),  2)</f>
        <v>0</v>
      </c>
      <c r="K36" s="41"/>
      <c r="L36" s="6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4"/>
      <c r="C37" s="41"/>
      <c r="D37" s="41"/>
      <c r="E37" s="158" t="s">
        <v>52</v>
      </c>
      <c r="F37" s="174">
        <f>ROUND((SUM(BG101:BG108) + SUM(BG128:BG154)),  2)</f>
        <v>0</v>
      </c>
      <c r="G37" s="41"/>
      <c r="H37" s="41"/>
      <c r="I37" s="175">
        <v>0.20999999999999999</v>
      </c>
      <c r="J37" s="174">
        <f>0</f>
        <v>0</v>
      </c>
      <c r="K37" s="41"/>
      <c r="L37" s="6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4"/>
      <c r="C38" s="41"/>
      <c r="D38" s="41"/>
      <c r="E38" s="158" t="s">
        <v>53</v>
      </c>
      <c r="F38" s="174">
        <f>ROUND((SUM(BH101:BH108) + SUM(BH128:BH154)),  2)</f>
        <v>0</v>
      </c>
      <c r="G38" s="41"/>
      <c r="H38" s="41"/>
      <c r="I38" s="175">
        <v>0.14999999999999999</v>
      </c>
      <c r="J38" s="174">
        <f>0</f>
        <v>0</v>
      </c>
      <c r="K38" s="41"/>
      <c r="L38" s="6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4"/>
      <c r="C39" s="41"/>
      <c r="D39" s="41"/>
      <c r="E39" s="158" t="s">
        <v>54</v>
      </c>
      <c r="F39" s="174">
        <f>ROUND((SUM(BI101:BI108) + SUM(BI128:BI154)),  2)</f>
        <v>0</v>
      </c>
      <c r="G39" s="41"/>
      <c r="H39" s="41"/>
      <c r="I39" s="175">
        <v>0</v>
      </c>
      <c r="J39" s="174">
        <f>0</f>
        <v>0</v>
      </c>
      <c r="K39" s="41"/>
      <c r="L39" s="6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4"/>
      <c r="C40" s="41"/>
      <c r="D40" s="41"/>
      <c r="E40" s="41"/>
      <c r="F40" s="41"/>
      <c r="G40" s="41"/>
      <c r="H40" s="41"/>
      <c r="I40" s="41"/>
      <c r="J40" s="41"/>
      <c r="K40" s="41"/>
      <c r="L40" s="6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4"/>
      <c r="C41" s="176"/>
      <c r="D41" s="177" t="s">
        <v>55</v>
      </c>
      <c r="E41" s="178"/>
      <c r="F41" s="178"/>
      <c r="G41" s="179" t="s">
        <v>56</v>
      </c>
      <c r="H41" s="180" t="s">
        <v>57</v>
      </c>
      <c r="I41" s="178"/>
      <c r="J41" s="181">
        <f>SUM(J32:J39)</f>
        <v>0</v>
      </c>
      <c r="K41" s="182"/>
      <c r="L41" s="6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44"/>
      <c r="C42" s="41"/>
      <c r="D42" s="41"/>
      <c r="E42" s="41"/>
      <c r="F42" s="41"/>
      <c r="G42" s="41"/>
      <c r="H42" s="41"/>
      <c r="I42" s="41"/>
      <c r="J42" s="41"/>
      <c r="K42" s="41"/>
      <c r="L42" s="6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6"/>
      <c r="D50" s="183" t="s">
        <v>58</v>
      </c>
      <c r="E50" s="184"/>
      <c r="F50" s="184"/>
      <c r="G50" s="183" t="s">
        <v>59</v>
      </c>
      <c r="H50" s="184"/>
      <c r="I50" s="184"/>
      <c r="J50" s="184"/>
      <c r="K50" s="184"/>
      <c r="L50" s="66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1"/>
      <c r="B61" s="44"/>
      <c r="C61" s="41"/>
      <c r="D61" s="185" t="s">
        <v>60</v>
      </c>
      <c r="E61" s="186"/>
      <c r="F61" s="187" t="s">
        <v>61</v>
      </c>
      <c r="G61" s="185" t="s">
        <v>60</v>
      </c>
      <c r="H61" s="186"/>
      <c r="I61" s="186"/>
      <c r="J61" s="188" t="s">
        <v>61</v>
      </c>
      <c r="K61" s="186"/>
      <c r="L61" s="6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1"/>
      <c r="B65" s="44"/>
      <c r="C65" s="41"/>
      <c r="D65" s="183" t="s">
        <v>62</v>
      </c>
      <c r="E65" s="189"/>
      <c r="F65" s="189"/>
      <c r="G65" s="183" t="s">
        <v>63</v>
      </c>
      <c r="H65" s="189"/>
      <c r="I65" s="189"/>
      <c r="J65" s="189"/>
      <c r="K65" s="189"/>
      <c r="L65" s="6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1"/>
      <c r="B76" s="44"/>
      <c r="C76" s="41"/>
      <c r="D76" s="185" t="s">
        <v>60</v>
      </c>
      <c r="E76" s="186"/>
      <c r="F76" s="187" t="s">
        <v>61</v>
      </c>
      <c r="G76" s="185" t="s">
        <v>60</v>
      </c>
      <c r="H76" s="186"/>
      <c r="I76" s="186"/>
      <c r="J76" s="188" t="s">
        <v>61</v>
      </c>
      <c r="K76" s="186"/>
      <c r="L76" s="6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4.4" customHeight="1">
      <c r="A77" s="41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6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66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4" t="s">
        <v>124</v>
      </c>
      <c r="D82" s="43"/>
      <c r="E82" s="43"/>
      <c r="F82" s="43"/>
      <c r="G82" s="43"/>
      <c r="H82" s="43"/>
      <c r="I82" s="43"/>
      <c r="J82" s="43"/>
      <c r="K82" s="43"/>
      <c r="L82" s="66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66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3" t="s">
        <v>16</v>
      </c>
      <c r="D84" s="43"/>
      <c r="E84" s="43"/>
      <c r="F84" s="43"/>
      <c r="G84" s="43"/>
      <c r="H84" s="43"/>
      <c r="I84" s="43"/>
      <c r="J84" s="43"/>
      <c r="K84" s="43"/>
      <c r="L84" s="66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94" t="str">
        <f>E7</f>
        <v>Novostavba polytechnické učebny</v>
      </c>
      <c r="F85" s="33"/>
      <c r="G85" s="33"/>
      <c r="H85" s="33"/>
      <c r="I85" s="43"/>
      <c r="J85" s="43"/>
      <c r="K85" s="43"/>
      <c r="L85" s="66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3" t="s">
        <v>121</v>
      </c>
      <c r="D86" s="43"/>
      <c r="E86" s="43"/>
      <c r="F86" s="43"/>
      <c r="G86" s="43"/>
      <c r="H86" s="43"/>
      <c r="I86" s="43"/>
      <c r="J86" s="43"/>
      <c r="K86" s="43"/>
      <c r="L86" s="66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9" t="str">
        <f>E9</f>
        <v>SO 06 - Zahradní zeleň</v>
      </c>
      <c r="F87" s="43"/>
      <c r="G87" s="43"/>
      <c r="H87" s="43"/>
      <c r="I87" s="43"/>
      <c r="J87" s="43"/>
      <c r="K87" s="43"/>
      <c r="L87" s="66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66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3" t="s">
        <v>21</v>
      </c>
      <c r="D89" s="43"/>
      <c r="E89" s="43"/>
      <c r="F89" s="28" t="str">
        <f>F12</f>
        <v>obec Hrubý Jeseník, parc. č. 135/4</v>
      </c>
      <c r="G89" s="43"/>
      <c r="H89" s="43"/>
      <c r="I89" s="33" t="s">
        <v>23</v>
      </c>
      <c r="J89" s="82" t="str">
        <f>IF(J12="","",J12)</f>
        <v>31. 8. 2020</v>
      </c>
      <c r="K89" s="43"/>
      <c r="L89" s="66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66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40.05" customHeight="1">
      <c r="A91" s="41"/>
      <c r="B91" s="42"/>
      <c r="C91" s="33" t="s">
        <v>25</v>
      </c>
      <c r="D91" s="43"/>
      <c r="E91" s="43"/>
      <c r="F91" s="28" t="str">
        <f>E15</f>
        <v>Obec Hrubý Jeseník, č.p.30, 289 32 Oskořínek</v>
      </c>
      <c r="G91" s="43"/>
      <c r="H91" s="43"/>
      <c r="I91" s="33" t="s">
        <v>33</v>
      </c>
      <c r="J91" s="37" t="str">
        <f>E21</f>
        <v>Z.Švanda, Ronovská 127, Oskořínek 289 32</v>
      </c>
      <c r="K91" s="43"/>
      <c r="L91" s="66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3" t="s">
        <v>31</v>
      </c>
      <c r="D92" s="43"/>
      <c r="E92" s="43"/>
      <c r="F92" s="28" t="str">
        <f>IF(E18="","",E18)</f>
        <v>Vyplň údaj</v>
      </c>
      <c r="G92" s="43"/>
      <c r="H92" s="43"/>
      <c r="I92" s="33" t="s">
        <v>38</v>
      </c>
      <c r="J92" s="37" t="str">
        <f>E24</f>
        <v>Z.Švanda</v>
      </c>
      <c r="K92" s="43"/>
      <c r="L92" s="66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66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9.28" customHeight="1">
      <c r="A94" s="41"/>
      <c r="B94" s="42"/>
      <c r="C94" s="195" t="s">
        <v>125</v>
      </c>
      <c r="D94" s="152"/>
      <c r="E94" s="152"/>
      <c r="F94" s="152"/>
      <c r="G94" s="152"/>
      <c r="H94" s="152"/>
      <c r="I94" s="152"/>
      <c r="J94" s="196" t="s">
        <v>126</v>
      </c>
      <c r="K94" s="152"/>
      <c r="L94" s="66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66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22.8" customHeight="1">
      <c r="A96" s="41"/>
      <c r="B96" s="42"/>
      <c r="C96" s="197" t="s">
        <v>127</v>
      </c>
      <c r="D96" s="43"/>
      <c r="E96" s="43"/>
      <c r="F96" s="43"/>
      <c r="G96" s="43"/>
      <c r="H96" s="43"/>
      <c r="I96" s="43"/>
      <c r="J96" s="113">
        <f>J128</f>
        <v>0</v>
      </c>
      <c r="K96" s="43"/>
      <c r="L96" s="66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U96" s="18" t="s">
        <v>128</v>
      </c>
    </row>
    <row r="97" s="9" customFormat="1" ht="24.96" customHeight="1">
      <c r="A97" s="9"/>
      <c r="B97" s="198"/>
      <c r="C97" s="199"/>
      <c r="D97" s="200" t="s">
        <v>129</v>
      </c>
      <c r="E97" s="201"/>
      <c r="F97" s="201"/>
      <c r="G97" s="201"/>
      <c r="H97" s="201"/>
      <c r="I97" s="201"/>
      <c r="J97" s="202">
        <f>J129</f>
        <v>0</v>
      </c>
      <c r="K97" s="199"/>
      <c r="L97" s="20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4"/>
      <c r="C98" s="205"/>
      <c r="D98" s="206" t="s">
        <v>132</v>
      </c>
      <c r="E98" s="207"/>
      <c r="F98" s="207"/>
      <c r="G98" s="207"/>
      <c r="H98" s="207"/>
      <c r="I98" s="207"/>
      <c r="J98" s="208">
        <f>J130</f>
        <v>0</v>
      </c>
      <c r="K98" s="205"/>
      <c r="L98" s="20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41"/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66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6.96" customHeight="1">
      <c r="A100" s="4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66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29.28" customHeight="1">
      <c r="A101" s="41"/>
      <c r="B101" s="42"/>
      <c r="C101" s="197" t="s">
        <v>154</v>
      </c>
      <c r="D101" s="43"/>
      <c r="E101" s="43"/>
      <c r="F101" s="43"/>
      <c r="G101" s="43"/>
      <c r="H101" s="43"/>
      <c r="I101" s="43"/>
      <c r="J101" s="210">
        <f>ROUND(J102 + J103 + J104 + J105 + J106 + J107,2)</f>
        <v>0</v>
      </c>
      <c r="K101" s="43"/>
      <c r="L101" s="66"/>
      <c r="N101" s="211" t="s">
        <v>49</v>
      </c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18" customHeight="1">
      <c r="A102" s="41"/>
      <c r="B102" s="42"/>
      <c r="C102" s="43"/>
      <c r="D102" s="147" t="s">
        <v>155</v>
      </c>
      <c r="E102" s="140"/>
      <c r="F102" s="140"/>
      <c r="G102" s="43"/>
      <c r="H102" s="43"/>
      <c r="I102" s="43"/>
      <c r="J102" s="141">
        <v>0</v>
      </c>
      <c r="K102" s="43"/>
      <c r="L102" s="212"/>
      <c r="M102" s="213"/>
      <c r="N102" s="214" t="s">
        <v>50</v>
      </c>
      <c r="O102" s="213"/>
      <c r="P102" s="213"/>
      <c r="Q102" s="213"/>
      <c r="R102" s="213"/>
      <c r="S102" s="215"/>
      <c r="T102" s="215"/>
      <c r="U102" s="215"/>
      <c r="V102" s="215"/>
      <c r="W102" s="215"/>
      <c r="X102" s="215"/>
      <c r="Y102" s="215"/>
      <c r="Z102" s="215"/>
      <c r="AA102" s="215"/>
      <c r="AB102" s="215"/>
      <c r="AC102" s="215"/>
      <c r="AD102" s="215"/>
      <c r="AE102" s="215"/>
      <c r="AF102" s="213"/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6" t="s">
        <v>156</v>
      </c>
      <c r="AZ102" s="213"/>
      <c r="BA102" s="213"/>
      <c r="BB102" s="213"/>
      <c r="BC102" s="213"/>
      <c r="BD102" s="213"/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216" t="s">
        <v>92</v>
      </c>
      <c r="BK102" s="213"/>
      <c r="BL102" s="213"/>
      <c r="BM102" s="213"/>
    </row>
    <row r="103" s="2" customFormat="1" ht="18" customHeight="1">
      <c r="A103" s="41"/>
      <c r="B103" s="42"/>
      <c r="C103" s="43"/>
      <c r="D103" s="147" t="s">
        <v>157</v>
      </c>
      <c r="E103" s="140"/>
      <c r="F103" s="140"/>
      <c r="G103" s="43"/>
      <c r="H103" s="43"/>
      <c r="I103" s="43"/>
      <c r="J103" s="141">
        <v>0</v>
      </c>
      <c r="K103" s="43"/>
      <c r="L103" s="212"/>
      <c r="M103" s="213"/>
      <c r="N103" s="214" t="s">
        <v>50</v>
      </c>
      <c r="O103" s="213"/>
      <c r="P103" s="213"/>
      <c r="Q103" s="213"/>
      <c r="R103" s="213"/>
      <c r="S103" s="215"/>
      <c r="T103" s="215"/>
      <c r="U103" s="215"/>
      <c r="V103" s="215"/>
      <c r="W103" s="215"/>
      <c r="X103" s="215"/>
      <c r="Y103" s="215"/>
      <c r="Z103" s="215"/>
      <c r="AA103" s="215"/>
      <c r="AB103" s="215"/>
      <c r="AC103" s="215"/>
      <c r="AD103" s="215"/>
      <c r="AE103" s="215"/>
      <c r="AF103" s="213"/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6" t="s">
        <v>156</v>
      </c>
      <c r="AZ103" s="213"/>
      <c r="BA103" s="213"/>
      <c r="BB103" s="213"/>
      <c r="BC103" s="213"/>
      <c r="BD103" s="213"/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216" t="s">
        <v>92</v>
      </c>
      <c r="BK103" s="213"/>
      <c r="BL103" s="213"/>
      <c r="BM103" s="213"/>
    </row>
    <row r="104" s="2" customFormat="1" ht="18" customHeight="1">
      <c r="A104" s="41"/>
      <c r="B104" s="42"/>
      <c r="C104" s="43"/>
      <c r="D104" s="147" t="s">
        <v>158</v>
      </c>
      <c r="E104" s="140"/>
      <c r="F104" s="140"/>
      <c r="G104" s="43"/>
      <c r="H104" s="43"/>
      <c r="I104" s="43"/>
      <c r="J104" s="141">
        <v>0</v>
      </c>
      <c r="K104" s="43"/>
      <c r="L104" s="212"/>
      <c r="M104" s="213"/>
      <c r="N104" s="214" t="s">
        <v>50</v>
      </c>
      <c r="O104" s="213"/>
      <c r="P104" s="213"/>
      <c r="Q104" s="213"/>
      <c r="R104" s="213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6" t="s">
        <v>156</v>
      </c>
      <c r="AZ104" s="213"/>
      <c r="BA104" s="213"/>
      <c r="BB104" s="213"/>
      <c r="BC104" s="213"/>
      <c r="BD104" s="213"/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216" t="s">
        <v>92</v>
      </c>
      <c r="BK104" s="213"/>
      <c r="BL104" s="213"/>
      <c r="BM104" s="213"/>
    </row>
    <row r="105" s="2" customFormat="1" ht="18" customHeight="1">
      <c r="A105" s="41"/>
      <c r="B105" s="42"/>
      <c r="C105" s="43"/>
      <c r="D105" s="147" t="s">
        <v>159</v>
      </c>
      <c r="E105" s="140"/>
      <c r="F105" s="140"/>
      <c r="G105" s="43"/>
      <c r="H105" s="43"/>
      <c r="I105" s="43"/>
      <c r="J105" s="141">
        <v>0</v>
      </c>
      <c r="K105" s="43"/>
      <c r="L105" s="212"/>
      <c r="M105" s="213"/>
      <c r="N105" s="214" t="s">
        <v>50</v>
      </c>
      <c r="O105" s="213"/>
      <c r="P105" s="213"/>
      <c r="Q105" s="213"/>
      <c r="R105" s="213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6" t="s">
        <v>156</v>
      </c>
      <c r="AZ105" s="213"/>
      <c r="BA105" s="213"/>
      <c r="BB105" s="213"/>
      <c r="BC105" s="213"/>
      <c r="BD105" s="213"/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216" t="s">
        <v>92</v>
      </c>
      <c r="BK105" s="213"/>
      <c r="BL105" s="213"/>
      <c r="BM105" s="213"/>
    </row>
    <row r="106" s="2" customFormat="1" ht="18" customHeight="1">
      <c r="A106" s="41"/>
      <c r="B106" s="42"/>
      <c r="C106" s="43"/>
      <c r="D106" s="147" t="s">
        <v>160</v>
      </c>
      <c r="E106" s="140"/>
      <c r="F106" s="140"/>
      <c r="G106" s="43"/>
      <c r="H106" s="43"/>
      <c r="I106" s="43"/>
      <c r="J106" s="141">
        <v>0</v>
      </c>
      <c r="K106" s="43"/>
      <c r="L106" s="212"/>
      <c r="M106" s="213"/>
      <c r="N106" s="214" t="s">
        <v>50</v>
      </c>
      <c r="O106" s="213"/>
      <c r="P106" s="213"/>
      <c r="Q106" s="213"/>
      <c r="R106" s="213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6" t="s">
        <v>156</v>
      </c>
      <c r="AZ106" s="213"/>
      <c r="BA106" s="213"/>
      <c r="BB106" s="213"/>
      <c r="BC106" s="213"/>
      <c r="BD106" s="213"/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216" t="s">
        <v>92</v>
      </c>
      <c r="BK106" s="213"/>
      <c r="BL106" s="213"/>
      <c r="BM106" s="213"/>
    </row>
    <row r="107" s="2" customFormat="1" ht="18" customHeight="1">
      <c r="A107" s="41"/>
      <c r="B107" s="42"/>
      <c r="C107" s="43"/>
      <c r="D107" s="140" t="s">
        <v>161</v>
      </c>
      <c r="E107" s="43"/>
      <c r="F107" s="43"/>
      <c r="G107" s="43"/>
      <c r="H107" s="43"/>
      <c r="I107" s="43"/>
      <c r="J107" s="141">
        <f>ROUND(J30*T107,2)</f>
        <v>0</v>
      </c>
      <c r="K107" s="43"/>
      <c r="L107" s="212"/>
      <c r="M107" s="213"/>
      <c r="N107" s="214" t="s">
        <v>50</v>
      </c>
      <c r="O107" s="213"/>
      <c r="P107" s="213"/>
      <c r="Q107" s="213"/>
      <c r="R107" s="213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6" t="s">
        <v>162</v>
      </c>
      <c r="AZ107" s="213"/>
      <c r="BA107" s="213"/>
      <c r="BB107" s="213"/>
      <c r="BC107" s="213"/>
      <c r="BD107" s="213"/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216" t="s">
        <v>92</v>
      </c>
      <c r="BK107" s="213"/>
      <c r="BL107" s="213"/>
      <c r="BM107" s="213"/>
    </row>
    <row r="108" s="2" customFormat="1">
      <c r="A108" s="41"/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66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 s="2" customFormat="1" ht="29.28" customHeight="1">
      <c r="A109" s="41"/>
      <c r="B109" s="42"/>
      <c r="C109" s="151" t="s">
        <v>119</v>
      </c>
      <c r="D109" s="152"/>
      <c r="E109" s="152"/>
      <c r="F109" s="152"/>
      <c r="G109" s="152"/>
      <c r="H109" s="152"/>
      <c r="I109" s="152"/>
      <c r="J109" s="153">
        <f>ROUND(J96+J101,2)</f>
        <v>0</v>
      </c>
      <c r="K109" s="152"/>
      <c r="L109" s="66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="2" customFormat="1" ht="6.96" customHeight="1">
      <c r="A110" s="41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6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4" s="2" customFormat="1" ht="6.96" customHeight="1">
      <c r="A114" s="41"/>
      <c r="B114" s="71"/>
      <c r="C114" s="72"/>
      <c r="D114" s="72"/>
      <c r="E114" s="72"/>
      <c r="F114" s="72"/>
      <c r="G114" s="72"/>
      <c r="H114" s="72"/>
      <c r="I114" s="72"/>
      <c r="J114" s="72"/>
      <c r="K114" s="72"/>
      <c r="L114" s="66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="2" customFormat="1" ht="24.96" customHeight="1">
      <c r="A115" s="41"/>
      <c r="B115" s="42"/>
      <c r="C115" s="24" t="s">
        <v>163</v>
      </c>
      <c r="D115" s="43"/>
      <c r="E115" s="43"/>
      <c r="F115" s="43"/>
      <c r="G115" s="43"/>
      <c r="H115" s="43"/>
      <c r="I115" s="43"/>
      <c r="J115" s="43"/>
      <c r="K115" s="43"/>
      <c r="L115" s="66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 s="2" customFormat="1" ht="6.96" customHeight="1">
      <c r="A116" s="41"/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66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="2" customFormat="1" ht="12" customHeight="1">
      <c r="A117" s="41"/>
      <c r="B117" s="42"/>
      <c r="C117" s="33" t="s">
        <v>16</v>
      </c>
      <c r="D117" s="43"/>
      <c r="E117" s="43"/>
      <c r="F117" s="43"/>
      <c r="G117" s="43"/>
      <c r="H117" s="43"/>
      <c r="I117" s="43"/>
      <c r="J117" s="43"/>
      <c r="K117" s="43"/>
      <c r="L117" s="66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="2" customFormat="1" ht="16.5" customHeight="1">
      <c r="A118" s="41"/>
      <c r="B118" s="42"/>
      <c r="C118" s="43"/>
      <c r="D118" s="43"/>
      <c r="E118" s="194" t="str">
        <f>E7</f>
        <v>Novostavba polytechnické učebny</v>
      </c>
      <c r="F118" s="33"/>
      <c r="G118" s="33"/>
      <c r="H118" s="33"/>
      <c r="I118" s="43"/>
      <c r="J118" s="43"/>
      <c r="K118" s="43"/>
      <c r="L118" s="66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 s="2" customFormat="1" ht="12" customHeight="1">
      <c r="A119" s="41"/>
      <c r="B119" s="42"/>
      <c r="C119" s="33" t="s">
        <v>121</v>
      </c>
      <c r="D119" s="43"/>
      <c r="E119" s="43"/>
      <c r="F119" s="43"/>
      <c r="G119" s="43"/>
      <c r="H119" s="43"/>
      <c r="I119" s="43"/>
      <c r="J119" s="43"/>
      <c r="K119" s="43"/>
      <c r="L119" s="66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="2" customFormat="1" ht="16.5" customHeight="1">
      <c r="A120" s="41"/>
      <c r="B120" s="42"/>
      <c r="C120" s="43"/>
      <c r="D120" s="43"/>
      <c r="E120" s="79" t="str">
        <f>E9</f>
        <v>SO 06 - Zahradní zeleň</v>
      </c>
      <c r="F120" s="43"/>
      <c r="G120" s="43"/>
      <c r="H120" s="43"/>
      <c r="I120" s="43"/>
      <c r="J120" s="43"/>
      <c r="K120" s="43"/>
      <c r="L120" s="66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="2" customFormat="1" ht="6.96" customHeight="1">
      <c r="A121" s="41"/>
      <c r="B121" s="42"/>
      <c r="C121" s="43"/>
      <c r="D121" s="43"/>
      <c r="E121" s="43"/>
      <c r="F121" s="43"/>
      <c r="G121" s="43"/>
      <c r="H121" s="43"/>
      <c r="I121" s="43"/>
      <c r="J121" s="43"/>
      <c r="K121" s="43"/>
      <c r="L121" s="66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="2" customFormat="1" ht="12" customHeight="1">
      <c r="A122" s="41"/>
      <c r="B122" s="42"/>
      <c r="C122" s="33" t="s">
        <v>21</v>
      </c>
      <c r="D122" s="43"/>
      <c r="E122" s="43"/>
      <c r="F122" s="28" t="str">
        <f>F12</f>
        <v>obec Hrubý Jeseník, parc. č. 135/4</v>
      </c>
      <c r="G122" s="43"/>
      <c r="H122" s="43"/>
      <c r="I122" s="33" t="s">
        <v>23</v>
      </c>
      <c r="J122" s="82" t="str">
        <f>IF(J12="","",J12)</f>
        <v>31. 8. 2020</v>
      </c>
      <c r="K122" s="43"/>
      <c r="L122" s="66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="2" customFormat="1" ht="6.96" customHeight="1">
      <c r="A123" s="41"/>
      <c r="B123" s="42"/>
      <c r="C123" s="43"/>
      <c r="D123" s="43"/>
      <c r="E123" s="43"/>
      <c r="F123" s="43"/>
      <c r="G123" s="43"/>
      <c r="H123" s="43"/>
      <c r="I123" s="43"/>
      <c r="J123" s="43"/>
      <c r="K123" s="43"/>
      <c r="L123" s="66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="2" customFormat="1" ht="40.05" customHeight="1">
      <c r="A124" s="41"/>
      <c r="B124" s="42"/>
      <c r="C124" s="33" t="s">
        <v>25</v>
      </c>
      <c r="D124" s="43"/>
      <c r="E124" s="43"/>
      <c r="F124" s="28" t="str">
        <f>E15</f>
        <v>Obec Hrubý Jeseník, č.p.30, 289 32 Oskořínek</v>
      </c>
      <c r="G124" s="43"/>
      <c r="H124" s="43"/>
      <c r="I124" s="33" t="s">
        <v>33</v>
      </c>
      <c r="J124" s="37" t="str">
        <f>E21</f>
        <v>Z.Švanda, Ronovská 127, Oskořínek 289 32</v>
      </c>
      <c r="K124" s="43"/>
      <c r="L124" s="66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="2" customFormat="1" ht="15.15" customHeight="1">
      <c r="A125" s="41"/>
      <c r="B125" s="42"/>
      <c r="C125" s="33" t="s">
        <v>31</v>
      </c>
      <c r="D125" s="43"/>
      <c r="E125" s="43"/>
      <c r="F125" s="28" t="str">
        <f>IF(E18="","",E18)</f>
        <v>Vyplň údaj</v>
      </c>
      <c r="G125" s="43"/>
      <c r="H125" s="43"/>
      <c r="I125" s="33" t="s">
        <v>38</v>
      </c>
      <c r="J125" s="37" t="str">
        <f>E24</f>
        <v>Z.Švanda</v>
      </c>
      <c r="K125" s="43"/>
      <c r="L125" s="66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="2" customFormat="1" ht="10.32" customHeight="1">
      <c r="A126" s="41"/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66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="11" customFormat="1" ht="29.28" customHeight="1">
      <c r="A127" s="218"/>
      <c r="B127" s="219"/>
      <c r="C127" s="220" t="s">
        <v>164</v>
      </c>
      <c r="D127" s="221" t="s">
        <v>70</v>
      </c>
      <c r="E127" s="221" t="s">
        <v>66</v>
      </c>
      <c r="F127" s="221" t="s">
        <v>67</v>
      </c>
      <c r="G127" s="221" t="s">
        <v>165</v>
      </c>
      <c r="H127" s="221" t="s">
        <v>166</v>
      </c>
      <c r="I127" s="221" t="s">
        <v>167</v>
      </c>
      <c r="J127" s="222" t="s">
        <v>126</v>
      </c>
      <c r="K127" s="223" t="s">
        <v>168</v>
      </c>
      <c r="L127" s="224"/>
      <c r="M127" s="103" t="s">
        <v>1</v>
      </c>
      <c r="N127" s="104" t="s">
        <v>49</v>
      </c>
      <c r="O127" s="104" t="s">
        <v>169</v>
      </c>
      <c r="P127" s="104" t="s">
        <v>170</v>
      </c>
      <c r="Q127" s="104" t="s">
        <v>171</v>
      </c>
      <c r="R127" s="104" t="s">
        <v>172</v>
      </c>
      <c r="S127" s="104" t="s">
        <v>173</v>
      </c>
      <c r="T127" s="105" t="s">
        <v>174</v>
      </c>
      <c r="U127" s="218"/>
      <c r="V127" s="218"/>
      <c r="W127" s="218"/>
      <c r="X127" s="218"/>
      <c r="Y127" s="218"/>
      <c r="Z127" s="218"/>
      <c r="AA127" s="218"/>
      <c r="AB127" s="218"/>
      <c r="AC127" s="218"/>
      <c r="AD127" s="218"/>
      <c r="AE127" s="218"/>
    </row>
    <row r="128" s="2" customFormat="1" ht="22.8" customHeight="1">
      <c r="A128" s="41"/>
      <c r="B128" s="42"/>
      <c r="C128" s="110" t="s">
        <v>175</v>
      </c>
      <c r="D128" s="43"/>
      <c r="E128" s="43"/>
      <c r="F128" s="43"/>
      <c r="G128" s="43"/>
      <c r="H128" s="43"/>
      <c r="I128" s="43"/>
      <c r="J128" s="225">
        <f>BK128</f>
        <v>0</v>
      </c>
      <c r="K128" s="43"/>
      <c r="L128" s="44"/>
      <c r="M128" s="106"/>
      <c r="N128" s="226"/>
      <c r="O128" s="107"/>
      <c r="P128" s="227">
        <f>P129</f>
        <v>0</v>
      </c>
      <c r="Q128" s="107"/>
      <c r="R128" s="227">
        <f>R129</f>
        <v>4.1116099999999998</v>
      </c>
      <c r="S128" s="107"/>
      <c r="T128" s="228">
        <f>T129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18" t="s">
        <v>84</v>
      </c>
      <c r="AU128" s="18" t="s">
        <v>128</v>
      </c>
      <c r="BK128" s="229">
        <f>BK129</f>
        <v>0</v>
      </c>
    </row>
    <row r="129" s="12" customFormat="1" ht="25.92" customHeight="1">
      <c r="A129" s="12"/>
      <c r="B129" s="230"/>
      <c r="C129" s="231"/>
      <c r="D129" s="232" t="s">
        <v>84</v>
      </c>
      <c r="E129" s="233" t="s">
        <v>176</v>
      </c>
      <c r="F129" s="233" t="s">
        <v>177</v>
      </c>
      <c r="G129" s="231"/>
      <c r="H129" s="231"/>
      <c r="I129" s="234"/>
      <c r="J129" s="235">
        <f>BK129</f>
        <v>0</v>
      </c>
      <c r="K129" s="231"/>
      <c r="L129" s="236"/>
      <c r="M129" s="237"/>
      <c r="N129" s="238"/>
      <c r="O129" s="238"/>
      <c r="P129" s="239">
        <f>P130</f>
        <v>0</v>
      </c>
      <c r="Q129" s="238"/>
      <c r="R129" s="239">
        <f>R130</f>
        <v>4.1116099999999998</v>
      </c>
      <c r="S129" s="238"/>
      <c r="T129" s="240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41" t="s">
        <v>92</v>
      </c>
      <c r="AT129" s="242" t="s">
        <v>84</v>
      </c>
      <c r="AU129" s="242" t="s">
        <v>85</v>
      </c>
      <c r="AY129" s="241" t="s">
        <v>178</v>
      </c>
      <c r="BK129" s="243">
        <f>BK130</f>
        <v>0</v>
      </c>
    </row>
    <row r="130" s="12" customFormat="1" ht="22.8" customHeight="1">
      <c r="A130" s="12"/>
      <c r="B130" s="230"/>
      <c r="C130" s="231"/>
      <c r="D130" s="232" t="s">
        <v>84</v>
      </c>
      <c r="E130" s="244" t="s">
        <v>194</v>
      </c>
      <c r="F130" s="244" t="s">
        <v>332</v>
      </c>
      <c r="G130" s="231"/>
      <c r="H130" s="231"/>
      <c r="I130" s="234"/>
      <c r="J130" s="245">
        <f>BK130</f>
        <v>0</v>
      </c>
      <c r="K130" s="231"/>
      <c r="L130" s="236"/>
      <c r="M130" s="237"/>
      <c r="N130" s="238"/>
      <c r="O130" s="238"/>
      <c r="P130" s="239">
        <f>SUM(P131:P154)</f>
        <v>0</v>
      </c>
      <c r="Q130" s="238"/>
      <c r="R130" s="239">
        <f>SUM(R131:R154)</f>
        <v>4.1116099999999998</v>
      </c>
      <c r="S130" s="238"/>
      <c r="T130" s="240">
        <f>SUM(T131:T154)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41" t="s">
        <v>92</v>
      </c>
      <c r="AT130" s="242" t="s">
        <v>84</v>
      </c>
      <c r="AU130" s="242" t="s">
        <v>92</v>
      </c>
      <c r="AY130" s="241" t="s">
        <v>178</v>
      </c>
      <c r="BK130" s="243">
        <f>SUM(BK131:BK154)</f>
        <v>0</v>
      </c>
    </row>
    <row r="131" s="2" customFormat="1" ht="16.5" customHeight="1">
      <c r="A131" s="41"/>
      <c r="B131" s="42"/>
      <c r="C131" s="246" t="s">
        <v>92</v>
      </c>
      <c r="D131" s="246" t="s">
        <v>180</v>
      </c>
      <c r="E131" s="247" t="s">
        <v>1186</v>
      </c>
      <c r="F131" s="248" t="s">
        <v>1187</v>
      </c>
      <c r="G131" s="249" t="s">
        <v>1108</v>
      </c>
      <c r="H131" s="250">
        <v>1</v>
      </c>
      <c r="I131" s="251"/>
      <c r="J131" s="252">
        <f>ROUND(I131*H131,2)</f>
        <v>0</v>
      </c>
      <c r="K131" s="253"/>
      <c r="L131" s="44"/>
      <c r="M131" s="254" t="s">
        <v>1</v>
      </c>
      <c r="N131" s="255" t="s">
        <v>50</v>
      </c>
      <c r="O131" s="94"/>
      <c r="P131" s="256">
        <f>O131*H131</f>
        <v>0</v>
      </c>
      <c r="Q131" s="256">
        <v>0.72741</v>
      </c>
      <c r="R131" s="256">
        <f>Q131*H131</f>
        <v>0.72741</v>
      </c>
      <c r="S131" s="256">
        <v>0</v>
      </c>
      <c r="T131" s="25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58" t="s">
        <v>184</v>
      </c>
      <c r="AT131" s="258" t="s">
        <v>180</v>
      </c>
      <c r="AU131" s="258" t="s">
        <v>94</v>
      </c>
      <c r="AY131" s="18" t="s">
        <v>178</v>
      </c>
      <c r="BE131" s="146">
        <f>IF(N131="základní",J131,0)</f>
        <v>0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8" t="s">
        <v>92</v>
      </c>
      <c r="BK131" s="146">
        <f>ROUND(I131*H131,2)</f>
        <v>0</v>
      </c>
      <c r="BL131" s="18" t="s">
        <v>184</v>
      </c>
      <c r="BM131" s="258" t="s">
        <v>1188</v>
      </c>
    </row>
    <row r="132" s="2" customFormat="1" ht="16.5" customHeight="1">
      <c r="A132" s="41"/>
      <c r="B132" s="42"/>
      <c r="C132" s="303" t="s">
        <v>94</v>
      </c>
      <c r="D132" s="303" t="s">
        <v>286</v>
      </c>
      <c r="E132" s="304" t="s">
        <v>1189</v>
      </c>
      <c r="F132" s="305" t="s">
        <v>1190</v>
      </c>
      <c r="G132" s="306" t="s">
        <v>289</v>
      </c>
      <c r="H132" s="307">
        <v>4</v>
      </c>
      <c r="I132" s="308"/>
      <c r="J132" s="309">
        <f>ROUND(I132*H132,2)</f>
        <v>0</v>
      </c>
      <c r="K132" s="310"/>
      <c r="L132" s="311"/>
      <c r="M132" s="312" t="s">
        <v>1</v>
      </c>
      <c r="N132" s="313" t="s">
        <v>50</v>
      </c>
      <c r="O132" s="94"/>
      <c r="P132" s="256">
        <f>O132*H132</f>
        <v>0</v>
      </c>
      <c r="Q132" s="256">
        <v>0.0023</v>
      </c>
      <c r="R132" s="256">
        <f>Q132*H132</f>
        <v>0.0091999999999999998</v>
      </c>
      <c r="S132" s="256">
        <v>0</v>
      </c>
      <c r="T132" s="25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58" t="s">
        <v>237</v>
      </c>
      <c r="AT132" s="258" t="s">
        <v>286</v>
      </c>
      <c r="AU132" s="258" t="s">
        <v>94</v>
      </c>
      <c r="AY132" s="18" t="s">
        <v>178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8" t="s">
        <v>92</v>
      </c>
      <c r="BK132" s="146">
        <f>ROUND(I132*H132,2)</f>
        <v>0</v>
      </c>
      <c r="BL132" s="18" t="s">
        <v>184</v>
      </c>
      <c r="BM132" s="258" t="s">
        <v>1191</v>
      </c>
    </row>
    <row r="133" s="2" customFormat="1" ht="16.5" customHeight="1">
      <c r="A133" s="41"/>
      <c r="B133" s="42"/>
      <c r="C133" s="303" t="s">
        <v>194</v>
      </c>
      <c r="D133" s="303" t="s">
        <v>286</v>
      </c>
      <c r="E133" s="304" t="s">
        <v>1192</v>
      </c>
      <c r="F133" s="305" t="s">
        <v>1193</v>
      </c>
      <c r="G133" s="306" t="s">
        <v>289</v>
      </c>
      <c r="H133" s="307">
        <v>2</v>
      </c>
      <c r="I133" s="308"/>
      <c r="J133" s="309">
        <f>ROUND(I133*H133,2)</f>
        <v>0</v>
      </c>
      <c r="K133" s="310"/>
      <c r="L133" s="311"/>
      <c r="M133" s="312" t="s">
        <v>1</v>
      </c>
      <c r="N133" s="313" t="s">
        <v>50</v>
      </c>
      <c r="O133" s="94"/>
      <c r="P133" s="256">
        <f>O133*H133</f>
        <v>0</v>
      </c>
      <c r="Q133" s="256">
        <v>0.027</v>
      </c>
      <c r="R133" s="256">
        <f>Q133*H133</f>
        <v>0.053999999999999999</v>
      </c>
      <c r="S133" s="256">
        <v>0</v>
      </c>
      <c r="T133" s="25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58" t="s">
        <v>237</v>
      </c>
      <c r="AT133" s="258" t="s">
        <v>286</v>
      </c>
      <c r="AU133" s="258" t="s">
        <v>94</v>
      </c>
      <c r="AY133" s="18" t="s">
        <v>178</v>
      </c>
      <c r="BE133" s="146">
        <f>IF(N133="základní",J133,0)</f>
        <v>0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8" t="s">
        <v>92</v>
      </c>
      <c r="BK133" s="146">
        <f>ROUND(I133*H133,2)</f>
        <v>0</v>
      </c>
      <c r="BL133" s="18" t="s">
        <v>184</v>
      </c>
      <c r="BM133" s="258" t="s">
        <v>1194</v>
      </c>
    </row>
    <row r="134" s="2" customFormat="1" ht="16.5" customHeight="1">
      <c r="A134" s="41"/>
      <c r="B134" s="42"/>
      <c r="C134" s="303" t="s">
        <v>184</v>
      </c>
      <c r="D134" s="303" t="s">
        <v>286</v>
      </c>
      <c r="E134" s="304" t="s">
        <v>1195</v>
      </c>
      <c r="F134" s="305" t="s">
        <v>1196</v>
      </c>
      <c r="G134" s="306" t="s">
        <v>289</v>
      </c>
      <c r="H134" s="307">
        <v>3</v>
      </c>
      <c r="I134" s="308"/>
      <c r="J134" s="309">
        <f>ROUND(I134*H134,2)</f>
        <v>0</v>
      </c>
      <c r="K134" s="310"/>
      <c r="L134" s="311"/>
      <c r="M134" s="312" t="s">
        <v>1</v>
      </c>
      <c r="N134" s="313" t="s">
        <v>50</v>
      </c>
      <c r="O134" s="94"/>
      <c r="P134" s="256">
        <f>O134*H134</f>
        <v>0</v>
      </c>
      <c r="Q134" s="256">
        <v>0.027</v>
      </c>
      <c r="R134" s="256">
        <f>Q134*H134</f>
        <v>0.081000000000000003</v>
      </c>
      <c r="S134" s="256">
        <v>0</v>
      </c>
      <c r="T134" s="25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58" t="s">
        <v>237</v>
      </c>
      <c r="AT134" s="258" t="s">
        <v>286</v>
      </c>
      <c r="AU134" s="258" t="s">
        <v>94</v>
      </c>
      <c r="AY134" s="18" t="s">
        <v>178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8" t="s">
        <v>92</v>
      </c>
      <c r="BK134" s="146">
        <f>ROUND(I134*H134,2)</f>
        <v>0</v>
      </c>
      <c r="BL134" s="18" t="s">
        <v>184</v>
      </c>
      <c r="BM134" s="258" t="s">
        <v>1197</v>
      </c>
    </row>
    <row r="135" s="2" customFormat="1" ht="16.5" customHeight="1">
      <c r="A135" s="41"/>
      <c r="B135" s="42"/>
      <c r="C135" s="303" t="s">
        <v>215</v>
      </c>
      <c r="D135" s="303" t="s">
        <v>286</v>
      </c>
      <c r="E135" s="304" t="s">
        <v>1198</v>
      </c>
      <c r="F135" s="305" t="s">
        <v>1199</v>
      </c>
      <c r="G135" s="306" t="s">
        <v>289</v>
      </c>
      <c r="H135" s="307">
        <v>3</v>
      </c>
      <c r="I135" s="308"/>
      <c r="J135" s="309">
        <f>ROUND(I135*H135,2)</f>
        <v>0</v>
      </c>
      <c r="K135" s="310"/>
      <c r="L135" s="311"/>
      <c r="M135" s="312" t="s">
        <v>1</v>
      </c>
      <c r="N135" s="313" t="s">
        <v>50</v>
      </c>
      <c r="O135" s="94"/>
      <c r="P135" s="256">
        <f>O135*H135</f>
        <v>0</v>
      </c>
      <c r="Q135" s="256">
        <v>0.027</v>
      </c>
      <c r="R135" s="256">
        <f>Q135*H135</f>
        <v>0.081000000000000003</v>
      </c>
      <c r="S135" s="256">
        <v>0</v>
      </c>
      <c r="T135" s="25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58" t="s">
        <v>237</v>
      </c>
      <c r="AT135" s="258" t="s">
        <v>286</v>
      </c>
      <c r="AU135" s="258" t="s">
        <v>94</v>
      </c>
      <c r="AY135" s="18" t="s">
        <v>178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8" t="s">
        <v>92</v>
      </c>
      <c r="BK135" s="146">
        <f>ROUND(I135*H135,2)</f>
        <v>0</v>
      </c>
      <c r="BL135" s="18" t="s">
        <v>184</v>
      </c>
      <c r="BM135" s="258" t="s">
        <v>1200</v>
      </c>
    </row>
    <row r="136" s="2" customFormat="1" ht="16.5" customHeight="1">
      <c r="A136" s="41"/>
      <c r="B136" s="42"/>
      <c r="C136" s="303" t="s">
        <v>223</v>
      </c>
      <c r="D136" s="303" t="s">
        <v>286</v>
      </c>
      <c r="E136" s="304" t="s">
        <v>1201</v>
      </c>
      <c r="F136" s="305" t="s">
        <v>1202</v>
      </c>
      <c r="G136" s="306" t="s">
        <v>289</v>
      </c>
      <c r="H136" s="307">
        <v>3</v>
      </c>
      <c r="I136" s="308"/>
      <c r="J136" s="309">
        <f>ROUND(I136*H136,2)</f>
        <v>0</v>
      </c>
      <c r="K136" s="310"/>
      <c r="L136" s="311"/>
      <c r="M136" s="312" t="s">
        <v>1</v>
      </c>
      <c r="N136" s="313" t="s">
        <v>50</v>
      </c>
      <c r="O136" s="94"/>
      <c r="P136" s="256">
        <f>O136*H136</f>
        <v>0</v>
      </c>
      <c r="Q136" s="256">
        <v>0.027</v>
      </c>
      <c r="R136" s="256">
        <f>Q136*H136</f>
        <v>0.081000000000000003</v>
      </c>
      <c r="S136" s="256">
        <v>0</v>
      </c>
      <c r="T136" s="25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58" t="s">
        <v>237</v>
      </c>
      <c r="AT136" s="258" t="s">
        <v>286</v>
      </c>
      <c r="AU136" s="258" t="s">
        <v>94</v>
      </c>
      <c r="AY136" s="18" t="s">
        <v>178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8" t="s">
        <v>92</v>
      </c>
      <c r="BK136" s="146">
        <f>ROUND(I136*H136,2)</f>
        <v>0</v>
      </c>
      <c r="BL136" s="18" t="s">
        <v>184</v>
      </c>
      <c r="BM136" s="258" t="s">
        <v>1203</v>
      </c>
    </row>
    <row r="137" s="2" customFormat="1" ht="16.5" customHeight="1">
      <c r="A137" s="41"/>
      <c r="B137" s="42"/>
      <c r="C137" s="303" t="s">
        <v>232</v>
      </c>
      <c r="D137" s="303" t="s">
        <v>286</v>
      </c>
      <c r="E137" s="304" t="s">
        <v>1204</v>
      </c>
      <c r="F137" s="305" t="s">
        <v>1205</v>
      </c>
      <c r="G137" s="306" t="s">
        <v>289</v>
      </c>
      <c r="H137" s="307">
        <v>3</v>
      </c>
      <c r="I137" s="308"/>
      <c r="J137" s="309">
        <f>ROUND(I137*H137,2)</f>
        <v>0</v>
      </c>
      <c r="K137" s="310"/>
      <c r="L137" s="311"/>
      <c r="M137" s="312" t="s">
        <v>1</v>
      </c>
      <c r="N137" s="313" t="s">
        <v>50</v>
      </c>
      <c r="O137" s="94"/>
      <c r="P137" s="256">
        <f>O137*H137</f>
        <v>0</v>
      </c>
      <c r="Q137" s="256">
        <v>0.027</v>
      </c>
      <c r="R137" s="256">
        <f>Q137*H137</f>
        <v>0.081000000000000003</v>
      </c>
      <c r="S137" s="256">
        <v>0</v>
      </c>
      <c r="T137" s="25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58" t="s">
        <v>237</v>
      </c>
      <c r="AT137" s="258" t="s">
        <v>286</v>
      </c>
      <c r="AU137" s="258" t="s">
        <v>94</v>
      </c>
      <c r="AY137" s="18" t="s">
        <v>178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8" t="s">
        <v>92</v>
      </c>
      <c r="BK137" s="146">
        <f>ROUND(I137*H137,2)</f>
        <v>0</v>
      </c>
      <c r="BL137" s="18" t="s">
        <v>184</v>
      </c>
      <c r="BM137" s="258" t="s">
        <v>1206</v>
      </c>
    </row>
    <row r="138" s="2" customFormat="1" ht="16.5" customHeight="1">
      <c r="A138" s="41"/>
      <c r="B138" s="42"/>
      <c r="C138" s="303" t="s">
        <v>237</v>
      </c>
      <c r="D138" s="303" t="s">
        <v>286</v>
      </c>
      <c r="E138" s="304" t="s">
        <v>1207</v>
      </c>
      <c r="F138" s="305" t="s">
        <v>1208</v>
      </c>
      <c r="G138" s="306" t="s">
        <v>289</v>
      </c>
      <c r="H138" s="307">
        <v>3</v>
      </c>
      <c r="I138" s="308"/>
      <c r="J138" s="309">
        <f>ROUND(I138*H138,2)</f>
        <v>0</v>
      </c>
      <c r="K138" s="310"/>
      <c r="L138" s="311"/>
      <c r="M138" s="312" t="s">
        <v>1</v>
      </c>
      <c r="N138" s="313" t="s">
        <v>50</v>
      </c>
      <c r="O138" s="94"/>
      <c r="P138" s="256">
        <f>O138*H138</f>
        <v>0</v>
      </c>
      <c r="Q138" s="256">
        <v>0.027</v>
      </c>
      <c r="R138" s="256">
        <f>Q138*H138</f>
        <v>0.081000000000000003</v>
      </c>
      <c r="S138" s="256">
        <v>0</v>
      </c>
      <c r="T138" s="25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58" t="s">
        <v>237</v>
      </c>
      <c r="AT138" s="258" t="s">
        <v>286</v>
      </c>
      <c r="AU138" s="258" t="s">
        <v>94</v>
      </c>
      <c r="AY138" s="18" t="s">
        <v>178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8" t="s">
        <v>92</v>
      </c>
      <c r="BK138" s="146">
        <f>ROUND(I138*H138,2)</f>
        <v>0</v>
      </c>
      <c r="BL138" s="18" t="s">
        <v>184</v>
      </c>
      <c r="BM138" s="258" t="s">
        <v>1209</v>
      </c>
    </row>
    <row r="139" s="2" customFormat="1" ht="16.5" customHeight="1">
      <c r="A139" s="41"/>
      <c r="B139" s="42"/>
      <c r="C139" s="303" t="s">
        <v>242</v>
      </c>
      <c r="D139" s="303" t="s">
        <v>286</v>
      </c>
      <c r="E139" s="304" t="s">
        <v>1210</v>
      </c>
      <c r="F139" s="305" t="s">
        <v>1211</v>
      </c>
      <c r="G139" s="306" t="s">
        <v>289</v>
      </c>
      <c r="H139" s="307">
        <v>4</v>
      </c>
      <c r="I139" s="308"/>
      <c r="J139" s="309">
        <f>ROUND(I139*H139,2)</f>
        <v>0</v>
      </c>
      <c r="K139" s="310"/>
      <c r="L139" s="311"/>
      <c r="M139" s="312" t="s">
        <v>1</v>
      </c>
      <c r="N139" s="313" t="s">
        <v>50</v>
      </c>
      <c r="O139" s="94"/>
      <c r="P139" s="256">
        <f>O139*H139</f>
        <v>0</v>
      </c>
      <c r="Q139" s="256">
        <v>0.027</v>
      </c>
      <c r="R139" s="256">
        <f>Q139*H139</f>
        <v>0.108</v>
      </c>
      <c r="S139" s="256">
        <v>0</v>
      </c>
      <c r="T139" s="25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58" t="s">
        <v>237</v>
      </c>
      <c r="AT139" s="258" t="s">
        <v>286</v>
      </c>
      <c r="AU139" s="258" t="s">
        <v>94</v>
      </c>
      <c r="AY139" s="18" t="s">
        <v>178</v>
      </c>
      <c r="BE139" s="146">
        <f>IF(N139="základní",J139,0)</f>
        <v>0</v>
      </c>
      <c r="BF139" s="146">
        <f>IF(N139="snížená",J139,0)</f>
        <v>0</v>
      </c>
      <c r="BG139" s="146">
        <f>IF(N139="zákl. přenesená",J139,0)</f>
        <v>0</v>
      </c>
      <c r="BH139" s="146">
        <f>IF(N139="sníž. přenesená",J139,0)</f>
        <v>0</v>
      </c>
      <c r="BI139" s="146">
        <f>IF(N139="nulová",J139,0)</f>
        <v>0</v>
      </c>
      <c r="BJ139" s="18" t="s">
        <v>92</v>
      </c>
      <c r="BK139" s="146">
        <f>ROUND(I139*H139,2)</f>
        <v>0</v>
      </c>
      <c r="BL139" s="18" t="s">
        <v>184</v>
      </c>
      <c r="BM139" s="258" t="s">
        <v>1212</v>
      </c>
    </row>
    <row r="140" s="2" customFormat="1" ht="16.5" customHeight="1">
      <c r="A140" s="41"/>
      <c r="B140" s="42"/>
      <c r="C140" s="303" t="s">
        <v>246</v>
      </c>
      <c r="D140" s="303" t="s">
        <v>286</v>
      </c>
      <c r="E140" s="304" t="s">
        <v>1213</v>
      </c>
      <c r="F140" s="305" t="s">
        <v>1214</v>
      </c>
      <c r="G140" s="306" t="s">
        <v>289</v>
      </c>
      <c r="H140" s="307">
        <v>1</v>
      </c>
      <c r="I140" s="308"/>
      <c r="J140" s="309">
        <f>ROUND(I140*H140,2)</f>
        <v>0</v>
      </c>
      <c r="K140" s="310"/>
      <c r="L140" s="311"/>
      <c r="M140" s="312" t="s">
        <v>1</v>
      </c>
      <c r="N140" s="313" t="s">
        <v>50</v>
      </c>
      <c r="O140" s="94"/>
      <c r="P140" s="256">
        <f>O140*H140</f>
        <v>0</v>
      </c>
      <c r="Q140" s="256">
        <v>0.027</v>
      </c>
      <c r="R140" s="256">
        <f>Q140*H140</f>
        <v>0.027</v>
      </c>
      <c r="S140" s="256">
        <v>0</v>
      </c>
      <c r="T140" s="25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58" t="s">
        <v>237</v>
      </c>
      <c r="AT140" s="258" t="s">
        <v>286</v>
      </c>
      <c r="AU140" s="258" t="s">
        <v>94</v>
      </c>
      <c r="AY140" s="18" t="s">
        <v>178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8" t="s">
        <v>92</v>
      </c>
      <c r="BK140" s="146">
        <f>ROUND(I140*H140,2)</f>
        <v>0</v>
      </c>
      <c r="BL140" s="18" t="s">
        <v>184</v>
      </c>
      <c r="BM140" s="258" t="s">
        <v>1215</v>
      </c>
    </row>
    <row r="141" s="2" customFormat="1" ht="16.5" customHeight="1">
      <c r="A141" s="41"/>
      <c r="B141" s="42"/>
      <c r="C141" s="303" t="s">
        <v>251</v>
      </c>
      <c r="D141" s="303" t="s">
        <v>286</v>
      </c>
      <c r="E141" s="304" t="s">
        <v>1216</v>
      </c>
      <c r="F141" s="305" t="s">
        <v>1217</v>
      </c>
      <c r="G141" s="306" t="s">
        <v>289</v>
      </c>
      <c r="H141" s="307">
        <v>3</v>
      </c>
      <c r="I141" s="308"/>
      <c r="J141" s="309">
        <f>ROUND(I141*H141,2)</f>
        <v>0</v>
      </c>
      <c r="K141" s="310"/>
      <c r="L141" s="311"/>
      <c r="M141" s="312" t="s">
        <v>1</v>
      </c>
      <c r="N141" s="313" t="s">
        <v>50</v>
      </c>
      <c r="O141" s="94"/>
      <c r="P141" s="256">
        <f>O141*H141</f>
        <v>0</v>
      </c>
      <c r="Q141" s="256">
        <v>0.027</v>
      </c>
      <c r="R141" s="256">
        <f>Q141*H141</f>
        <v>0.081000000000000003</v>
      </c>
      <c r="S141" s="256">
        <v>0</v>
      </c>
      <c r="T141" s="25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58" t="s">
        <v>237</v>
      </c>
      <c r="AT141" s="258" t="s">
        <v>286</v>
      </c>
      <c r="AU141" s="258" t="s">
        <v>94</v>
      </c>
      <c r="AY141" s="18" t="s">
        <v>178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8" t="s">
        <v>92</v>
      </c>
      <c r="BK141" s="146">
        <f>ROUND(I141*H141,2)</f>
        <v>0</v>
      </c>
      <c r="BL141" s="18" t="s">
        <v>184</v>
      </c>
      <c r="BM141" s="258" t="s">
        <v>1218</v>
      </c>
    </row>
    <row r="142" s="2" customFormat="1" ht="16.5" customHeight="1">
      <c r="A142" s="41"/>
      <c r="B142" s="42"/>
      <c r="C142" s="303" t="s">
        <v>266</v>
      </c>
      <c r="D142" s="303" t="s">
        <v>286</v>
      </c>
      <c r="E142" s="304" t="s">
        <v>1219</v>
      </c>
      <c r="F142" s="305" t="s">
        <v>1220</v>
      </c>
      <c r="G142" s="306" t="s">
        <v>289</v>
      </c>
      <c r="H142" s="307">
        <v>20</v>
      </c>
      <c r="I142" s="308"/>
      <c r="J142" s="309">
        <f>ROUND(I142*H142,2)</f>
        <v>0</v>
      </c>
      <c r="K142" s="310"/>
      <c r="L142" s="311"/>
      <c r="M142" s="312" t="s">
        <v>1</v>
      </c>
      <c r="N142" s="313" t="s">
        <v>50</v>
      </c>
      <c r="O142" s="94"/>
      <c r="P142" s="256">
        <f>O142*H142</f>
        <v>0</v>
      </c>
      <c r="Q142" s="256">
        <v>0.027</v>
      </c>
      <c r="R142" s="256">
        <f>Q142*H142</f>
        <v>0.54000000000000004</v>
      </c>
      <c r="S142" s="256">
        <v>0</v>
      </c>
      <c r="T142" s="25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58" t="s">
        <v>237</v>
      </c>
      <c r="AT142" s="258" t="s">
        <v>286</v>
      </c>
      <c r="AU142" s="258" t="s">
        <v>94</v>
      </c>
      <c r="AY142" s="18" t="s">
        <v>178</v>
      </c>
      <c r="BE142" s="146">
        <f>IF(N142="základní",J142,0)</f>
        <v>0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8" t="s">
        <v>92</v>
      </c>
      <c r="BK142" s="146">
        <f>ROUND(I142*H142,2)</f>
        <v>0</v>
      </c>
      <c r="BL142" s="18" t="s">
        <v>184</v>
      </c>
      <c r="BM142" s="258" t="s">
        <v>1221</v>
      </c>
    </row>
    <row r="143" s="2" customFormat="1" ht="16.5" customHeight="1">
      <c r="A143" s="41"/>
      <c r="B143" s="42"/>
      <c r="C143" s="303" t="s">
        <v>270</v>
      </c>
      <c r="D143" s="303" t="s">
        <v>286</v>
      </c>
      <c r="E143" s="304" t="s">
        <v>1222</v>
      </c>
      <c r="F143" s="305" t="s">
        <v>1223</v>
      </c>
      <c r="G143" s="306" t="s">
        <v>289</v>
      </c>
      <c r="H143" s="307">
        <v>4</v>
      </c>
      <c r="I143" s="308"/>
      <c r="J143" s="309">
        <f>ROUND(I143*H143,2)</f>
        <v>0</v>
      </c>
      <c r="K143" s="310"/>
      <c r="L143" s="311"/>
      <c r="M143" s="312" t="s">
        <v>1</v>
      </c>
      <c r="N143" s="313" t="s">
        <v>50</v>
      </c>
      <c r="O143" s="94"/>
      <c r="P143" s="256">
        <f>O143*H143</f>
        <v>0</v>
      </c>
      <c r="Q143" s="256">
        <v>0.027</v>
      </c>
      <c r="R143" s="256">
        <f>Q143*H143</f>
        <v>0.108</v>
      </c>
      <c r="S143" s="256">
        <v>0</v>
      </c>
      <c r="T143" s="25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58" t="s">
        <v>237</v>
      </c>
      <c r="AT143" s="258" t="s">
        <v>286</v>
      </c>
      <c r="AU143" s="258" t="s">
        <v>94</v>
      </c>
      <c r="AY143" s="18" t="s">
        <v>178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8" t="s">
        <v>92</v>
      </c>
      <c r="BK143" s="146">
        <f>ROUND(I143*H143,2)</f>
        <v>0</v>
      </c>
      <c r="BL143" s="18" t="s">
        <v>184</v>
      </c>
      <c r="BM143" s="258" t="s">
        <v>1224</v>
      </c>
    </row>
    <row r="144" s="2" customFormat="1" ht="16.5" customHeight="1">
      <c r="A144" s="41"/>
      <c r="B144" s="42"/>
      <c r="C144" s="303" t="s">
        <v>274</v>
      </c>
      <c r="D144" s="303" t="s">
        <v>286</v>
      </c>
      <c r="E144" s="304" t="s">
        <v>1225</v>
      </c>
      <c r="F144" s="305" t="s">
        <v>1226</v>
      </c>
      <c r="G144" s="306" t="s">
        <v>289</v>
      </c>
      <c r="H144" s="307">
        <v>5</v>
      </c>
      <c r="I144" s="308"/>
      <c r="J144" s="309">
        <f>ROUND(I144*H144,2)</f>
        <v>0</v>
      </c>
      <c r="K144" s="310"/>
      <c r="L144" s="311"/>
      <c r="M144" s="312" t="s">
        <v>1</v>
      </c>
      <c r="N144" s="313" t="s">
        <v>50</v>
      </c>
      <c r="O144" s="94"/>
      <c r="P144" s="256">
        <f>O144*H144</f>
        <v>0</v>
      </c>
      <c r="Q144" s="256">
        <v>0.027</v>
      </c>
      <c r="R144" s="256">
        <f>Q144*H144</f>
        <v>0.13500000000000001</v>
      </c>
      <c r="S144" s="256">
        <v>0</v>
      </c>
      <c r="T144" s="25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58" t="s">
        <v>237</v>
      </c>
      <c r="AT144" s="258" t="s">
        <v>286</v>
      </c>
      <c r="AU144" s="258" t="s">
        <v>94</v>
      </c>
      <c r="AY144" s="18" t="s">
        <v>178</v>
      </c>
      <c r="BE144" s="146">
        <f>IF(N144="základní",J144,0)</f>
        <v>0</v>
      </c>
      <c r="BF144" s="146">
        <f>IF(N144="snížená",J144,0)</f>
        <v>0</v>
      </c>
      <c r="BG144" s="146">
        <f>IF(N144="zákl. přenesená",J144,0)</f>
        <v>0</v>
      </c>
      <c r="BH144" s="146">
        <f>IF(N144="sníž. přenesená",J144,0)</f>
        <v>0</v>
      </c>
      <c r="BI144" s="146">
        <f>IF(N144="nulová",J144,0)</f>
        <v>0</v>
      </c>
      <c r="BJ144" s="18" t="s">
        <v>92</v>
      </c>
      <c r="BK144" s="146">
        <f>ROUND(I144*H144,2)</f>
        <v>0</v>
      </c>
      <c r="BL144" s="18" t="s">
        <v>184</v>
      </c>
      <c r="BM144" s="258" t="s">
        <v>1227</v>
      </c>
    </row>
    <row r="145" s="2" customFormat="1" ht="16.5" customHeight="1">
      <c r="A145" s="41"/>
      <c r="B145" s="42"/>
      <c r="C145" s="303" t="s">
        <v>8</v>
      </c>
      <c r="D145" s="303" t="s">
        <v>286</v>
      </c>
      <c r="E145" s="304" t="s">
        <v>1228</v>
      </c>
      <c r="F145" s="305" t="s">
        <v>1229</v>
      </c>
      <c r="G145" s="306" t="s">
        <v>289</v>
      </c>
      <c r="H145" s="307">
        <v>4</v>
      </c>
      <c r="I145" s="308"/>
      <c r="J145" s="309">
        <f>ROUND(I145*H145,2)</f>
        <v>0</v>
      </c>
      <c r="K145" s="310"/>
      <c r="L145" s="311"/>
      <c r="M145" s="312" t="s">
        <v>1</v>
      </c>
      <c r="N145" s="313" t="s">
        <v>50</v>
      </c>
      <c r="O145" s="94"/>
      <c r="P145" s="256">
        <f>O145*H145</f>
        <v>0</v>
      </c>
      <c r="Q145" s="256">
        <v>0.027</v>
      </c>
      <c r="R145" s="256">
        <f>Q145*H145</f>
        <v>0.108</v>
      </c>
      <c r="S145" s="256">
        <v>0</v>
      </c>
      <c r="T145" s="25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58" t="s">
        <v>237</v>
      </c>
      <c r="AT145" s="258" t="s">
        <v>286</v>
      </c>
      <c r="AU145" s="258" t="s">
        <v>94</v>
      </c>
      <c r="AY145" s="18" t="s">
        <v>178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8" t="s">
        <v>92</v>
      </c>
      <c r="BK145" s="146">
        <f>ROUND(I145*H145,2)</f>
        <v>0</v>
      </c>
      <c r="BL145" s="18" t="s">
        <v>184</v>
      </c>
      <c r="BM145" s="258" t="s">
        <v>1230</v>
      </c>
    </row>
    <row r="146" s="2" customFormat="1" ht="16.5" customHeight="1">
      <c r="A146" s="41"/>
      <c r="B146" s="42"/>
      <c r="C146" s="303" t="s">
        <v>285</v>
      </c>
      <c r="D146" s="303" t="s">
        <v>286</v>
      </c>
      <c r="E146" s="304" t="s">
        <v>1231</v>
      </c>
      <c r="F146" s="305" t="s">
        <v>1232</v>
      </c>
      <c r="G146" s="306" t="s">
        <v>289</v>
      </c>
      <c r="H146" s="307">
        <v>40</v>
      </c>
      <c r="I146" s="308"/>
      <c r="J146" s="309">
        <f>ROUND(I146*H146,2)</f>
        <v>0</v>
      </c>
      <c r="K146" s="310"/>
      <c r="L146" s="311"/>
      <c r="M146" s="312" t="s">
        <v>1</v>
      </c>
      <c r="N146" s="313" t="s">
        <v>50</v>
      </c>
      <c r="O146" s="94"/>
      <c r="P146" s="256">
        <f>O146*H146</f>
        <v>0</v>
      </c>
      <c r="Q146" s="256">
        <v>0.027</v>
      </c>
      <c r="R146" s="256">
        <f>Q146*H146</f>
        <v>1.0800000000000001</v>
      </c>
      <c r="S146" s="256">
        <v>0</v>
      </c>
      <c r="T146" s="25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58" t="s">
        <v>237</v>
      </c>
      <c r="AT146" s="258" t="s">
        <v>286</v>
      </c>
      <c r="AU146" s="258" t="s">
        <v>94</v>
      </c>
      <c r="AY146" s="18" t="s">
        <v>178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8" t="s">
        <v>92</v>
      </c>
      <c r="BK146" s="146">
        <f>ROUND(I146*H146,2)</f>
        <v>0</v>
      </c>
      <c r="BL146" s="18" t="s">
        <v>184</v>
      </c>
      <c r="BM146" s="258" t="s">
        <v>1233</v>
      </c>
    </row>
    <row r="147" s="2" customFormat="1" ht="16.5" customHeight="1">
      <c r="A147" s="41"/>
      <c r="B147" s="42"/>
      <c r="C147" s="303" t="s">
        <v>291</v>
      </c>
      <c r="D147" s="303" t="s">
        <v>286</v>
      </c>
      <c r="E147" s="304" t="s">
        <v>1234</v>
      </c>
      <c r="F147" s="305" t="s">
        <v>1235</v>
      </c>
      <c r="G147" s="306" t="s">
        <v>289</v>
      </c>
      <c r="H147" s="307">
        <v>2</v>
      </c>
      <c r="I147" s="308"/>
      <c r="J147" s="309">
        <f>ROUND(I147*H147,2)</f>
        <v>0</v>
      </c>
      <c r="K147" s="310"/>
      <c r="L147" s="311"/>
      <c r="M147" s="312" t="s">
        <v>1</v>
      </c>
      <c r="N147" s="313" t="s">
        <v>50</v>
      </c>
      <c r="O147" s="94"/>
      <c r="P147" s="256">
        <f>O147*H147</f>
        <v>0</v>
      </c>
      <c r="Q147" s="256">
        <v>0.027</v>
      </c>
      <c r="R147" s="256">
        <f>Q147*H147</f>
        <v>0.053999999999999999</v>
      </c>
      <c r="S147" s="256">
        <v>0</v>
      </c>
      <c r="T147" s="25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58" t="s">
        <v>237</v>
      </c>
      <c r="AT147" s="258" t="s">
        <v>286</v>
      </c>
      <c r="AU147" s="258" t="s">
        <v>94</v>
      </c>
      <c r="AY147" s="18" t="s">
        <v>178</v>
      </c>
      <c r="BE147" s="146">
        <f>IF(N147="základní",J147,0)</f>
        <v>0</v>
      </c>
      <c r="BF147" s="146">
        <f>IF(N147="snížená",J147,0)</f>
        <v>0</v>
      </c>
      <c r="BG147" s="146">
        <f>IF(N147="zákl. přenesená",J147,0)</f>
        <v>0</v>
      </c>
      <c r="BH147" s="146">
        <f>IF(N147="sníž. přenesená",J147,0)</f>
        <v>0</v>
      </c>
      <c r="BI147" s="146">
        <f>IF(N147="nulová",J147,0)</f>
        <v>0</v>
      </c>
      <c r="BJ147" s="18" t="s">
        <v>92</v>
      </c>
      <c r="BK147" s="146">
        <f>ROUND(I147*H147,2)</f>
        <v>0</v>
      </c>
      <c r="BL147" s="18" t="s">
        <v>184</v>
      </c>
      <c r="BM147" s="258" t="s">
        <v>1236</v>
      </c>
    </row>
    <row r="148" s="2" customFormat="1" ht="16.5" customHeight="1">
      <c r="A148" s="41"/>
      <c r="B148" s="42"/>
      <c r="C148" s="303" t="s">
        <v>296</v>
      </c>
      <c r="D148" s="303" t="s">
        <v>286</v>
      </c>
      <c r="E148" s="304" t="s">
        <v>1237</v>
      </c>
      <c r="F148" s="305" t="s">
        <v>1238</v>
      </c>
      <c r="G148" s="306" t="s">
        <v>289</v>
      </c>
      <c r="H148" s="307">
        <v>4</v>
      </c>
      <c r="I148" s="308"/>
      <c r="J148" s="309">
        <f>ROUND(I148*H148,2)</f>
        <v>0</v>
      </c>
      <c r="K148" s="310"/>
      <c r="L148" s="311"/>
      <c r="M148" s="312" t="s">
        <v>1</v>
      </c>
      <c r="N148" s="313" t="s">
        <v>50</v>
      </c>
      <c r="O148" s="94"/>
      <c r="P148" s="256">
        <f>O148*H148</f>
        <v>0</v>
      </c>
      <c r="Q148" s="256">
        <v>0.027</v>
      </c>
      <c r="R148" s="256">
        <f>Q148*H148</f>
        <v>0.108</v>
      </c>
      <c r="S148" s="256">
        <v>0</v>
      </c>
      <c r="T148" s="25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58" t="s">
        <v>237</v>
      </c>
      <c r="AT148" s="258" t="s">
        <v>286</v>
      </c>
      <c r="AU148" s="258" t="s">
        <v>94</v>
      </c>
      <c r="AY148" s="18" t="s">
        <v>178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8" t="s">
        <v>92</v>
      </c>
      <c r="BK148" s="146">
        <f>ROUND(I148*H148,2)</f>
        <v>0</v>
      </c>
      <c r="BL148" s="18" t="s">
        <v>184</v>
      </c>
      <c r="BM148" s="258" t="s">
        <v>1239</v>
      </c>
    </row>
    <row r="149" s="2" customFormat="1" ht="16.5" customHeight="1">
      <c r="A149" s="41"/>
      <c r="B149" s="42"/>
      <c r="C149" s="303" t="s">
        <v>303</v>
      </c>
      <c r="D149" s="303" t="s">
        <v>286</v>
      </c>
      <c r="E149" s="304" t="s">
        <v>1240</v>
      </c>
      <c r="F149" s="305" t="s">
        <v>1241</v>
      </c>
      <c r="G149" s="306" t="s">
        <v>289</v>
      </c>
      <c r="H149" s="307">
        <v>2</v>
      </c>
      <c r="I149" s="308"/>
      <c r="J149" s="309">
        <f>ROUND(I149*H149,2)</f>
        <v>0</v>
      </c>
      <c r="K149" s="310"/>
      <c r="L149" s="311"/>
      <c r="M149" s="312" t="s">
        <v>1</v>
      </c>
      <c r="N149" s="313" t="s">
        <v>50</v>
      </c>
      <c r="O149" s="94"/>
      <c r="P149" s="256">
        <f>O149*H149</f>
        <v>0</v>
      </c>
      <c r="Q149" s="256">
        <v>0.027</v>
      </c>
      <c r="R149" s="256">
        <f>Q149*H149</f>
        <v>0.053999999999999999</v>
      </c>
      <c r="S149" s="256">
        <v>0</v>
      </c>
      <c r="T149" s="25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58" t="s">
        <v>237</v>
      </c>
      <c r="AT149" s="258" t="s">
        <v>286</v>
      </c>
      <c r="AU149" s="258" t="s">
        <v>94</v>
      </c>
      <c r="AY149" s="18" t="s">
        <v>178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8" t="s">
        <v>92</v>
      </c>
      <c r="BK149" s="146">
        <f>ROUND(I149*H149,2)</f>
        <v>0</v>
      </c>
      <c r="BL149" s="18" t="s">
        <v>184</v>
      </c>
      <c r="BM149" s="258" t="s">
        <v>1242</v>
      </c>
    </row>
    <row r="150" s="2" customFormat="1" ht="16.5" customHeight="1">
      <c r="A150" s="41"/>
      <c r="B150" s="42"/>
      <c r="C150" s="303" t="s">
        <v>309</v>
      </c>
      <c r="D150" s="303" t="s">
        <v>286</v>
      </c>
      <c r="E150" s="304" t="s">
        <v>1243</v>
      </c>
      <c r="F150" s="305" t="s">
        <v>1244</v>
      </c>
      <c r="G150" s="306" t="s">
        <v>289</v>
      </c>
      <c r="H150" s="307">
        <v>2</v>
      </c>
      <c r="I150" s="308"/>
      <c r="J150" s="309">
        <f>ROUND(I150*H150,2)</f>
        <v>0</v>
      </c>
      <c r="K150" s="310"/>
      <c r="L150" s="311"/>
      <c r="M150" s="312" t="s">
        <v>1</v>
      </c>
      <c r="N150" s="313" t="s">
        <v>50</v>
      </c>
      <c r="O150" s="94"/>
      <c r="P150" s="256">
        <f>O150*H150</f>
        <v>0</v>
      </c>
      <c r="Q150" s="256">
        <v>0.027</v>
      </c>
      <c r="R150" s="256">
        <f>Q150*H150</f>
        <v>0.053999999999999999</v>
      </c>
      <c r="S150" s="256">
        <v>0</v>
      </c>
      <c r="T150" s="25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58" t="s">
        <v>237</v>
      </c>
      <c r="AT150" s="258" t="s">
        <v>286</v>
      </c>
      <c r="AU150" s="258" t="s">
        <v>94</v>
      </c>
      <c r="AY150" s="18" t="s">
        <v>178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8" t="s">
        <v>92</v>
      </c>
      <c r="BK150" s="146">
        <f>ROUND(I150*H150,2)</f>
        <v>0</v>
      </c>
      <c r="BL150" s="18" t="s">
        <v>184</v>
      </c>
      <c r="BM150" s="258" t="s">
        <v>1245</v>
      </c>
    </row>
    <row r="151" s="2" customFormat="1" ht="16.5" customHeight="1">
      <c r="A151" s="41"/>
      <c r="B151" s="42"/>
      <c r="C151" s="303" t="s">
        <v>7</v>
      </c>
      <c r="D151" s="303" t="s">
        <v>286</v>
      </c>
      <c r="E151" s="304" t="s">
        <v>1246</v>
      </c>
      <c r="F151" s="305" t="s">
        <v>1247</v>
      </c>
      <c r="G151" s="306" t="s">
        <v>289</v>
      </c>
      <c r="H151" s="307">
        <v>6</v>
      </c>
      <c r="I151" s="308"/>
      <c r="J151" s="309">
        <f>ROUND(I151*H151,2)</f>
        <v>0</v>
      </c>
      <c r="K151" s="310"/>
      <c r="L151" s="311"/>
      <c r="M151" s="312" t="s">
        <v>1</v>
      </c>
      <c r="N151" s="313" t="s">
        <v>50</v>
      </c>
      <c r="O151" s="94"/>
      <c r="P151" s="256">
        <f>O151*H151</f>
        <v>0</v>
      </c>
      <c r="Q151" s="256">
        <v>0.027</v>
      </c>
      <c r="R151" s="256">
        <f>Q151*H151</f>
        <v>0.16200000000000001</v>
      </c>
      <c r="S151" s="256">
        <v>0</v>
      </c>
      <c r="T151" s="25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58" t="s">
        <v>237</v>
      </c>
      <c r="AT151" s="258" t="s">
        <v>286</v>
      </c>
      <c r="AU151" s="258" t="s">
        <v>94</v>
      </c>
      <c r="AY151" s="18" t="s">
        <v>178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8" t="s">
        <v>92</v>
      </c>
      <c r="BK151" s="146">
        <f>ROUND(I151*H151,2)</f>
        <v>0</v>
      </c>
      <c r="BL151" s="18" t="s">
        <v>184</v>
      </c>
      <c r="BM151" s="258" t="s">
        <v>1248</v>
      </c>
    </row>
    <row r="152" s="2" customFormat="1" ht="16.5" customHeight="1">
      <c r="A152" s="41"/>
      <c r="B152" s="42"/>
      <c r="C152" s="303" t="s">
        <v>321</v>
      </c>
      <c r="D152" s="303" t="s">
        <v>286</v>
      </c>
      <c r="E152" s="304" t="s">
        <v>1249</v>
      </c>
      <c r="F152" s="305" t="s">
        <v>1250</v>
      </c>
      <c r="G152" s="306" t="s">
        <v>289</v>
      </c>
      <c r="H152" s="307">
        <v>1</v>
      </c>
      <c r="I152" s="308"/>
      <c r="J152" s="309">
        <f>ROUND(I152*H152,2)</f>
        <v>0</v>
      </c>
      <c r="K152" s="310"/>
      <c r="L152" s="311"/>
      <c r="M152" s="312" t="s">
        <v>1</v>
      </c>
      <c r="N152" s="313" t="s">
        <v>50</v>
      </c>
      <c r="O152" s="94"/>
      <c r="P152" s="256">
        <f>O152*H152</f>
        <v>0</v>
      </c>
      <c r="Q152" s="256">
        <v>0.027</v>
      </c>
      <c r="R152" s="256">
        <f>Q152*H152</f>
        <v>0.027</v>
      </c>
      <c r="S152" s="256">
        <v>0</v>
      </c>
      <c r="T152" s="25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58" t="s">
        <v>237</v>
      </c>
      <c r="AT152" s="258" t="s">
        <v>286</v>
      </c>
      <c r="AU152" s="258" t="s">
        <v>94</v>
      </c>
      <c r="AY152" s="18" t="s">
        <v>178</v>
      </c>
      <c r="BE152" s="146">
        <f>IF(N152="základní",J152,0)</f>
        <v>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8" t="s">
        <v>92</v>
      </c>
      <c r="BK152" s="146">
        <f>ROUND(I152*H152,2)</f>
        <v>0</v>
      </c>
      <c r="BL152" s="18" t="s">
        <v>184</v>
      </c>
      <c r="BM152" s="258" t="s">
        <v>1251</v>
      </c>
    </row>
    <row r="153" s="2" customFormat="1" ht="16.5" customHeight="1">
      <c r="A153" s="41"/>
      <c r="B153" s="42"/>
      <c r="C153" s="303" t="s">
        <v>328</v>
      </c>
      <c r="D153" s="303" t="s">
        <v>286</v>
      </c>
      <c r="E153" s="304" t="s">
        <v>1252</v>
      </c>
      <c r="F153" s="305" t="s">
        <v>1253</v>
      </c>
      <c r="G153" s="306" t="s">
        <v>289</v>
      </c>
      <c r="H153" s="307">
        <v>6</v>
      </c>
      <c r="I153" s="308"/>
      <c r="J153" s="309">
        <f>ROUND(I153*H153,2)</f>
        <v>0</v>
      </c>
      <c r="K153" s="310"/>
      <c r="L153" s="311"/>
      <c r="M153" s="312" t="s">
        <v>1</v>
      </c>
      <c r="N153" s="313" t="s">
        <v>50</v>
      </c>
      <c r="O153" s="94"/>
      <c r="P153" s="256">
        <f>O153*H153</f>
        <v>0</v>
      </c>
      <c r="Q153" s="256">
        <v>0.027</v>
      </c>
      <c r="R153" s="256">
        <f>Q153*H153</f>
        <v>0.16200000000000001</v>
      </c>
      <c r="S153" s="256">
        <v>0</v>
      </c>
      <c r="T153" s="25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58" t="s">
        <v>237</v>
      </c>
      <c r="AT153" s="258" t="s">
        <v>286</v>
      </c>
      <c r="AU153" s="258" t="s">
        <v>94</v>
      </c>
      <c r="AY153" s="18" t="s">
        <v>178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8" t="s">
        <v>92</v>
      </c>
      <c r="BK153" s="146">
        <f>ROUND(I153*H153,2)</f>
        <v>0</v>
      </c>
      <c r="BL153" s="18" t="s">
        <v>184</v>
      </c>
      <c r="BM153" s="258" t="s">
        <v>1254</v>
      </c>
    </row>
    <row r="154" s="2" customFormat="1" ht="16.5" customHeight="1">
      <c r="A154" s="41"/>
      <c r="B154" s="42"/>
      <c r="C154" s="303" t="s">
        <v>333</v>
      </c>
      <c r="D154" s="303" t="s">
        <v>286</v>
      </c>
      <c r="E154" s="304" t="s">
        <v>1255</v>
      </c>
      <c r="F154" s="305" t="s">
        <v>1256</v>
      </c>
      <c r="G154" s="306" t="s">
        <v>289</v>
      </c>
      <c r="H154" s="307">
        <v>4</v>
      </c>
      <c r="I154" s="308"/>
      <c r="J154" s="309">
        <f>ROUND(I154*H154,2)</f>
        <v>0</v>
      </c>
      <c r="K154" s="310"/>
      <c r="L154" s="311"/>
      <c r="M154" s="322" t="s">
        <v>1</v>
      </c>
      <c r="N154" s="323" t="s">
        <v>50</v>
      </c>
      <c r="O154" s="316"/>
      <c r="P154" s="317">
        <f>O154*H154</f>
        <v>0</v>
      </c>
      <c r="Q154" s="317">
        <v>0.027</v>
      </c>
      <c r="R154" s="317">
        <f>Q154*H154</f>
        <v>0.108</v>
      </c>
      <c r="S154" s="317">
        <v>0</v>
      </c>
      <c r="T154" s="318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58" t="s">
        <v>237</v>
      </c>
      <c r="AT154" s="258" t="s">
        <v>286</v>
      </c>
      <c r="AU154" s="258" t="s">
        <v>94</v>
      </c>
      <c r="AY154" s="18" t="s">
        <v>178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8" t="s">
        <v>92</v>
      </c>
      <c r="BK154" s="146">
        <f>ROUND(I154*H154,2)</f>
        <v>0</v>
      </c>
      <c r="BL154" s="18" t="s">
        <v>184</v>
      </c>
      <c r="BM154" s="258" t="s">
        <v>1257</v>
      </c>
    </row>
    <row r="155" s="2" customFormat="1" ht="6.96" customHeight="1">
      <c r="A155" s="41"/>
      <c r="B155" s="69"/>
      <c r="C155" s="70"/>
      <c r="D155" s="70"/>
      <c r="E155" s="70"/>
      <c r="F155" s="70"/>
      <c r="G155" s="70"/>
      <c r="H155" s="70"/>
      <c r="I155" s="70"/>
      <c r="J155" s="70"/>
      <c r="K155" s="70"/>
      <c r="L155" s="44"/>
      <c r="M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</row>
  </sheetData>
  <sheetProtection sheet="1" autoFilter="0" formatColumns="0" formatRows="0" objects="1" scenarios="1" spinCount="100000" saltValue="1RnJbbaVNHAitJQRSZDBoj8duDNeRXvB2OtFzltjTW2kGb2dmujWFglRpgYl7bJxuTHZsBTBd6GDhF4tRHI+6g==" hashValue="ClD+gC3pDvJNmJYsZL3ndG1VYdq32q+P3ToVb9PtzlTVlMRiiahjsEN/yf4D3fxbgBs+QPTOzggoY0gNiqdLWw==" algorithmName="SHA-512" password="CC35"/>
  <autoFilter ref="C127:K154"/>
  <mergeCells count="14">
    <mergeCell ref="E7:H7"/>
    <mergeCell ref="E9:H9"/>
    <mergeCell ref="E18:H18"/>
    <mergeCell ref="E27:H27"/>
    <mergeCell ref="E85:H85"/>
    <mergeCell ref="E87:H87"/>
    <mergeCell ref="D102:F102"/>
    <mergeCell ref="D103:F103"/>
    <mergeCell ref="D104:F104"/>
    <mergeCell ref="D105:F105"/>
    <mergeCell ref="D106:F10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Lenovo-PC\Nenda</dc:creator>
  <cp:lastModifiedBy>Lenovo-PC\Nenda</cp:lastModifiedBy>
  <dcterms:created xsi:type="dcterms:W3CDTF">2022-03-17T13:39:13Z</dcterms:created>
  <dcterms:modified xsi:type="dcterms:W3CDTF">2022-03-17T13:39:28Z</dcterms:modified>
</cp:coreProperties>
</file>