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Jarka\Desktop\"/>
    </mc:Choice>
  </mc:AlternateContent>
  <bookViews>
    <workbookView xWindow="0" yWindow="0" windowWidth="0" windowHeight="0"/>
  </bookViews>
  <sheets>
    <sheet name="Rekapitulace stavby" sheetId="1" r:id="rId1"/>
    <sheet name="a - Hala č. 12 administra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'a - Hala č. 12 administra...'!$C$122:$K$160</definedName>
    <definedName name="_xlnm.Print_Area" localSheetId="1">'a - Hala č. 12 administra...'!$C$4:$J$76,'a - Hala č. 12 administra...'!$C$82:$J$104,'a - Hala č. 12 administra...'!$C$110:$J$160</definedName>
    <definedName name="_xlnm.Print_Titles" localSheetId="1">'a - Hala č. 12 administra...'!$122:$122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R149"/>
  <c r="P149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5"/>
  <c r="BH135"/>
  <c r="BG135"/>
  <c r="BF135"/>
  <c r="T135"/>
  <c r="R135"/>
  <c r="P135"/>
  <c r="BI133"/>
  <c r="BH133"/>
  <c r="BG133"/>
  <c r="BF133"/>
  <c r="T133"/>
  <c r="R133"/>
  <c r="P133"/>
  <c r="BI132"/>
  <c r="BH132"/>
  <c r="BG132"/>
  <c r="BF132"/>
  <c r="T132"/>
  <c r="R132"/>
  <c r="P132"/>
  <c r="BI130"/>
  <c r="BH130"/>
  <c r="BG130"/>
  <c r="BF130"/>
  <c r="T130"/>
  <c r="R130"/>
  <c r="P130"/>
  <c r="BI129"/>
  <c r="BH129"/>
  <c r="BG129"/>
  <c r="BF129"/>
  <c r="T129"/>
  <c r="R129"/>
  <c r="P129"/>
  <c r="BI126"/>
  <c r="BH126"/>
  <c r="BG126"/>
  <c r="BF126"/>
  <c r="T126"/>
  <c r="T125"/>
  <c r="R126"/>
  <c r="R125"/>
  <c r="P126"/>
  <c r="P125"/>
  <c r="J120"/>
  <c r="J119"/>
  <c r="F119"/>
  <c r="F117"/>
  <c r="E115"/>
  <c r="J92"/>
  <c r="J91"/>
  <c r="F91"/>
  <c r="F89"/>
  <c r="E87"/>
  <c r="J18"/>
  <c r="E18"/>
  <c r="F92"/>
  <c r="J17"/>
  <c r="J12"/>
  <c r="J117"/>
  <c r="E7"/>
  <c r="E113"/>
  <c i="1" r="L90"/>
  <c r="AM90"/>
  <c r="AM89"/>
  <c r="L89"/>
  <c r="AM87"/>
  <c r="L87"/>
  <c r="L85"/>
  <c r="L84"/>
  <c i="2" r="J159"/>
  <c r="BK157"/>
  <c r="J155"/>
  <c r="BK152"/>
  <c r="BK149"/>
  <c r="J145"/>
  <c r="BK140"/>
  <c r="BK138"/>
  <c r="BK133"/>
  <c r="J130"/>
  <c r="BK126"/>
  <c i="1" r="AS94"/>
  <c i="2" r="BK159"/>
  <c r="J157"/>
  <c r="BK154"/>
  <c r="J153"/>
  <c r="BK151"/>
  <c r="J148"/>
  <c r="BK142"/>
  <c r="BK139"/>
  <c r="BK135"/>
  <c r="BK132"/>
  <c r="J129"/>
  <c r="J160"/>
  <c r="J158"/>
  <c r="J154"/>
  <c r="BK153"/>
  <c r="J151"/>
  <c r="BK148"/>
  <c r="J142"/>
  <c r="J139"/>
  <c r="J135"/>
  <c r="J132"/>
  <c r="BK129"/>
  <c r="BK160"/>
  <c r="BK158"/>
  <c r="BK155"/>
  <c r="J152"/>
  <c r="J149"/>
  <c r="BK145"/>
  <c r="J140"/>
  <c r="J138"/>
  <c r="J133"/>
  <c r="BK130"/>
  <c r="J126"/>
  <c l="1" r="P128"/>
  <c r="P124"/>
  <c r="T128"/>
  <c r="T124"/>
  <c r="T123"/>
  <c r="P137"/>
  <c r="T137"/>
  <c r="T136"/>
  <c r="R150"/>
  <c r="P156"/>
  <c r="BK128"/>
  <c r="J128"/>
  <c r="J99"/>
  <c r="R128"/>
  <c r="R124"/>
  <c r="BK137"/>
  <c r="J137"/>
  <c r="J101"/>
  <c r="R137"/>
  <c r="BK150"/>
  <c r="J150"/>
  <c r="J102"/>
  <c r="P150"/>
  <c r="T150"/>
  <c r="BK156"/>
  <c r="J156"/>
  <c r="J103"/>
  <c r="R156"/>
  <c r="T156"/>
  <c r="BK125"/>
  <c r="J125"/>
  <c r="J98"/>
  <c r="J89"/>
  <c r="F120"/>
  <c r="BE126"/>
  <c r="BE129"/>
  <c r="BE130"/>
  <c r="BE133"/>
  <c r="BE135"/>
  <c r="BE138"/>
  <c r="BE139"/>
  <c r="BE140"/>
  <c r="BE142"/>
  <c r="BE149"/>
  <c r="BE153"/>
  <c r="BE157"/>
  <c r="BE158"/>
  <c r="E85"/>
  <c r="BE132"/>
  <c r="BE145"/>
  <c r="BE148"/>
  <c r="BE151"/>
  <c r="BE152"/>
  <c r="BE154"/>
  <c r="BE155"/>
  <c r="BE159"/>
  <c r="BE160"/>
  <c r="F34"/>
  <c i="1" r="BA95"/>
  <c r="BA94"/>
  <c r="W30"/>
  <c i="2" r="J34"/>
  <c i="1" r="AW95"/>
  <c i="2" r="F36"/>
  <c i="1" r="BC95"/>
  <c r="BC94"/>
  <c r="AY94"/>
  <c i="2" r="F35"/>
  <c i="1" r="BB95"/>
  <c r="BB94"/>
  <c r="W31"/>
  <c i="2" r="F37"/>
  <c i="1" r="BD95"/>
  <c r="BD94"/>
  <c r="W33"/>
  <c i="2" l="1" r="R136"/>
  <c r="R123"/>
  <c r="P136"/>
  <c r="P123"/>
  <c i="1" r="AU95"/>
  <c i="2" r="BK124"/>
  <c r="J124"/>
  <c r="J97"/>
  <c r="BK136"/>
  <c r="J136"/>
  <c r="J100"/>
  <c i="1" r="AX94"/>
  <c r="W32"/>
  <c r="AW94"/>
  <c r="AK30"/>
  <c i="2" r="J33"/>
  <c i="1" r="AV95"/>
  <c r="AT95"/>
  <c i="2" r="F33"/>
  <c i="1" r="AZ95"/>
  <c r="AZ94"/>
  <c r="W29"/>
  <c r="AU94"/>
  <c i="2" l="1" r="BK123"/>
  <c r="J123"/>
  <c r="J30"/>
  <c i="1" r="AG95"/>
  <c r="AG94"/>
  <c r="AK26"/>
  <c r="AV94"/>
  <c r="AK29"/>
  <c r="AK35"/>
  <c i="2" l="1" r="J39"/>
  <c r="J96"/>
  <c i="1" r="AN9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<sst xmlns="http://schemas.openxmlformats.org/spreadsheetml/2006/main">
  <si>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</si>
  <si>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</si>
  <si>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</si>
  <si>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</si>
  <si>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</si>
  <si>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{53947e25-e3fd-462e-aaea-2137a3c0caa0}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</si>
  <si>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</si>
  <si>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</si>
  <si>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</si>
  <si>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</si>
  <si>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</si>
  <si>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</si>
  <si>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</si>
  <si>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</si>
  <si>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18-2021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</si>
  <si>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</si>
  <si>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</si>
  <si>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 xml:space="preserve">Výměna CNC FH 4800 - Tyršova 161,  289 33 Křinec</t>
  </si>
  <si>
    <t>KSO:</t>
  </si>
  <si>
    <t>CC-CZ:</t>
  </si>
  <si>
    <t>Místo:</t>
  </si>
  <si>
    <t xml:space="preserve"> </t>
  </si>
  <si>
    <t>Datum:</t>
  </si>
  <si>
    <t>7. 12. 2021</t>
  </si>
  <si>
    <t>Zadavatel:</t>
  </si>
  <si>
    <t>IČ:</t>
  </si>
  <si>
    <t>INPROMA, spol. s r.o. KŘINEC</t>
  </si>
  <si>
    <t>DIČ:</t>
  </si>
  <si>
    <t>Uchazeč:</t>
  </si>
  <si>
    <t>Vyplň údaj</t>
  </si>
  <si>
    <t>Projektant:</t>
  </si>
  <si>
    <t>Ing. Dana Kožušníková</t>
  </si>
  <si>
    <t>True</t>
  </si>
  <si>
    <t>Zpracovatel:</t>
  </si>
  <si>
    <t>47834480</t>
  </si>
  <si>
    <t>Kubalová J.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</si>
  <si>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</si>
  <si>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</si>
  <si>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</si>
  <si>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</si>
  <si>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</si>
  <si>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</si>
  <si>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</si>
  <si>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</si>
  <si>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</si>
  <si>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</si>
  <si>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</si>
  <si>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</si>
  <si>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</si>
  <si>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</si>
  <si>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</si>
  <si>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</si>
  <si>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</si>
  <si>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</si>
  <si>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</si>
  <si>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</si>
  <si>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</si>
  <si>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</si>
  <si>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</si>
  <si>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</si>
  <si>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</si>
  <si>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</si>
  <si>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</si>
  <si>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</si>
  <si>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</si>
  <si>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</si>
  <si>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</si>
  <si>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</si>
  <si>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</si>
  <si>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</si>
  <si>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</si>
  <si>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</si>
  <si>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</si>
  <si>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</si>
  <si>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</si>
  <si>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</si>
  <si>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</si>
  <si>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</si>
  <si>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</si>
  <si>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</si>
  <si>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</si>
  <si>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</si>
  <si>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a</t>
  </si>
  <si>
    <t>Hala č. 12 administrativní část + vrátnice</t>
  </si>
  <si>
    <t>STA</t>
  </si>
  <si>
    <t>1</t>
  </si>
  <si>
    <t>{f5d94c7a-39d6-4345-8a14-66947dceed1d}</t>
  </si>
  <si>
    <t>2</t>
  </si>
  <si>
    <t>KRYCÍ LIST SOUPISU PRACÍ</t>
  </si>
  <si>
    <t>Objekt:</t>
  </si>
  <si>
    <t>a - Hala č. 12 administrativní část + vrátnice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</si>
  <si>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</si>
  <si>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</si>
  <si>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</si>
  <si>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</si>
  <si>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</si>
  <si>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PSV</t>
  </si>
  <si>
    <t xml:space="preserve">    9 - Ostatní konstrukce a práce, bourání</t>
  </si>
  <si>
    <t xml:space="preserve">    997 - Přesun sutě</t>
  </si>
  <si>
    <t>PSV - Práce a dodávky PSV</t>
  </si>
  <si>
    <t xml:space="preserve">    713 - Izolace tepelné</t>
  </si>
  <si>
    <t xml:space="preserve">    734 - Ústřední vytápění - armatury</t>
  </si>
  <si>
    <t xml:space="preserve">    783 - Dokončovací práce - nátěry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</si>
  <si>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</si>
  <si>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</si>
  <si>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</si>
  <si>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</si>
  <si>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</si>
  <si>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</si>
  <si>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</si>
  <si>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</si>
  <si>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</si>
  <si>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</si>
  <si>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</si>
  <si>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</si>
  <si>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</si>
  <si>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</si>
  <si>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PSV</t>
  </si>
  <si>
    <t>ROZPOCET</t>
  </si>
  <si>
    <t>9</t>
  </si>
  <si>
    <t>Ostatní konstrukce a práce, bourání</t>
  </si>
  <si>
    <t>K</t>
  </si>
  <si>
    <t>949101112</t>
  </si>
  <si>
    <t>Lešení pomocné pro objekty pozemních staveb s lešeňovou podlahou v přes 1,9 do 3,5 m zatížení do 150 kg/m2</t>
  </si>
  <si>
    <t>m2</t>
  </si>
  <si>
    <t>4</t>
  </si>
  <si>
    <t>-573372644</t>
  </si>
  <si>
    <t>VV</t>
  </si>
  <si>
    <t>40,00*1,00</t>
  </si>
  <si>
    <t>997</t>
  </si>
  <si>
    <t>Přesun sutě</t>
  </si>
  <si>
    <t>3</t>
  </si>
  <si>
    <t>997013212</t>
  </si>
  <si>
    <t>Vnitrostaveništní doprava suti a vybouraných hmot pro budovy v přes 6 do 9 m ručně</t>
  </si>
  <si>
    <t>t</t>
  </si>
  <si>
    <t>-1547278424</t>
  </si>
  <si>
    <t>997013219</t>
  </si>
  <si>
    <t>Příplatek k vnitrostaveništní dopravě suti a vybouraných hmot za zvětšenou dopravu suti ZKD 10 m</t>
  </si>
  <si>
    <t>94656979</t>
  </si>
  <si>
    <t>0,025*3</t>
  </si>
  <si>
    <t>5</t>
  </si>
  <si>
    <t>997013501</t>
  </si>
  <si>
    <t>Odvoz suti a vybouraných hmot na skládku nebo meziskládku do 1 km se složením</t>
  </si>
  <si>
    <t>-93795392</t>
  </si>
  <si>
    <t>6</t>
  </si>
  <si>
    <t>997013509</t>
  </si>
  <si>
    <t>Příplatek k odvozu suti a vybouraných hmot na skládku ZKD 1 km přes 1 km</t>
  </si>
  <si>
    <t>-801417744</t>
  </si>
  <si>
    <t>0,025*14</t>
  </si>
  <si>
    <t>7</t>
  </si>
  <si>
    <t>997013814</t>
  </si>
  <si>
    <t>Poplatek za uložení na skládce (skládkovné) stavebního odpadu izolací kód odpadu 17 06 04</t>
  </si>
  <si>
    <t>16</t>
  </si>
  <si>
    <t>1974679866</t>
  </si>
  <si>
    <t>PSV</t>
  </si>
  <si>
    <t>713</t>
  </si>
  <si>
    <t>Izolace tepelné</t>
  </si>
  <si>
    <t>8</t>
  </si>
  <si>
    <t>713410833</t>
  </si>
  <si>
    <t>Odstranění izolace tepelné potrubí pásy nebo rohožemi s AL fólií staženými drátem tl přes 50 mm (rozdělovač)</t>
  </si>
  <si>
    <t>m</t>
  </si>
  <si>
    <t>-164646809</t>
  </si>
  <si>
    <t>713411141</t>
  </si>
  <si>
    <t>Montáž izolace tepelné potrubí pásy nebo rohožemi s Al fólií staženými Al páskou 1x (rozdělovač)</t>
  </si>
  <si>
    <t>-1256568758</t>
  </si>
  <si>
    <t>10</t>
  </si>
  <si>
    <t>M</t>
  </si>
  <si>
    <t>63151674</t>
  </si>
  <si>
    <t>rohož izolační z minerální vlny lamelová s Al fólií 50-60kg/m3 tl 100mm</t>
  </si>
  <si>
    <t>32</t>
  </si>
  <si>
    <t>-640215371</t>
  </si>
  <si>
    <t>1,7*1,05 'Přepočtené koeficientem množství</t>
  </si>
  <si>
    <t>11</t>
  </si>
  <si>
    <t>713463211</t>
  </si>
  <si>
    <t>Montáž izolace tepelné potrubí potrubními pouzdry s Al fólií staženými Al páskou 1x D do 50 mm</t>
  </si>
  <si>
    <t>215095073</t>
  </si>
  <si>
    <t>Hala č. 12</t>
  </si>
  <si>
    <t>40,00</t>
  </si>
  <si>
    <t>12</t>
  </si>
  <si>
    <t>RKW.14566</t>
  </si>
  <si>
    <t>Potrubní pouzdra z minerální vlny s Al folií,vnitřní D 42mm, délka 1000mm, tloušťka izolace 50mm</t>
  </si>
  <si>
    <t>-1050650050</t>
  </si>
  <si>
    <t>40*1,02 'Přepočtené koeficientem množství</t>
  </si>
  <si>
    <t>13</t>
  </si>
  <si>
    <t>998713101</t>
  </si>
  <si>
    <t>Přesun hmot tonážní pro izolace tepelné v objektech v do 6 m</t>
  </si>
  <si>
    <t>-777961326</t>
  </si>
  <si>
    <t>14</t>
  </si>
  <si>
    <t>998713181</t>
  </si>
  <si>
    <t>Příplatek k přesunu hmot tonážní 713 prováděný bez použití mechanizace</t>
  </si>
  <si>
    <t>1870546442</t>
  </si>
  <si>
    <t>734</t>
  </si>
  <si>
    <t>Ústřední vytápění - armatury</t>
  </si>
  <si>
    <t>23</t>
  </si>
  <si>
    <t>734200821</t>
  </si>
  <si>
    <t>Demontáž armatury závitové se dvěma závity přes G 1/2 do G 1/2</t>
  </si>
  <si>
    <t>kus</t>
  </si>
  <si>
    <t>-1855353378</t>
  </si>
  <si>
    <t>734221545</t>
  </si>
  <si>
    <t>Ventil závitový termostatický přímý jednoregulační G 1/2 PN 16 do 110°C bez hlavice ovládání</t>
  </si>
  <si>
    <t>744874613</t>
  </si>
  <si>
    <t>734221682</t>
  </si>
  <si>
    <t>Termostatická hlavice kapalinová PN 10 do 110°C otopných těles VK</t>
  </si>
  <si>
    <t>367772550</t>
  </si>
  <si>
    <t>17</t>
  </si>
  <si>
    <t>998734101</t>
  </si>
  <si>
    <t>Přesun hmot tonážní pro armatury v objektech v do 6 m</t>
  </si>
  <si>
    <t>-1718408414</t>
  </si>
  <si>
    <t>18</t>
  </si>
  <si>
    <t>998734181</t>
  </si>
  <si>
    <t>Příplatek k přesunu hmot tonážní 734 prováděný bez použití mechanizace</t>
  </si>
  <si>
    <t>-593095604</t>
  </si>
  <si>
    <t>783</t>
  </si>
  <si>
    <t>Dokončovací práce - nátěry</t>
  </si>
  <si>
    <t>19</t>
  </si>
  <si>
    <t>783601793</t>
  </si>
  <si>
    <t>Bezoplachové odrezivění potrubí přes DN 200 mm (rozdělovač)</t>
  </si>
  <si>
    <t>1664232622</t>
  </si>
  <si>
    <t>20</t>
  </si>
  <si>
    <t>783614693</t>
  </si>
  <si>
    <t>Základní antikorozní jednonásobný syntetický samozákladující potrubí DN přes 200 mm</t>
  </si>
  <si>
    <t>-828293101</t>
  </si>
  <si>
    <t>783615591</t>
  </si>
  <si>
    <t>Mezinátěr jednonásobný syntetický nátěr potrubí DN přes 200 mm</t>
  </si>
  <si>
    <t>197498625</t>
  </si>
  <si>
    <t>22</t>
  </si>
  <si>
    <t>783617685</t>
  </si>
  <si>
    <t>Krycí jednonásobný syntetický tepelně odolný nátěr potrubí DN přes 200 mm</t>
  </si>
  <si>
    <t>-108514319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</si>
</sst>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6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32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33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34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35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32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36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37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38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39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40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41</v>
      </c>
      <c r="E29" s="46"/>
      <c r="F29" s="31" t="s">
        <v>42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43</v>
      </c>
      <c r="G30" s="46"/>
      <c r="H30" s="46"/>
      <c r="I30" s="46"/>
      <c r="J30" s="46"/>
      <c r="K30" s="46"/>
      <c r="L30" s="47">
        <v>0.14999999999999999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44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45</v>
      </c>
      <c r="G32" s="46"/>
      <c r="H32" s="46"/>
      <c r="I32" s="46"/>
      <c r="J32" s="46"/>
      <c r="K32" s="46"/>
      <c r="L32" s="47">
        <v>0.14999999999999999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46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47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48</v>
      </c>
      <c r="U35" s="53"/>
      <c r="V35" s="53"/>
      <c r="W35" s="53"/>
      <c r="X35" s="55" t="s">
        <v>49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50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51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52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53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52</v>
      </c>
      <c r="AI60" s="41"/>
      <c r="AJ60" s="41"/>
      <c r="AK60" s="41"/>
      <c r="AL60" s="41"/>
      <c r="AM60" s="63" t="s">
        <v>53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54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55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52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53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52</v>
      </c>
      <c r="AI75" s="41"/>
      <c r="AJ75" s="41"/>
      <c r="AK75" s="41"/>
      <c r="AL75" s="41"/>
      <c r="AM75" s="63" t="s">
        <v>53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56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18-2021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 xml:space="preserve">Výměna CNC FH 4800 - Tyršova 161,  289 33 Křinec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 xml:space="preserve"> 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7. 12. 2021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INPROMA, spol. s r.o. KŘINEC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30</v>
      </c>
      <c r="AJ89" s="39"/>
      <c r="AK89" s="39"/>
      <c r="AL89" s="39"/>
      <c r="AM89" s="79" t="str">
        <f>IF(E17="","",E17)</f>
        <v>Ing. Dana Kožušníková</v>
      </c>
      <c r="AN89" s="70"/>
      <c r="AO89" s="70"/>
      <c r="AP89" s="70"/>
      <c r="AQ89" s="39"/>
      <c r="AR89" s="43"/>
      <c r="AS89" s="80" t="s">
        <v>57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28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33</v>
      </c>
      <c r="AJ90" s="39"/>
      <c r="AK90" s="39"/>
      <c r="AL90" s="39"/>
      <c r="AM90" s="79" t="str">
        <f>IF(E20="","",E20)</f>
        <v>Kubalová J.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58</v>
      </c>
      <c r="D92" s="93"/>
      <c r="E92" s="93"/>
      <c r="F92" s="93"/>
      <c r="G92" s="93"/>
      <c r="H92" s="94"/>
      <c r="I92" s="95" t="s">
        <v>59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60</v>
      </c>
      <c r="AH92" s="93"/>
      <c r="AI92" s="93"/>
      <c r="AJ92" s="93"/>
      <c r="AK92" s="93"/>
      <c r="AL92" s="93"/>
      <c r="AM92" s="93"/>
      <c r="AN92" s="95" t="s">
        <v>61</v>
      </c>
      <c r="AO92" s="93"/>
      <c r="AP92" s="97"/>
      <c r="AQ92" s="98" t="s">
        <v>62</v>
      </c>
      <c r="AR92" s="43"/>
      <c r="AS92" s="99" t="s">
        <v>63</v>
      </c>
      <c r="AT92" s="100" t="s">
        <v>64</v>
      </c>
      <c r="AU92" s="100" t="s">
        <v>65</v>
      </c>
      <c r="AV92" s="100" t="s">
        <v>66</v>
      </c>
      <c r="AW92" s="100" t="s">
        <v>67</v>
      </c>
      <c r="AX92" s="100" t="s">
        <v>68</v>
      </c>
      <c r="AY92" s="100" t="s">
        <v>69</v>
      </c>
      <c r="AZ92" s="100" t="s">
        <v>70</v>
      </c>
      <c r="BA92" s="100" t="s">
        <v>71</v>
      </c>
      <c r="BB92" s="100" t="s">
        <v>72</v>
      </c>
      <c r="BC92" s="100" t="s">
        <v>73</v>
      </c>
      <c r="BD92" s="101" t="s">
        <v>74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75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ROUND(AS95,2)</f>
        <v>0</v>
      </c>
      <c r="AT94" s="113">
        <f>ROUND(SUM(AV94:AW94),2)</f>
        <v>0</v>
      </c>
      <c r="AU94" s="114">
        <f>ROUND(AU95,5)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ROUND(AZ95,2)</f>
        <v>0</v>
      </c>
      <c r="BA94" s="113">
        <f>ROUND(BA95,2)</f>
        <v>0</v>
      </c>
      <c r="BB94" s="113">
        <f>ROUND(BB95,2)</f>
        <v>0</v>
      </c>
      <c r="BC94" s="113">
        <f>ROUND(BC95,2)</f>
        <v>0</v>
      </c>
      <c r="BD94" s="115">
        <f>ROUND(BD95,2)</f>
        <v>0</v>
      </c>
      <c r="BE94" s="6"/>
      <c r="BS94" s="116" t="s">
        <v>76</v>
      </c>
      <c r="BT94" s="116" t="s">
        <v>77</v>
      </c>
      <c r="BU94" s="117" t="s">
        <v>78</v>
      </c>
      <c r="BV94" s="116" t="s">
        <v>79</v>
      </c>
      <c r="BW94" s="116" t="s">
        <v>5</v>
      </c>
      <c r="BX94" s="116" t="s">
        <v>80</v>
      </c>
      <c r="CL94" s="116" t="s">
        <v>1</v>
      </c>
    </row>
    <row r="95" s="7" customFormat="1" ht="24.75" customHeight="1">
      <c r="A95" s="118" t="s">
        <v>81</v>
      </c>
      <c r="B95" s="119"/>
      <c r="C95" s="120"/>
      <c r="D95" s="121" t="s">
        <v>82</v>
      </c>
      <c r="E95" s="121"/>
      <c r="F95" s="121"/>
      <c r="G95" s="121"/>
      <c r="H95" s="121"/>
      <c r="I95" s="122"/>
      <c r="J95" s="121" t="s">
        <v>83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'a - Hala č. 12 administra...'!J30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84</v>
      </c>
      <c r="AR95" s="125"/>
      <c r="AS95" s="126">
        <v>0</v>
      </c>
      <c r="AT95" s="127">
        <f>ROUND(SUM(AV95:AW95),2)</f>
        <v>0</v>
      </c>
      <c r="AU95" s="128">
        <f>'a - Hala č. 12 administra...'!P123</f>
        <v>0</v>
      </c>
      <c r="AV95" s="127">
        <f>'a - Hala č. 12 administra...'!J33</f>
        <v>0</v>
      </c>
      <c r="AW95" s="127">
        <f>'a - Hala č. 12 administra...'!J34</f>
        <v>0</v>
      </c>
      <c r="AX95" s="127">
        <f>'a - Hala č. 12 administra...'!J35</f>
        <v>0</v>
      </c>
      <c r="AY95" s="127">
        <f>'a - Hala č. 12 administra...'!J36</f>
        <v>0</v>
      </c>
      <c r="AZ95" s="127">
        <f>'a - Hala č. 12 administra...'!F33</f>
        <v>0</v>
      </c>
      <c r="BA95" s="127">
        <f>'a - Hala č. 12 administra...'!F34</f>
        <v>0</v>
      </c>
      <c r="BB95" s="127">
        <f>'a - Hala č. 12 administra...'!F35</f>
        <v>0</v>
      </c>
      <c r="BC95" s="127">
        <f>'a - Hala č. 12 administra...'!F36</f>
        <v>0</v>
      </c>
      <c r="BD95" s="129">
        <f>'a - Hala č. 12 administra...'!F37</f>
        <v>0</v>
      </c>
      <c r="BE95" s="7"/>
      <c r="BT95" s="130" t="s">
        <v>85</v>
      </c>
      <c r="BV95" s="130" t="s">
        <v>79</v>
      </c>
      <c r="BW95" s="130" t="s">
        <v>86</v>
      </c>
      <c r="BX95" s="130" t="s">
        <v>5</v>
      </c>
      <c r="CL95" s="130" t="s">
        <v>1</v>
      </c>
      <c r="CM95" s="130" t="s">
        <v>87</v>
      </c>
    </row>
    <row r="96" s="2" customFormat="1" ht="30" customHeight="1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43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="2" customFormat="1" ht="6.96" customHeight="1">
      <c r="A97" s="37"/>
      <c r="B97" s="65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</sheetData>
  <sheetProtection sheet="1" formatColumns="0" formatRows="0" objects="1" scenarios="1" spinCount="100000" saltValue="5IPFXM3zKS0Le5Iv1c0Se7Qde6gGCaMBeO8QdLHQZ3v+uTyUhzvNPOV5AesYubbxpu7jDc8C7PyLPAgsmtiQ9A==" hashValue="+4oSR1+8oV03cykTpUpQJ0JcCT3jCWIjGx1VpI8jgZS9xKdMEBROnxKBkCtgyn7eS3+FOIbK+v9JgX7rla3O4w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a - Hala č. 12 administra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86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19"/>
      <c r="AT3" s="16" t="s">
        <v>87</v>
      </c>
    </row>
    <row r="4" s="1" customFormat="1" ht="24.96" customHeight="1">
      <c r="B4" s="19"/>
      <c r="D4" s="133" t="s">
        <v>88</v>
      </c>
      <c r="L4" s="19"/>
      <c r="M4" s="134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5" t="s">
        <v>16</v>
      </c>
      <c r="L6" s="19"/>
    </row>
    <row r="7" s="1" customFormat="1" ht="16.5" customHeight="1">
      <c r="B7" s="19"/>
      <c r="E7" s="136" t="str">
        <f>'Rekapitulace stavby'!K6</f>
        <v xml:space="preserve">Výměna CNC FH 4800 - Tyršova 161,  289 33 Křinec</v>
      </c>
      <c r="F7" s="135"/>
      <c r="G7" s="135"/>
      <c r="H7" s="135"/>
      <c r="L7" s="19"/>
    </row>
    <row r="8" s="2" customFormat="1" ht="12" customHeight="1">
      <c r="A8" s="37"/>
      <c r="B8" s="43"/>
      <c r="C8" s="37"/>
      <c r="D8" s="135" t="s">
        <v>89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37" t="s">
        <v>90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5" t="s">
        <v>18</v>
      </c>
      <c r="E11" s="37"/>
      <c r="F11" s="138" t="s">
        <v>1</v>
      </c>
      <c r="G11" s="37"/>
      <c r="H11" s="37"/>
      <c r="I11" s="135" t="s">
        <v>19</v>
      </c>
      <c r="J11" s="138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5" t="s">
        <v>20</v>
      </c>
      <c r="E12" s="37"/>
      <c r="F12" s="138" t="s">
        <v>21</v>
      </c>
      <c r="G12" s="37"/>
      <c r="H12" s="37"/>
      <c r="I12" s="135" t="s">
        <v>22</v>
      </c>
      <c r="J12" s="139" t="str">
        <f>'Rekapitulace stavby'!AN8</f>
        <v>7. 12. 2021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5" t="s">
        <v>24</v>
      </c>
      <c r="E14" s="37"/>
      <c r="F14" s="37"/>
      <c r="G14" s="37"/>
      <c r="H14" s="37"/>
      <c r="I14" s="135" t="s">
        <v>25</v>
      </c>
      <c r="J14" s="138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8" t="s">
        <v>26</v>
      </c>
      <c r="F15" s="37"/>
      <c r="G15" s="37"/>
      <c r="H15" s="37"/>
      <c r="I15" s="135" t="s">
        <v>27</v>
      </c>
      <c r="J15" s="138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5" t="s">
        <v>28</v>
      </c>
      <c r="E17" s="37"/>
      <c r="F17" s="37"/>
      <c r="G17" s="37"/>
      <c r="H17" s="37"/>
      <c r="I17" s="135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8"/>
      <c r="G18" s="138"/>
      <c r="H18" s="138"/>
      <c r="I18" s="135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5" t="s">
        <v>30</v>
      </c>
      <c r="E20" s="37"/>
      <c r="F20" s="37"/>
      <c r="G20" s="37"/>
      <c r="H20" s="37"/>
      <c r="I20" s="135" t="s">
        <v>25</v>
      </c>
      <c r="J20" s="138" t="s">
        <v>1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8" t="s">
        <v>31</v>
      </c>
      <c r="F21" s="37"/>
      <c r="G21" s="37"/>
      <c r="H21" s="37"/>
      <c r="I21" s="135" t="s">
        <v>27</v>
      </c>
      <c r="J21" s="138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5" t="s">
        <v>33</v>
      </c>
      <c r="E23" s="37"/>
      <c r="F23" s="37"/>
      <c r="G23" s="37"/>
      <c r="H23" s="37"/>
      <c r="I23" s="135" t="s">
        <v>25</v>
      </c>
      <c r="J23" s="138" t="s">
        <v>34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8" t="s">
        <v>35</v>
      </c>
      <c r="F24" s="37"/>
      <c r="G24" s="37"/>
      <c r="H24" s="37"/>
      <c r="I24" s="135" t="s">
        <v>27</v>
      </c>
      <c r="J24" s="138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5" t="s">
        <v>36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0"/>
      <c r="B27" s="141"/>
      <c r="C27" s="140"/>
      <c r="D27" s="140"/>
      <c r="E27" s="142" t="s">
        <v>1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4"/>
      <c r="E29" s="144"/>
      <c r="F29" s="144"/>
      <c r="G29" s="144"/>
      <c r="H29" s="144"/>
      <c r="I29" s="144"/>
      <c r="J29" s="144"/>
      <c r="K29" s="144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5" t="s">
        <v>37</v>
      </c>
      <c r="E30" s="37"/>
      <c r="F30" s="37"/>
      <c r="G30" s="37"/>
      <c r="H30" s="37"/>
      <c r="I30" s="37"/>
      <c r="J30" s="146">
        <f>ROUND(J123,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4"/>
      <c r="E31" s="144"/>
      <c r="F31" s="144"/>
      <c r="G31" s="144"/>
      <c r="H31" s="144"/>
      <c r="I31" s="144"/>
      <c r="J31" s="144"/>
      <c r="K31" s="144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7" t="s">
        <v>39</v>
      </c>
      <c r="G32" s="37"/>
      <c r="H32" s="37"/>
      <c r="I32" s="147" t="s">
        <v>38</v>
      </c>
      <c r="J32" s="147" t="s">
        <v>40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8" t="s">
        <v>41</v>
      </c>
      <c r="E33" s="135" t="s">
        <v>42</v>
      </c>
      <c r="F33" s="149">
        <f>ROUND((SUM(BE123:BE160)),  2)</f>
        <v>0</v>
      </c>
      <c r="G33" s="37"/>
      <c r="H33" s="37"/>
      <c r="I33" s="150">
        <v>0.20999999999999999</v>
      </c>
      <c r="J33" s="149">
        <f>ROUND(((SUM(BE123:BE160))*I33),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5" t="s">
        <v>43</v>
      </c>
      <c r="F34" s="149">
        <f>ROUND((SUM(BF123:BF160)),  2)</f>
        <v>0</v>
      </c>
      <c r="G34" s="37"/>
      <c r="H34" s="37"/>
      <c r="I34" s="150">
        <v>0.14999999999999999</v>
      </c>
      <c r="J34" s="149">
        <f>ROUND(((SUM(BF123:BF160))*I34),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5" t="s">
        <v>44</v>
      </c>
      <c r="F35" s="149">
        <f>ROUND((SUM(BG123:BG160)),  2)</f>
        <v>0</v>
      </c>
      <c r="G35" s="37"/>
      <c r="H35" s="37"/>
      <c r="I35" s="150">
        <v>0.20999999999999999</v>
      </c>
      <c r="J35" s="149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5" t="s">
        <v>45</v>
      </c>
      <c r="F36" s="149">
        <f>ROUND((SUM(BH123:BH160)),  2)</f>
        <v>0</v>
      </c>
      <c r="G36" s="37"/>
      <c r="H36" s="37"/>
      <c r="I36" s="150">
        <v>0.14999999999999999</v>
      </c>
      <c r="J36" s="149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5" t="s">
        <v>46</v>
      </c>
      <c r="F37" s="149">
        <f>ROUND((SUM(BI123:BI160)),  2)</f>
        <v>0</v>
      </c>
      <c r="G37" s="37"/>
      <c r="H37" s="37"/>
      <c r="I37" s="150">
        <v>0</v>
      </c>
      <c r="J37" s="149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1"/>
      <c r="D39" s="152" t="s">
        <v>47</v>
      </c>
      <c r="E39" s="153"/>
      <c r="F39" s="153"/>
      <c r="G39" s="154" t="s">
        <v>48</v>
      </c>
      <c r="H39" s="155" t="s">
        <v>49</v>
      </c>
      <c r="I39" s="153"/>
      <c r="J39" s="156">
        <f>SUM(J30:J37)</f>
        <v>0</v>
      </c>
      <c r="K39" s="15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58" t="s">
        <v>50</v>
      </c>
      <c r="E50" s="159"/>
      <c r="F50" s="159"/>
      <c r="G50" s="158" t="s">
        <v>51</v>
      </c>
      <c r="H50" s="159"/>
      <c r="I50" s="159"/>
      <c r="J50" s="159"/>
      <c r="K50" s="159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0" t="s">
        <v>52</v>
      </c>
      <c r="E61" s="161"/>
      <c r="F61" s="162" t="s">
        <v>53</v>
      </c>
      <c r="G61" s="160" t="s">
        <v>52</v>
      </c>
      <c r="H61" s="161"/>
      <c r="I61" s="161"/>
      <c r="J61" s="163" t="s">
        <v>53</v>
      </c>
      <c r="K61" s="161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58" t="s">
        <v>54</v>
      </c>
      <c r="E65" s="164"/>
      <c r="F65" s="164"/>
      <c r="G65" s="158" t="s">
        <v>55</v>
      </c>
      <c r="H65" s="164"/>
      <c r="I65" s="164"/>
      <c r="J65" s="164"/>
      <c r="K65" s="164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0" t="s">
        <v>52</v>
      </c>
      <c r="E76" s="161"/>
      <c r="F76" s="162" t="s">
        <v>53</v>
      </c>
      <c r="G76" s="160" t="s">
        <v>52</v>
      </c>
      <c r="H76" s="161"/>
      <c r="I76" s="161"/>
      <c r="J76" s="163" t="s">
        <v>53</v>
      </c>
      <c r="K76" s="161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5"/>
      <c r="C77" s="166"/>
      <c r="D77" s="166"/>
      <c r="E77" s="166"/>
      <c r="F77" s="166"/>
      <c r="G77" s="166"/>
      <c r="H77" s="166"/>
      <c r="I77" s="166"/>
      <c r="J77" s="166"/>
      <c r="K77" s="166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67"/>
      <c r="C81" s="168"/>
      <c r="D81" s="168"/>
      <c r="E81" s="168"/>
      <c r="F81" s="168"/>
      <c r="G81" s="168"/>
      <c r="H81" s="168"/>
      <c r="I81" s="168"/>
      <c r="J81" s="168"/>
      <c r="K81" s="168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91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69" t="str">
        <f>E7</f>
        <v xml:space="preserve">Výměna CNC FH 4800 - Tyršova 161,  289 33 Křinec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89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a - Hala č. 12 administrativní část + vrátnice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7. 12. 2021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24</v>
      </c>
      <c r="D91" s="39"/>
      <c r="E91" s="39"/>
      <c r="F91" s="26" t="str">
        <f>E15</f>
        <v>INPROMA, spol. s r.o. KŘINEC</v>
      </c>
      <c r="G91" s="39"/>
      <c r="H91" s="39"/>
      <c r="I91" s="31" t="s">
        <v>30</v>
      </c>
      <c r="J91" s="35" t="str">
        <f>E21</f>
        <v>Ing. Dana Kožušníková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>Kubalová J.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0" t="s">
        <v>92</v>
      </c>
      <c r="D94" s="171"/>
      <c r="E94" s="171"/>
      <c r="F94" s="171"/>
      <c r="G94" s="171"/>
      <c r="H94" s="171"/>
      <c r="I94" s="171"/>
      <c r="J94" s="172" t="s">
        <v>93</v>
      </c>
      <c r="K94" s="171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3" t="s">
        <v>94</v>
      </c>
      <c r="D96" s="39"/>
      <c r="E96" s="39"/>
      <c r="F96" s="39"/>
      <c r="G96" s="39"/>
      <c r="H96" s="39"/>
      <c r="I96" s="39"/>
      <c r="J96" s="109">
        <f>J123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95</v>
      </c>
    </row>
    <row r="97" s="9" customFormat="1" ht="24.96" customHeight="1">
      <c r="A97" s="9"/>
      <c r="B97" s="174"/>
      <c r="C97" s="175"/>
      <c r="D97" s="176" t="s">
        <v>96</v>
      </c>
      <c r="E97" s="177"/>
      <c r="F97" s="177"/>
      <c r="G97" s="177"/>
      <c r="H97" s="177"/>
      <c r="I97" s="177"/>
      <c r="J97" s="178">
        <f>J124</f>
        <v>0</v>
      </c>
      <c r="K97" s="175"/>
      <c r="L97" s="17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0"/>
      <c r="C98" s="181"/>
      <c r="D98" s="182" t="s">
        <v>97</v>
      </c>
      <c r="E98" s="183"/>
      <c r="F98" s="183"/>
      <c r="G98" s="183"/>
      <c r="H98" s="183"/>
      <c r="I98" s="183"/>
      <c r="J98" s="184">
        <f>J125</f>
        <v>0</v>
      </c>
      <c r="K98" s="181"/>
      <c r="L98" s="18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0"/>
      <c r="C99" s="181"/>
      <c r="D99" s="182" t="s">
        <v>98</v>
      </c>
      <c r="E99" s="183"/>
      <c r="F99" s="183"/>
      <c r="G99" s="183"/>
      <c r="H99" s="183"/>
      <c r="I99" s="183"/>
      <c r="J99" s="184">
        <f>J128</f>
        <v>0</v>
      </c>
      <c r="K99" s="181"/>
      <c r="L99" s="18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74"/>
      <c r="C100" s="175"/>
      <c r="D100" s="176" t="s">
        <v>99</v>
      </c>
      <c r="E100" s="177"/>
      <c r="F100" s="177"/>
      <c r="G100" s="177"/>
      <c r="H100" s="177"/>
      <c r="I100" s="177"/>
      <c r="J100" s="178">
        <f>J136</f>
        <v>0</v>
      </c>
      <c r="K100" s="175"/>
      <c r="L100" s="17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80"/>
      <c r="C101" s="181"/>
      <c r="D101" s="182" t="s">
        <v>100</v>
      </c>
      <c r="E101" s="183"/>
      <c r="F101" s="183"/>
      <c r="G101" s="183"/>
      <c r="H101" s="183"/>
      <c r="I101" s="183"/>
      <c r="J101" s="184">
        <f>J137</f>
        <v>0</v>
      </c>
      <c r="K101" s="181"/>
      <c r="L101" s="18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0"/>
      <c r="C102" s="181"/>
      <c r="D102" s="182" t="s">
        <v>101</v>
      </c>
      <c r="E102" s="183"/>
      <c r="F102" s="183"/>
      <c r="G102" s="183"/>
      <c r="H102" s="183"/>
      <c r="I102" s="183"/>
      <c r="J102" s="184">
        <f>J150</f>
        <v>0</v>
      </c>
      <c r="K102" s="181"/>
      <c r="L102" s="18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0"/>
      <c r="C103" s="181"/>
      <c r="D103" s="182" t="s">
        <v>102</v>
      </c>
      <c r="E103" s="183"/>
      <c r="F103" s="183"/>
      <c r="G103" s="183"/>
      <c r="H103" s="183"/>
      <c r="I103" s="183"/>
      <c r="J103" s="184">
        <f>J156</f>
        <v>0</v>
      </c>
      <c r="K103" s="181"/>
      <c r="L103" s="18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7"/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65"/>
      <c r="C105" s="66"/>
      <c r="D105" s="66"/>
      <c r="E105" s="66"/>
      <c r="F105" s="66"/>
      <c r="G105" s="66"/>
      <c r="H105" s="66"/>
      <c r="I105" s="66"/>
      <c r="J105" s="66"/>
      <c r="K105" s="66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9" s="2" customFormat="1" ht="6.96" customHeight="1">
      <c r="A109" s="37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24.96" customHeight="1">
      <c r="A110" s="37"/>
      <c r="B110" s="38"/>
      <c r="C110" s="22" t="s">
        <v>103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16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169" t="str">
        <f>E7</f>
        <v xml:space="preserve">Výměna CNC FH 4800 - Tyršova 161,  289 33 Křinec</v>
      </c>
      <c r="F113" s="31"/>
      <c r="G113" s="31"/>
      <c r="H113" s="31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89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9"/>
      <c r="D115" s="39"/>
      <c r="E115" s="75" t="str">
        <f>E9</f>
        <v>a - Hala č. 12 administrativní část + vrátnice</v>
      </c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20</v>
      </c>
      <c r="D117" s="39"/>
      <c r="E117" s="39"/>
      <c r="F117" s="26" t="str">
        <f>F12</f>
        <v xml:space="preserve"> </v>
      </c>
      <c r="G117" s="39"/>
      <c r="H117" s="39"/>
      <c r="I117" s="31" t="s">
        <v>22</v>
      </c>
      <c r="J117" s="78" t="str">
        <f>IF(J12="","",J12)</f>
        <v>7. 12. 2021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25.65" customHeight="1">
      <c r="A119" s="37"/>
      <c r="B119" s="38"/>
      <c r="C119" s="31" t="s">
        <v>24</v>
      </c>
      <c r="D119" s="39"/>
      <c r="E119" s="39"/>
      <c r="F119" s="26" t="str">
        <f>E15</f>
        <v>INPROMA, spol. s r.o. KŘINEC</v>
      </c>
      <c r="G119" s="39"/>
      <c r="H119" s="39"/>
      <c r="I119" s="31" t="s">
        <v>30</v>
      </c>
      <c r="J119" s="35" t="str">
        <f>E21</f>
        <v>Ing. Dana Kožušníková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28</v>
      </c>
      <c r="D120" s="39"/>
      <c r="E120" s="39"/>
      <c r="F120" s="26" t="str">
        <f>IF(E18="","",E18)</f>
        <v>Vyplň údaj</v>
      </c>
      <c r="G120" s="39"/>
      <c r="H120" s="39"/>
      <c r="I120" s="31" t="s">
        <v>33</v>
      </c>
      <c r="J120" s="35" t="str">
        <f>E24</f>
        <v>Kubalová J.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0.32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11" customFormat="1" ht="29.28" customHeight="1">
      <c r="A122" s="186"/>
      <c r="B122" s="187"/>
      <c r="C122" s="188" t="s">
        <v>104</v>
      </c>
      <c r="D122" s="189" t="s">
        <v>62</v>
      </c>
      <c r="E122" s="189" t="s">
        <v>58</v>
      </c>
      <c r="F122" s="189" t="s">
        <v>59</v>
      </c>
      <c r="G122" s="189" t="s">
        <v>105</v>
      </c>
      <c r="H122" s="189" t="s">
        <v>106</v>
      </c>
      <c r="I122" s="189" t="s">
        <v>107</v>
      </c>
      <c r="J122" s="190" t="s">
        <v>93</v>
      </c>
      <c r="K122" s="191" t="s">
        <v>108</v>
      </c>
      <c r="L122" s="192"/>
      <c r="M122" s="99" t="s">
        <v>1</v>
      </c>
      <c r="N122" s="100" t="s">
        <v>41</v>
      </c>
      <c r="O122" s="100" t="s">
        <v>109</v>
      </c>
      <c r="P122" s="100" t="s">
        <v>110</v>
      </c>
      <c r="Q122" s="100" t="s">
        <v>111</v>
      </c>
      <c r="R122" s="100" t="s">
        <v>112</v>
      </c>
      <c r="S122" s="100" t="s">
        <v>113</v>
      </c>
      <c r="T122" s="101" t="s">
        <v>114</v>
      </c>
      <c r="U122" s="186"/>
      <c r="V122" s="186"/>
      <c r="W122" s="186"/>
      <c r="X122" s="186"/>
      <c r="Y122" s="186"/>
      <c r="Z122" s="186"/>
      <c r="AA122" s="186"/>
      <c r="AB122" s="186"/>
      <c r="AC122" s="186"/>
      <c r="AD122" s="186"/>
      <c r="AE122" s="186"/>
    </row>
    <row r="123" s="2" customFormat="1" ht="22.8" customHeight="1">
      <c r="A123" s="37"/>
      <c r="B123" s="38"/>
      <c r="C123" s="106" t="s">
        <v>115</v>
      </c>
      <c r="D123" s="39"/>
      <c r="E123" s="39"/>
      <c r="F123" s="39"/>
      <c r="G123" s="39"/>
      <c r="H123" s="39"/>
      <c r="I123" s="39"/>
      <c r="J123" s="193">
        <f>BK123</f>
        <v>0</v>
      </c>
      <c r="K123" s="39"/>
      <c r="L123" s="43"/>
      <c r="M123" s="102"/>
      <c r="N123" s="194"/>
      <c r="O123" s="103"/>
      <c r="P123" s="195">
        <f>P124+P136</f>
        <v>0</v>
      </c>
      <c r="Q123" s="103"/>
      <c r="R123" s="195">
        <f>R124+R136</f>
        <v>0.077129500000000004</v>
      </c>
      <c r="S123" s="103"/>
      <c r="T123" s="196">
        <f>T124+T136</f>
        <v>0.0247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76</v>
      </c>
      <c r="AU123" s="16" t="s">
        <v>95</v>
      </c>
      <c r="BK123" s="197">
        <f>BK124+BK136</f>
        <v>0</v>
      </c>
    </row>
    <row r="124" s="12" customFormat="1" ht="25.92" customHeight="1">
      <c r="A124" s="12"/>
      <c r="B124" s="198"/>
      <c r="C124" s="199"/>
      <c r="D124" s="200" t="s">
        <v>76</v>
      </c>
      <c r="E124" s="201" t="s">
        <v>116</v>
      </c>
      <c r="F124" s="201" t="s">
        <v>117</v>
      </c>
      <c r="G124" s="199"/>
      <c r="H124" s="199"/>
      <c r="I124" s="202"/>
      <c r="J124" s="203">
        <f>BK124</f>
        <v>0</v>
      </c>
      <c r="K124" s="199"/>
      <c r="L124" s="204"/>
      <c r="M124" s="205"/>
      <c r="N124" s="206"/>
      <c r="O124" s="206"/>
      <c r="P124" s="207">
        <f>P125+P128</f>
        <v>0</v>
      </c>
      <c r="Q124" s="206"/>
      <c r="R124" s="207">
        <f>R125+R128</f>
        <v>0.0084000000000000012</v>
      </c>
      <c r="S124" s="206"/>
      <c r="T124" s="208">
        <f>T125+T128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9" t="s">
        <v>87</v>
      </c>
      <c r="AT124" s="210" t="s">
        <v>76</v>
      </c>
      <c r="AU124" s="210" t="s">
        <v>77</v>
      </c>
      <c r="AY124" s="209" t="s">
        <v>118</v>
      </c>
      <c r="BK124" s="211">
        <f>BK125+BK128</f>
        <v>0</v>
      </c>
    </row>
    <row r="125" s="12" customFormat="1" ht="22.8" customHeight="1">
      <c r="A125" s="12"/>
      <c r="B125" s="198"/>
      <c r="C125" s="199"/>
      <c r="D125" s="200" t="s">
        <v>76</v>
      </c>
      <c r="E125" s="212" t="s">
        <v>119</v>
      </c>
      <c r="F125" s="212" t="s">
        <v>120</v>
      </c>
      <c r="G125" s="199"/>
      <c r="H125" s="199"/>
      <c r="I125" s="202"/>
      <c r="J125" s="213">
        <f>BK125</f>
        <v>0</v>
      </c>
      <c r="K125" s="199"/>
      <c r="L125" s="204"/>
      <c r="M125" s="205"/>
      <c r="N125" s="206"/>
      <c r="O125" s="206"/>
      <c r="P125" s="207">
        <f>SUM(P126:P127)</f>
        <v>0</v>
      </c>
      <c r="Q125" s="206"/>
      <c r="R125" s="207">
        <f>SUM(R126:R127)</f>
        <v>0.0084000000000000012</v>
      </c>
      <c r="S125" s="206"/>
      <c r="T125" s="208">
        <f>SUM(T126:T127)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09" t="s">
        <v>85</v>
      </c>
      <c r="AT125" s="210" t="s">
        <v>76</v>
      </c>
      <c r="AU125" s="210" t="s">
        <v>85</v>
      </c>
      <c r="AY125" s="209" t="s">
        <v>118</v>
      </c>
      <c r="BK125" s="211">
        <f>SUM(BK126:BK127)</f>
        <v>0</v>
      </c>
    </row>
    <row r="126" s="2" customFormat="1" ht="37.8" customHeight="1">
      <c r="A126" s="37"/>
      <c r="B126" s="38"/>
      <c r="C126" s="214" t="s">
        <v>85</v>
      </c>
      <c r="D126" s="214" t="s">
        <v>121</v>
      </c>
      <c r="E126" s="215" t="s">
        <v>122</v>
      </c>
      <c r="F126" s="216" t="s">
        <v>123</v>
      </c>
      <c r="G126" s="217" t="s">
        <v>124</v>
      </c>
      <c r="H126" s="218">
        <v>40</v>
      </c>
      <c r="I126" s="219"/>
      <c r="J126" s="220">
        <f>ROUND(I126*H126,2)</f>
        <v>0</v>
      </c>
      <c r="K126" s="221"/>
      <c r="L126" s="43"/>
      <c r="M126" s="222" t="s">
        <v>1</v>
      </c>
      <c r="N126" s="223" t="s">
        <v>42</v>
      </c>
      <c r="O126" s="90"/>
      <c r="P126" s="224">
        <f>O126*H126</f>
        <v>0</v>
      </c>
      <c r="Q126" s="224">
        <v>0.00021000000000000001</v>
      </c>
      <c r="R126" s="224">
        <f>Q126*H126</f>
        <v>0.0084000000000000012</v>
      </c>
      <c r="S126" s="224">
        <v>0</v>
      </c>
      <c r="T126" s="225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26" t="s">
        <v>125</v>
      </c>
      <c r="AT126" s="226" t="s">
        <v>121</v>
      </c>
      <c r="AU126" s="226" t="s">
        <v>87</v>
      </c>
      <c r="AY126" s="16" t="s">
        <v>118</v>
      </c>
      <c r="BE126" s="227">
        <f>IF(N126="základní",J126,0)</f>
        <v>0</v>
      </c>
      <c r="BF126" s="227">
        <f>IF(N126="snížená",J126,0)</f>
        <v>0</v>
      </c>
      <c r="BG126" s="227">
        <f>IF(N126="zákl. přenesená",J126,0)</f>
        <v>0</v>
      </c>
      <c r="BH126" s="227">
        <f>IF(N126="sníž. přenesená",J126,0)</f>
        <v>0</v>
      </c>
      <c r="BI126" s="227">
        <f>IF(N126="nulová",J126,0)</f>
        <v>0</v>
      </c>
      <c r="BJ126" s="16" t="s">
        <v>85</v>
      </c>
      <c r="BK126" s="227">
        <f>ROUND(I126*H126,2)</f>
        <v>0</v>
      </c>
      <c r="BL126" s="16" t="s">
        <v>125</v>
      </c>
      <c r="BM126" s="226" t="s">
        <v>126</v>
      </c>
    </row>
    <row r="127" s="13" customFormat="1">
      <c r="A127" s="13"/>
      <c r="B127" s="228"/>
      <c r="C127" s="229"/>
      <c r="D127" s="230" t="s">
        <v>127</v>
      </c>
      <c r="E127" s="231" t="s">
        <v>1</v>
      </c>
      <c r="F127" s="232" t="s">
        <v>128</v>
      </c>
      <c r="G127" s="229"/>
      <c r="H127" s="233">
        <v>40</v>
      </c>
      <c r="I127" s="234"/>
      <c r="J127" s="229"/>
      <c r="K127" s="229"/>
      <c r="L127" s="235"/>
      <c r="M127" s="236"/>
      <c r="N127" s="237"/>
      <c r="O127" s="237"/>
      <c r="P127" s="237"/>
      <c r="Q127" s="237"/>
      <c r="R127" s="237"/>
      <c r="S127" s="237"/>
      <c r="T127" s="238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9" t="s">
        <v>127</v>
      </c>
      <c r="AU127" s="239" t="s">
        <v>87</v>
      </c>
      <c r="AV127" s="13" t="s">
        <v>87</v>
      </c>
      <c r="AW127" s="13" t="s">
        <v>32</v>
      </c>
      <c r="AX127" s="13" t="s">
        <v>85</v>
      </c>
      <c r="AY127" s="239" t="s">
        <v>118</v>
      </c>
    </row>
    <row r="128" s="12" customFormat="1" ht="22.8" customHeight="1">
      <c r="A128" s="12"/>
      <c r="B128" s="198"/>
      <c r="C128" s="199"/>
      <c r="D128" s="200" t="s">
        <v>76</v>
      </c>
      <c r="E128" s="212" t="s">
        <v>129</v>
      </c>
      <c r="F128" s="212" t="s">
        <v>130</v>
      </c>
      <c r="G128" s="199"/>
      <c r="H128" s="199"/>
      <c r="I128" s="202"/>
      <c r="J128" s="213">
        <f>BK128</f>
        <v>0</v>
      </c>
      <c r="K128" s="199"/>
      <c r="L128" s="204"/>
      <c r="M128" s="205"/>
      <c r="N128" s="206"/>
      <c r="O128" s="206"/>
      <c r="P128" s="207">
        <f>SUM(P129:P135)</f>
        <v>0</v>
      </c>
      <c r="Q128" s="206"/>
      <c r="R128" s="207">
        <f>SUM(R129:R135)</f>
        <v>0</v>
      </c>
      <c r="S128" s="206"/>
      <c r="T128" s="208">
        <f>SUM(T129:T135)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09" t="s">
        <v>85</v>
      </c>
      <c r="AT128" s="210" t="s">
        <v>76</v>
      </c>
      <c r="AU128" s="210" t="s">
        <v>85</v>
      </c>
      <c r="AY128" s="209" t="s">
        <v>118</v>
      </c>
      <c r="BK128" s="211">
        <f>SUM(BK129:BK135)</f>
        <v>0</v>
      </c>
    </row>
    <row r="129" s="2" customFormat="1" ht="24.15" customHeight="1">
      <c r="A129" s="37"/>
      <c r="B129" s="38"/>
      <c r="C129" s="214" t="s">
        <v>131</v>
      </c>
      <c r="D129" s="214" t="s">
        <v>121</v>
      </c>
      <c r="E129" s="215" t="s">
        <v>132</v>
      </c>
      <c r="F129" s="216" t="s">
        <v>133</v>
      </c>
      <c r="G129" s="217" t="s">
        <v>134</v>
      </c>
      <c r="H129" s="218">
        <v>0.025000000000000001</v>
      </c>
      <c r="I129" s="219"/>
      <c r="J129" s="220">
        <f>ROUND(I129*H129,2)</f>
        <v>0</v>
      </c>
      <c r="K129" s="221"/>
      <c r="L129" s="43"/>
      <c r="M129" s="222" t="s">
        <v>1</v>
      </c>
      <c r="N129" s="223" t="s">
        <v>42</v>
      </c>
      <c r="O129" s="90"/>
      <c r="P129" s="224">
        <f>O129*H129</f>
        <v>0</v>
      </c>
      <c r="Q129" s="224">
        <v>0</v>
      </c>
      <c r="R129" s="224">
        <f>Q129*H129</f>
        <v>0</v>
      </c>
      <c r="S129" s="224">
        <v>0</v>
      </c>
      <c r="T129" s="225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26" t="s">
        <v>125</v>
      </c>
      <c r="AT129" s="226" t="s">
        <v>121</v>
      </c>
      <c r="AU129" s="226" t="s">
        <v>87</v>
      </c>
      <c r="AY129" s="16" t="s">
        <v>118</v>
      </c>
      <c r="BE129" s="227">
        <f>IF(N129="základní",J129,0)</f>
        <v>0</v>
      </c>
      <c r="BF129" s="227">
        <f>IF(N129="snížená",J129,0)</f>
        <v>0</v>
      </c>
      <c r="BG129" s="227">
        <f>IF(N129="zákl. přenesená",J129,0)</f>
        <v>0</v>
      </c>
      <c r="BH129" s="227">
        <f>IF(N129="sníž. přenesená",J129,0)</f>
        <v>0</v>
      </c>
      <c r="BI129" s="227">
        <f>IF(N129="nulová",J129,0)</f>
        <v>0</v>
      </c>
      <c r="BJ129" s="16" t="s">
        <v>85</v>
      </c>
      <c r="BK129" s="227">
        <f>ROUND(I129*H129,2)</f>
        <v>0</v>
      </c>
      <c r="BL129" s="16" t="s">
        <v>125</v>
      </c>
      <c r="BM129" s="226" t="s">
        <v>135</v>
      </c>
    </row>
    <row r="130" s="2" customFormat="1" ht="33" customHeight="1">
      <c r="A130" s="37"/>
      <c r="B130" s="38"/>
      <c r="C130" s="214" t="s">
        <v>125</v>
      </c>
      <c r="D130" s="214" t="s">
        <v>121</v>
      </c>
      <c r="E130" s="215" t="s">
        <v>136</v>
      </c>
      <c r="F130" s="216" t="s">
        <v>137</v>
      </c>
      <c r="G130" s="217" t="s">
        <v>134</v>
      </c>
      <c r="H130" s="218">
        <v>0.074999999999999997</v>
      </c>
      <c r="I130" s="219"/>
      <c r="J130" s="220">
        <f>ROUND(I130*H130,2)</f>
        <v>0</v>
      </c>
      <c r="K130" s="221"/>
      <c r="L130" s="43"/>
      <c r="M130" s="222" t="s">
        <v>1</v>
      </c>
      <c r="N130" s="223" t="s">
        <v>42</v>
      </c>
      <c r="O130" s="90"/>
      <c r="P130" s="224">
        <f>O130*H130</f>
        <v>0</v>
      </c>
      <c r="Q130" s="224">
        <v>0</v>
      </c>
      <c r="R130" s="224">
        <f>Q130*H130</f>
        <v>0</v>
      </c>
      <c r="S130" s="224">
        <v>0</v>
      </c>
      <c r="T130" s="225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6" t="s">
        <v>125</v>
      </c>
      <c r="AT130" s="226" t="s">
        <v>121</v>
      </c>
      <c r="AU130" s="226" t="s">
        <v>87</v>
      </c>
      <c r="AY130" s="16" t="s">
        <v>118</v>
      </c>
      <c r="BE130" s="227">
        <f>IF(N130="základní",J130,0)</f>
        <v>0</v>
      </c>
      <c r="BF130" s="227">
        <f>IF(N130="snížená",J130,0)</f>
        <v>0</v>
      </c>
      <c r="BG130" s="227">
        <f>IF(N130="zákl. přenesená",J130,0)</f>
        <v>0</v>
      </c>
      <c r="BH130" s="227">
        <f>IF(N130="sníž. přenesená",J130,0)</f>
        <v>0</v>
      </c>
      <c r="BI130" s="227">
        <f>IF(N130="nulová",J130,0)</f>
        <v>0</v>
      </c>
      <c r="BJ130" s="16" t="s">
        <v>85</v>
      </c>
      <c r="BK130" s="227">
        <f>ROUND(I130*H130,2)</f>
        <v>0</v>
      </c>
      <c r="BL130" s="16" t="s">
        <v>125</v>
      </c>
      <c r="BM130" s="226" t="s">
        <v>138</v>
      </c>
    </row>
    <row r="131" s="13" customFormat="1">
      <c r="A131" s="13"/>
      <c r="B131" s="228"/>
      <c r="C131" s="229"/>
      <c r="D131" s="230" t="s">
        <v>127</v>
      </c>
      <c r="E131" s="231" t="s">
        <v>1</v>
      </c>
      <c r="F131" s="232" t="s">
        <v>139</v>
      </c>
      <c r="G131" s="229"/>
      <c r="H131" s="233">
        <v>0.074999999999999997</v>
      </c>
      <c r="I131" s="234"/>
      <c r="J131" s="229"/>
      <c r="K131" s="229"/>
      <c r="L131" s="235"/>
      <c r="M131" s="236"/>
      <c r="N131" s="237"/>
      <c r="O131" s="237"/>
      <c r="P131" s="237"/>
      <c r="Q131" s="237"/>
      <c r="R131" s="237"/>
      <c r="S131" s="237"/>
      <c r="T131" s="238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9" t="s">
        <v>127</v>
      </c>
      <c r="AU131" s="239" t="s">
        <v>87</v>
      </c>
      <c r="AV131" s="13" t="s">
        <v>87</v>
      </c>
      <c r="AW131" s="13" t="s">
        <v>32</v>
      </c>
      <c r="AX131" s="13" t="s">
        <v>85</v>
      </c>
      <c r="AY131" s="239" t="s">
        <v>118</v>
      </c>
    </row>
    <row r="132" s="2" customFormat="1" ht="24.15" customHeight="1">
      <c r="A132" s="37"/>
      <c r="B132" s="38"/>
      <c r="C132" s="214" t="s">
        <v>140</v>
      </c>
      <c r="D132" s="214" t="s">
        <v>121</v>
      </c>
      <c r="E132" s="215" t="s">
        <v>141</v>
      </c>
      <c r="F132" s="216" t="s">
        <v>142</v>
      </c>
      <c r="G132" s="217" t="s">
        <v>134</v>
      </c>
      <c r="H132" s="218">
        <v>0.025000000000000001</v>
      </c>
      <c r="I132" s="219"/>
      <c r="J132" s="220">
        <f>ROUND(I132*H132,2)</f>
        <v>0</v>
      </c>
      <c r="K132" s="221"/>
      <c r="L132" s="43"/>
      <c r="M132" s="222" t="s">
        <v>1</v>
      </c>
      <c r="N132" s="223" t="s">
        <v>42</v>
      </c>
      <c r="O132" s="90"/>
      <c r="P132" s="224">
        <f>O132*H132</f>
        <v>0</v>
      </c>
      <c r="Q132" s="224">
        <v>0</v>
      </c>
      <c r="R132" s="224">
        <f>Q132*H132</f>
        <v>0</v>
      </c>
      <c r="S132" s="224">
        <v>0</v>
      </c>
      <c r="T132" s="225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6" t="s">
        <v>125</v>
      </c>
      <c r="AT132" s="226" t="s">
        <v>121</v>
      </c>
      <c r="AU132" s="226" t="s">
        <v>87</v>
      </c>
      <c r="AY132" s="16" t="s">
        <v>118</v>
      </c>
      <c r="BE132" s="227">
        <f>IF(N132="základní",J132,0)</f>
        <v>0</v>
      </c>
      <c r="BF132" s="227">
        <f>IF(N132="snížená",J132,0)</f>
        <v>0</v>
      </c>
      <c r="BG132" s="227">
        <f>IF(N132="zákl. přenesená",J132,0)</f>
        <v>0</v>
      </c>
      <c r="BH132" s="227">
        <f>IF(N132="sníž. přenesená",J132,0)</f>
        <v>0</v>
      </c>
      <c r="BI132" s="227">
        <f>IF(N132="nulová",J132,0)</f>
        <v>0</v>
      </c>
      <c r="BJ132" s="16" t="s">
        <v>85</v>
      </c>
      <c r="BK132" s="227">
        <f>ROUND(I132*H132,2)</f>
        <v>0</v>
      </c>
      <c r="BL132" s="16" t="s">
        <v>125</v>
      </c>
      <c r="BM132" s="226" t="s">
        <v>143</v>
      </c>
    </row>
    <row r="133" s="2" customFormat="1" ht="24.15" customHeight="1">
      <c r="A133" s="37"/>
      <c r="B133" s="38"/>
      <c r="C133" s="214" t="s">
        <v>144</v>
      </c>
      <c r="D133" s="214" t="s">
        <v>121</v>
      </c>
      <c r="E133" s="215" t="s">
        <v>145</v>
      </c>
      <c r="F133" s="216" t="s">
        <v>146</v>
      </c>
      <c r="G133" s="217" t="s">
        <v>134</v>
      </c>
      <c r="H133" s="218">
        <v>0.34999999999999998</v>
      </c>
      <c r="I133" s="219"/>
      <c r="J133" s="220">
        <f>ROUND(I133*H133,2)</f>
        <v>0</v>
      </c>
      <c r="K133" s="221"/>
      <c r="L133" s="43"/>
      <c r="M133" s="222" t="s">
        <v>1</v>
      </c>
      <c r="N133" s="223" t="s">
        <v>42</v>
      </c>
      <c r="O133" s="90"/>
      <c r="P133" s="224">
        <f>O133*H133</f>
        <v>0</v>
      </c>
      <c r="Q133" s="224">
        <v>0</v>
      </c>
      <c r="R133" s="224">
        <f>Q133*H133</f>
        <v>0</v>
      </c>
      <c r="S133" s="224">
        <v>0</v>
      </c>
      <c r="T133" s="225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26" t="s">
        <v>125</v>
      </c>
      <c r="AT133" s="226" t="s">
        <v>121</v>
      </c>
      <c r="AU133" s="226" t="s">
        <v>87</v>
      </c>
      <c r="AY133" s="16" t="s">
        <v>118</v>
      </c>
      <c r="BE133" s="227">
        <f>IF(N133="základní",J133,0)</f>
        <v>0</v>
      </c>
      <c r="BF133" s="227">
        <f>IF(N133="snížená",J133,0)</f>
        <v>0</v>
      </c>
      <c r="BG133" s="227">
        <f>IF(N133="zákl. přenesená",J133,0)</f>
        <v>0</v>
      </c>
      <c r="BH133" s="227">
        <f>IF(N133="sníž. přenesená",J133,0)</f>
        <v>0</v>
      </c>
      <c r="BI133" s="227">
        <f>IF(N133="nulová",J133,0)</f>
        <v>0</v>
      </c>
      <c r="BJ133" s="16" t="s">
        <v>85</v>
      </c>
      <c r="BK133" s="227">
        <f>ROUND(I133*H133,2)</f>
        <v>0</v>
      </c>
      <c r="BL133" s="16" t="s">
        <v>125</v>
      </c>
      <c r="BM133" s="226" t="s">
        <v>147</v>
      </c>
    </row>
    <row r="134" s="13" customFormat="1">
      <c r="A134" s="13"/>
      <c r="B134" s="228"/>
      <c r="C134" s="229"/>
      <c r="D134" s="230" t="s">
        <v>127</v>
      </c>
      <c r="E134" s="231" t="s">
        <v>1</v>
      </c>
      <c r="F134" s="232" t="s">
        <v>148</v>
      </c>
      <c r="G134" s="229"/>
      <c r="H134" s="233">
        <v>0.34999999999999998</v>
      </c>
      <c r="I134" s="234"/>
      <c r="J134" s="229"/>
      <c r="K134" s="229"/>
      <c r="L134" s="235"/>
      <c r="M134" s="236"/>
      <c r="N134" s="237"/>
      <c r="O134" s="237"/>
      <c r="P134" s="237"/>
      <c r="Q134" s="237"/>
      <c r="R134" s="237"/>
      <c r="S134" s="237"/>
      <c r="T134" s="238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9" t="s">
        <v>127</v>
      </c>
      <c r="AU134" s="239" t="s">
        <v>87</v>
      </c>
      <c r="AV134" s="13" t="s">
        <v>87</v>
      </c>
      <c r="AW134" s="13" t="s">
        <v>32</v>
      </c>
      <c r="AX134" s="13" t="s">
        <v>85</v>
      </c>
      <c r="AY134" s="239" t="s">
        <v>118</v>
      </c>
    </row>
    <row r="135" s="2" customFormat="1" ht="33" customHeight="1">
      <c r="A135" s="37"/>
      <c r="B135" s="38"/>
      <c r="C135" s="214" t="s">
        <v>149</v>
      </c>
      <c r="D135" s="214" t="s">
        <v>121</v>
      </c>
      <c r="E135" s="215" t="s">
        <v>150</v>
      </c>
      <c r="F135" s="216" t="s">
        <v>151</v>
      </c>
      <c r="G135" s="217" t="s">
        <v>134</v>
      </c>
      <c r="H135" s="218">
        <v>0.025000000000000001</v>
      </c>
      <c r="I135" s="219"/>
      <c r="J135" s="220">
        <f>ROUND(I135*H135,2)</f>
        <v>0</v>
      </c>
      <c r="K135" s="221"/>
      <c r="L135" s="43"/>
      <c r="M135" s="222" t="s">
        <v>1</v>
      </c>
      <c r="N135" s="223" t="s">
        <v>42</v>
      </c>
      <c r="O135" s="90"/>
      <c r="P135" s="224">
        <f>O135*H135</f>
        <v>0</v>
      </c>
      <c r="Q135" s="224">
        <v>0</v>
      </c>
      <c r="R135" s="224">
        <f>Q135*H135</f>
        <v>0</v>
      </c>
      <c r="S135" s="224">
        <v>0</v>
      </c>
      <c r="T135" s="225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26" t="s">
        <v>152</v>
      </c>
      <c r="AT135" s="226" t="s">
        <v>121</v>
      </c>
      <c r="AU135" s="226" t="s">
        <v>87</v>
      </c>
      <c r="AY135" s="16" t="s">
        <v>118</v>
      </c>
      <c r="BE135" s="227">
        <f>IF(N135="základní",J135,0)</f>
        <v>0</v>
      </c>
      <c r="BF135" s="227">
        <f>IF(N135="snížená",J135,0)</f>
        <v>0</v>
      </c>
      <c r="BG135" s="227">
        <f>IF(N135="zákl. přenesená",J135,0)</f>
        <v>0</v>
      </c>
      <c r="BH135" s="227">
        <f>IF(N135="sníž. přenesená",J135,0)</f>
        <v>0</v>
      </c>
      <c r="BI135" s="227">
        <f>IF(N135="nulová",J135,0)</f>
        <v>0</v>
      </c>
      <c r="BJ135" s="16" t="s">
        <v>85</v>
      </c>
      <c r="BK135" s="227">
        <f>ROUND(I135*H135,2)</f>
        <v>0</v>
      </c>
      <c r="BL135" s="16" t="s">
        <v>152</v>
      </c>
      <c r="BM135" s="226" t="s">
        <v>153</v>
      </c>
    </row>
    <row r="136" s="12" customFormat="1" ht="25.92" customHeight="1">
      <c r="A136" s="12"/>
      <c r="B136" s="198"/>
      <c r="C136" s="199"/>
      <c r="D136" s="200" t="s">
        <v>76</v>
      </c>
      <c r="E136" s="201" t="s">
        <v>154</v>
      </c>
      <c r="F136" s="201" t="s">
        <v>117</v>
      </c>
      <c r="G136" s="199"/>
      <c r="H136" s="199"/>
      <c r="I136" s="202"/>
      <c r="J136" s="203">
        <f>BK136</f>
        <v>0</v>
      </c>
      <c r="K136" s="199"/>
      <c r="L136" s="204"/>
      <c r="M136" s="205"/>
      <c r="N136" s="206"/>
      <c r="O136" s="206"/>
      <c r="P136" s="207">
        <f>P137+P150+P156</f>
        <v>0</v>
      </c>
      <c r="Q136" s="206"/>
      <c r="R136" s="207">
        <f>R137+R150+R156</f>
        <v>0.068729499999999999</v>
      </c>
      <c r="S136" s="206"/>
      <c r="T136" s="208">
        <f>T137+T150+T156</f>
        <v>0.0247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09" t="s">
        <v>87</v>
      </c>
      <c r="AT136" s="210" t="s">
        <v>76</v>
      </c>
      <c r="AU136" s="210" t="s">
        <v>77</v>
      </c>
      <c r="AY136" s="209" t="s">
        <v>118</v>
      </c>
      <c r="BK136" s="211">
        <f>BK137+BK150+BK156</f>
        <v>0</v>
      </c>
    </row>
    <row r="137" s="12" customFormat="1" ht="22.8" customHeight="1">
      <c r="A137" s="12"/>
      <c r="B137" s="198"/>
      <c r="C137" s="199"/>
      <c r="D137" s="200" t="s">
        <v>76</v>
      </c>
      <c r="E137" s="212" t="s">
        <v>155</v>
      </c>
      <c r="F137" s="212" t="s">
        <v>156</v>
      </c>
      <c r="G137" s="199"/>
      <c r="H137" s="199"/>
      <c r="I137" s="202"/>
      <c r="J137" s="213">
        <f>BK137</f>
        <v>0</v>
      </c>
      <c r="K137" s="199"/>
      <c r="L137" s="204"/>
      <c r="M137" s="205"/>
      <c r="N137" s="206"/>
      <c r="O137" s="206"/>
      <c r="P137" s="207">
        <f>SUM(P138:P149)</f>
        <v>0</v>
      </c>
      <c r="Q137" s="206"/>
      <c r="R137" s="207">
        <f>SUM(R138:R149)</f>
        <v>0.060614499999999995</v>
      </c>
      <c r="S137" s="206"/>
      <c r="T137" s="208">
        <f>SUM(T138:T149)</f>
        <v>0.017950000000000001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09" t="s">
        <v>87</v>
      </c>
      <c r="AT137" s="210" t="s">
        <v>76</v>
      </c>
      <c r="AU137" s="210" t="s">
        <v>85</v>
      </c>
      <c r="AY137" s="209" t="s">
        <v>118</v>
      </c>
      <c r="BK137" s="211">
        <f>SUM(BK138:BK149)</f>
        <v>0</v>
      </c>
    </row>
    <row r="138" s="2" customFormat="1" ht="33" customHeight="1">
      <c r="A138" s="37"/>
      <c r="B138" s="38"/>
      <c r="C138" s="214" t="s">
        <v>157</v>
      </c>
      <c r="D138" s="214" t="s">
        <v>121</v>
      </c>
      <c r="E138" s="215" t="s">
        <v>158</v>
      </c>
      <c r="F138" s="216" t="s">
        <v>159</v>
      </c>
      <c r="G138" s="217" t="s">
        <v>160</v>
      </c>
      <c r="H138" s="218">
        <v>2.5</v>
      </c>
      <c r="I138" s="219"/>
      <c r="J138" s="220">
        <f>ROUND(I138*H138,2)</f>
        <v>0</v>
      </c>
      <c r="K138" s="221"/>
      <c r="L138" s="43"/>
      <c r="M138" s="222" t="s">
        <v>1</v>
      </c>
      <c r="N138" s="223" t="s">
        <v>42</v>
      </c>
      <c r="O138" s="90"/>
      <c r="P138" s="224">
        <f>O138*H138</f>
        <v>0</v>
      </c>
      <c r="Q138" s="224">
        <v>0</v>
      </c>
      <c r="R138" s="224">
        <f>Q138*H138</f>
        <v>0</v>
      </c>
      <c r="S138" s="224">
        <v>0.0071799999999999998</v>
      </c>
      <c r="T138" s="225">
        <f>S138*H138</f>
        <v>0.017950000000000001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26" t="s">
        <v>152</v>
      </c>
      <c r="AT138" s="226" t="s">
        <v>121</v>
      </c>
      <c r="AU138" s="226" t="s">
        <v>87</v>
      </c>
      <c r="AY138" s="16" t="s">
        <v>118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16" t="s">
        <v>85</v>
      </c>
      <c r="BK138" s="227">
        <f>ROUND(I138*H138,2)</f>
        <v>0</v>
      </c>
      <c r="BL138" s="16" t="s">
        <v>152</v>
      </c>
      <c r="BM138" s="226" t="s">
        <v>161</v>
      </c>
    </row>
    <row r="139" s="2" customFormat="1" ht="33" customHeight="1">
      <c r="A139" s="37"/>
      <c r="B139" s="38"/>
      <c r="C139" s="214" t="s">
        <v>119</v>
      </c>
      <c r="D139" s="214" t="s">
        <v>121</v>
      </c>
      <c r="E139" s="215" t="s">
        <v>162</v>
      </c>
      <c r="F139" s="216" t="s">
        <v>163</v>
      </c>
      <c r="G139" s="217" t="s">
        <v>124</v>
      </c>
      <c r="H139" s="218">
        <v>1.7</v>
      </c>
      <c r="I139" s="219"/>
      <c r="J139" s="220">
        <f>ROUND(I139*H139,2)</f>
        <v>0</v>
      </c>
      <c r="K139" s="221"/>
      <c r="L139" s="43"/>
      <c r="M139" s="222" t="s">
        <v>1</v>
      </c>
      <c r="N139" s="223" t="s">
        <v>42</v>
      </c>
      <c r="O139" s="90"/>
      <c r="P139" s="224">
        <f>O139*H139</f>
        <v>0</v>
      </c>
      <c r="Q139" s="224">
        <v>0.00036000000000000002</v>
      </c>
      <c r="R139" s="224">
        <f>Q139*H139</f>
        <v>0.00061200000000000002</v>
      </c>
      <c r="S139" s="224">
        <v>0</v>
      </c>
      <c r="T139" s="225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26" t="s">
        <v>152</v>
      </c>
      <c r="AT139" s="226" t="s">
        <v>121</v>
      </c>
      <c r="AU139" s="226" t="s">
        <v>87</v>
      </c>
      <c r="AY139" s="16" t="s">
        <v>118</v>
      </c>
      <c r="BE139" s="227">
        <f>IF(N139="základní",J139,0)</f>
        <v>0</v>
      </c>
      <c r="BF139" s="227">
        <f>IF(N139="snížená",J139,0)</f>
        <v>0</v>
      </c>
      <c r="BG139" s="227">
        <f>IF(N139="zákl. přenesená",J139,0)</f>
        <v>0</v>
      </c>
      <c r="BH139" s="227">
        <f>IF(N139="sníž. přenesená",J139,0)</f>
        <v>0</v>
      </c>
      <c r="BI139" s="227">
        <f>IF(N139="nulová",J139,0)</f>
        <v>0</v>
      </c>
      <c r="BJ139" s="16" t="s">
        <v>85</v>
      </c>
      <c r="BK139" s="227">
        <f>ROUND(I139*H139,2)</f>
        <v>0</v>
      </c>
      <c r="BL139" s="16" t="s">
        <v>152</v>
      </c>
      <c r="BM139" s="226" t="s">
        <v>164</v>
      </c>
    </row>
    <row r="140" s="2" customFormat="1" ht="24.15" customHeight="1">
      <c r="A140" s="37"/>
      <c r="B140" s="38"/>
      <c r="C140" s="240" t="s">
        <v>165</v>
      </c>
      <c r="D140" s="240" t="s">
        <v>166</v>
      </c>
      <c r="E140" s="241" t="s">
        <v>167</v>
      </c>
      <c r="F140" s="242" t="s">
        <v>168</v>
      </c>
      <c r="G140" s="243" t="s">
        <v>124</v>
      </c>
      <c r="H140" s="244">
        <v>1.7849999999999999</v>
      </c>
      <c r="I140" s="245"/>
      <c r="J140" s="246">
        <f>ROUND(I140*H140,2)</f>
        <v>0</v>
      </c>
      <c r="K140" s="247"/>
      <c r="L140" s="248"/>
      <c r="M140" s="249" t="s">
        <v>1</v>
      </c>
      <c r="N140" s="250" t="s">
        <v>42</v>
      </c>
      <c r="O140" s="90"/>
      <c r="P140" s="224">
        <f>O140*H140</f>
        <v>0</v>
      </c>
      <c r="Q140" s="224">
        <v>0.0064999999999999997</v>
      </c>
      <c r="R140" s="224">
        <f>Q140*H140</f>
        <v>0.011602499999999998</v>
      </c>
      <c r="S140" s="224">
        <v>0</v>
      </c>
      <c r="T140" s="225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26" t="s">
        <v>169</v>
      </c>
      <c r="AT140" s="226" t="s">
        <v>166</v>
      </c>
      <c r="AU140" s="226" t="s">
        <v>87</v>
      </c>
      <c r="AY140" s="16" t="s">
        <v>118</v>
      </c>
      <c r="BE140" s="227">
        <f>IF(N140="základní",J140,0)</f>
        <v>0</v>
      </c>
      <c r="BF140" s="227">
        <f>IF(N140="snížená",J140,0)</f>
        <v>0</v>
      </c>
      <c r="BG140" s="227">
        <f>IF(N140="zákl. přenesená",J140,0)</f>
        <v>0</v>
      </c>
      <c r="BH140" s="227">
        <f>IF(N140="sníž. přenesená",J140,0)</f>
        <v>0</v>
      </c>
      <c r="BI140" s="227">
        <f>IF(N140="nulová",J140,0)</f>
        <v>0</v>
      </c>
      <c r="BJ140" s="16" t="s">
        <v>85</v>
      </c>
      <c r="BK140" s="227">
        <f>ROUND(I140*H140,2)</f>
        <v>0</v>
      </c>
      <c r="BL140" s="16" t="s">
        <v>152</v>
      </c>
      <c r="BM140" s="226" t="s">
        <v>170</v>
      </c>
    </row>
    <row r="141" s="13" customFormat="1">
      <c r="A141" s="13"/>
      <c r="B141" s="228"/>
      <c r="C141" s="229"/>
      <c r="D141" s="230" t="s">
        <v>127</v>
      </c>
      <c r="E141" s="229"/>
      <c r="F141" s="232" t="s">
        <v>171</v>
      </c>
      <c r="G141" s="229"/>
      <c r="H141" s="233">
        <v>1.7849999999999999</v>
      </c>
      <c r="I141" s="234"/>
      <c r="J141" s="229"/>
      <c r="K141" s="229"/>
      <c r="L141" s="235"/>
      <c r="M141" s="236"/>
      <c r="N141" s="237"/>
      <c r="O141" s="237"/>
      <c r="P141" s="237"/>
      <c r="Q141" s="237"/>
      <c r="R141" s="237"/>
      <c r="S141" s="237"/>
      <c r="T141" s="238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9" t="s">
        <v>127</v>
      </c>
      <c r="AU141" s="239" t="s">
        <v>87</v>
      </c>
      <c r="AV141" s="13" t="s">
        <v>87</v>
      </c>
      <c r="AW141" s="13" t="s">
        <v>4</v>
      </c>
      <c r="AX141" s="13" t="s">
        <v>85</v>
      </c>
      <c r="AY141" s="239" t="s">
        <v>118</v>
      </c>
    </row>
    <row r="142" s="2" customFormat="1" ht="33" customHeight="1">
      <c r="A142" s="37"/>
      <c r="B142" s="38"/>
      <c r="C142" s="214" t="s">
        <v>172</v>
      </c>
      <c r="D142" s="214" t="s">
        <v>121</v>
      </c>
      <c r="E142" s="215" t="s">
        <v>173</v>
      </c>
      <c r="F142" s="216" t="s">
        <v>174</v>
      </c>
      <c r="G142" s="217" t="s">
        <v>160</v>
      </c>
      <c r="H142" s="218">
        <v>40</v>
      </c>
      <c r="I142" s="219"/>
      <c r="J142" s="220">
        <f>ROUND(I142*H142,2)</f>
        <v>0</v>
      </c>
      <c r="K142" s="221"/>
      <c r="L142" s="43"/>
      <c r="M142" s="222" t="s">
        <v>1</v>
      </c>
      <c r="N142" s="223" t="s">
        <v>42</v>
      </c>
      <c r="O142" s="90"/>
      <c r="P142" s="224">
        <f>O142*H142</f>
        <v>0</v>
      </c>
      <c r="Q142" s="224">
        <v>0.00019000000000000001</v>
      </c>
      <c r="R142" s="224">
        <f>Q142*H142</f>
        <v>0.0076000000000000009</v>
      </c>
      <c r="S142" s="224">
        <v>0</v>
      </c>
      <c r="T142" s="225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26" t="s">
        <v>152</v>
      </c>
      <c r="AT142" s="226" t="s">
        <v>121</v>
      </c>
      <c r="AU142" s="226" t="s">
        <v>87</v>
      </c>
      <c r="AY142" s="16" t="s">
        <v>118</v>
      </c>
      <c r="BE142" s="227">
        <f>IF(N142="základní",J142,0)</f>
        <v>0</v>
      </c>
      <c r="BF142" s="227">
        <f>IF(N142="snížená",J142,0)</f>
        <v>0</v>
      </c>
      <c r="BG142" s="227">
        <f>IF(N142="zákl. přenesená",J142,0)</f>
        <v>0</v>
      </c>
      <c r="BH142" s="227">
        <f>IF(N142="sníž. přenesená",J142,0)</f>
        <v>0</v>
      </c>
      <c r="BI142" s="227">
        <f>IF(N142="nulová",J142,0)</f>
        <v>0</v>
      </c>
      <c r="BJ142" s="16" t="s">
        <v>85</v>
      </c>
      <c r="BK142" s="227">
        <f>ROUND(I142*H142,2)</f>
        <v>0</v>
      </c>
      <c r="BL142" s="16" t="s">
        <v>152</v>
      </c>
      <c r="BM142" s="226" t="s">
        <v>175</v>
      </c>
    </row>
    <row r="143" s="14" customFormat="1">
      <c r="A143" s="14"/>
      <c r="B143" s="251"/>
      <c r="C143" s="252"/>
      <c r="D143" s="230" t="s">
        <v>127</v>
      </c>
      <c r="E143" s="253" t="s">
        <v>1</v>
      </c>
      <c r="F143" s="254" t="s">
        <v>176</v>
      </c>
      <c r="G143" s="252"/>
      <c r="H143" s="253" t="s">
        <v>1</v>
      </c>
      <c r="I143" s="255"/>
      <c r="J143" s="252"/>
      <c r="K143" s="252"/>
      <c r="L143" s="256"/>
      <c r="M143" s="257"/>
      <c r="N143" s="258"/>
      <c r="O143" s="258"/>
      <c r="P143" s="258"/>
      <c r="Q143" s="258"/>
      <c r="R143" s="258"/>
      <c r="S143" s="258"/>
      <c r="T143" s="259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0" t="s">
        <v>127</v>
      </c>
      <c r="AU143" s="260" t="s">
        <v>87</v>
      </c>
      <c r="AV143" s="14" t="s">
        <v>85</v>
      </c>
      <c r="AW143" s="14" t="s">
        <v>32</v>
      </c>
      <c r="AX143" s="14" t="s">
        <v>77</v>
      </c>
      <c r="AY143" s="260" t="s">
        <v>118</v>
      </c>
    </row>
    <row r="144" s="13" customFormat="1">
      <c r="A144" s="13"/>
      <c r="B144" s="228"/>
      <c r="C144" s="229"/>
      <c r="D144" s="230" t="s">
        <v>127</v>
      </c>
      <c r="E144" s="231" t="s">
        <v>1</v>
      </c>
      <c r="F144" s="232" t="s">
        <v>177</v>
      </c>
      <c r="G144" s="229"/>
      <c r="H144" s="233">
        <v>40</v>
      </c>
      <c r="I144" s="234"/>
      <c r="J144" s="229"/>
      <c r="K144" s="229"/>
      <c r="L144" s="235"/>
      <c r="M144" s="236"/>
      <c r="N144" s="237"/>
      <c r="O144" s="237"/>
      <c r="P144" s="237"/>
      <c r="Q144" s="237"/>
      <c r="R144" s="237"/>
      <c r="S144" s="237"/>
      <c r="T144" s="23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9" t="s">
        <v>127</v>
      </c>
      <c r="AU144" s="239" t="s">
        <v>87</v>
      </c>
      <c r="AV144" s="13" t="s">
        <v>87</v>
      </c>
      <c r="AW144" s="13" t="s">
        <v>32</v>
      </c>
      <c r="AX144" s="13" t="s">
        <v>85</v>
      </c>
      <c r="AY144" s="239" t="s">
        <v>118</v>
      </c>
    </row>
    <row r="145" s="2" customFormat="1" ht="33" customHeight="1">
      <c r="A145" s="37"/>
      <c r="B145" s="38"/>
      <c r="C145" s="240" t="s">
        <v>178</v>
      </c>
      <c r="D145" s="240" t="s">
        <v>166</v>
      </c>
      <c r="E145" s="241" t="s">
        <v>179</v>
      </c>
      <c r="F145" s="242" t="s">
        <v>180</v>
      </c>
      <c r="G145" s="243" t="s">
        <v>160</v>
      </c>
      <c r="H145" s="244">
        <v>40.799999999999997</v>
      </c>
      <c r="I145" s="245"/>
      <c r="J145" s="246">
        <f>ROUND(I145*H145,2)</f>
        <v>0</v>
      </c>
      <c r="K145" s="247"/>
      <c r="L145" s="248"/>
      <c r="M145" s="249" t="s">
        <v>1</v>
      </c>
      <c r="N145" s="250" t="s">
        <v>42</v>
      </c>
      <c r="O145" s="90"/>
      <c r="P145" s="224">
        <f>O145*H145</f>
        <v>0</v>
      </c>
      <c r="Q145" s="224">
        <v>0.001</v>
      </c>
      <c r="R145" s="224">
        <f>Q145*H145</f>
        <v>0.040799999999999996</v>
      </c>
      <c r="S145" s="224">
        <v>0</v>
      </c>
      <c r="T145" s="225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26" t="s">
        <v>169</v>
      </c>
      <c r="AT145" s="226" t="s">
        <v>166</v>
      </c>
      <c r="AU145" s="226" t="s">
        <v>87</v>
      </c>
      <c r="AY145" s="16" t="s">
        <v>118</v>
      </c>
      <c r="BE145" s="227">
        <f>IF(N145="základní",J145,0)</f>
        <v>0</v>
      </c>
      <c r="BF145" s="227">
        <f>IF(N145="snížená",J145,0)</f>
        <v>0</v>
      </c>
      <c r="BG145" s="227">
        <f>IF(N145="zákl. přenesená",J145,0)</f>
        <v>0</v>
      </c>
      <c r="BH145" s="227">
        <f>IF(N145="sníž. přenesená",J145,0)</f>
        <v>0</v>
      </c>
      <c r="BI145" s="227">
        <f>IF(N145="nulová",J145,0)</f>
        <v>0</v>
      </c>
      <c r="BJ145" s="16" t="s">
        <v>85</v>
      </c>
      <c r="BK145" s="227">
        <f>ROUND(I145*H145,2)</f>
        <v>0</v>
      </c>
      <c r="BL145" s="16" t="s">
        <v>152</v>
      </c>
      <c r="BM145" s="226" t="s">
        <v>181</v>
      </c>
    </row>
    <row r="146" s="13" customFormat="1">
      <c r="A146" s="13"/>
      <c r="B146" s="228"/>
      <c r="C146" s="229"/>
      <c r="D146" s="230" t="s">
        <v>127</v>
      </c>
      <c r="E146" s="231" t="s">
        <v>1</v>
      </c>
      <c r="F146" s="232" t="s">
        <v>177</v>
      </c>
      <c r="G146" s="229"/>
      <c r="H146" s="233">
        <v>40</v>
      </c>
      <c r="I146" s="234"/>
      <c r="J146" s="229"/>
      <c r="K146" s="229"/>
      <c r="L146" s="235"/>
      <c r="M146" s="236"/>
      <c r="N146" s="237"/>
      <c r="O146" s="237"/>
      <c r="P146" s="237"/>
      <c r="Q146" s="237"/>
      <c r="R146" s="237"/>
      <c r="S146" s="237"/>
      <c r="T146" s="238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9" t="s">
        <v>127</v>
      </c>
      <c r="AU146" s="239" t="s">
        <v>87</v>
      </c>
      <c r="AV146" s="13" t="s">
        <v>87</v>
      </c>
      <c r="AW146" s="13" t="s">
        <v>32</v>
      </c>
      <c r="AX146" s="13" t="s">
        <v>85</v>
      </c>
      <c r="AY146" s="239" t="s">
        <v>118</v>
      </c>
    </row>
    <row r="147" s="13" customFormat="1">
      <c r="A147" s="13"/>
      <c r="B147" s="228"/>
      <c r="C147" s="229"/>
      <c r="D147" s="230" t="s">
        <v>127</v>
      </c>
      <c r="E147" s="229"/>
      <c r="F147" s="232" t="s">
        <v>182</v>
      </c>
      <c r="G147" s="229"/>
      <c r="H147" s="233">
        <v>40.799999999999997</v>
      </c>
      <c r="I147" s="234"/>
      <c r="J147" s="229"/>
      <c r="K147" s="229"/>
      <c r="L147" s="235"/>
      <c r="M147" s="236"/>
      <c r="N147" s="237"/>
      <c r="O147" s="237"/>
      <c r="P147" s="237"/>
      <c r="Q147" s="237"/>
      <c r="R147" s="237"/>
      <c r="S147" s="237"/>
      <c r="T147" s="238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9" t="s">
        <v>127</v>
      </c>
      <c r="AU147" s="239" t="s">
        <v>87</v>
      </c>
      <c r="AV147" s="13" t="s">
        <v>87</v>
      </c>
      <c r="AW147" s="13" t="s">
        <v>4</v>
      </c>
      <c r="AX147" s="13" t="s">
        <v>85</v>
      </c>
      <c r="AY147" s="239" t="s">
        <v>118</v>
      </c>
    </row>
    <row r="148" s="2" customFormat="1" ht="24.15" customHeight="1">
      <c r="A148" s="37"/>
      <c r="B148" s="38"/>
      <c r="C148" s="214" t="s">
        <v>183</v>
      </c>
      <c r="D148" s="214" t="s">
        <v>121</v>
      </c>
      <c r="E148" s="215" t="s">
        <v>184</v>
      </c>
      <c r="F148" s="216" t="s">
        <v>185</v>
      </c>
      <c r="G148" s="217" t="s">
        <v>134</v>
      </c>
      <c r="H148" s="218">
        <v>0.060999999999999999</v>
      </c>
      <c r="I148" s="219"/>
      <c r="J148" s="220">
        <f>ROUND(I148*H148,2)</f>
        <v>0</v>
      </c>
      <c r="K148" s="221"/>
      <c r="L148" s="43"/>
      <c r="M148" s="222" t="s">
        <v>1</v>
      </c>
      <c r="N148" s="223" t="s">
        <v>42</v>
      </c>
      <c r="O148" s="90"/>
      <c r="P148" s="224">
        <f>O148*H148</f>
        <v>0</v>
      </c>
      <c r="Q148" s="224">
        <v>0</v>
      </c>
      <c r="R148" s="224">
        <f>Q148*H148</f>
        <v>0</v>
      </c>
      <c r="S148" s="224">
        <v>0</v>
      </c>
      <c r="T148" s="225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26" t="s">
        <v>152</v>
      </c>
      <c r="AT148" s="226" t="s">
        <v>121</v>
      </c>
      <c r="AU148" s="226" t="s">
        <v>87</v>
      </c>
      <c r="AY148" s="16" t="s">
        <v>118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16" t="s">
        <v>85</v>
      </c>
      <c r="BK148" s="227">
        <f>ROUND(I148*H148,2)</f>
        <v>0</v>
      </c>
      <c r="BL148" s="16" t="s">
        <v>152</v>
      </c>
      <c r="BM148" s="226" t="s">
        <v>186</v>
      </c>
    </row>
    <row r="149" s="2" customFormat="1" ht="24.15" customHeight="1">
      <c r="A149" s="37"/>
      <c r="B149" s="38"/>
      <c r="C149" s="214" t="s">
        <v>187</v>
      </c>
      <c r="D149" s="214" t="s">
        <v>121</v>
      </c>
      <c r="E149" s="215" t="s">
        <v>188</v>
      </c>
      <c r="F149" s="216" t="s">
        <v>189</v>
      </c>
      <c r="G149" s="217" t="s">
        <v>134</v>
      </c>
      <c r="H149" s="218">
        <v>0.060999999999999999</v>
      </c>
      <c r="I149" s="219"/>
      <c r="J149" s="220">
        <f>ROUND(I149*H149,2)</f>
        <v>0</v>
      </c>
      <c r="K149" s="221"/>
      <c r="L149" s="43"/>
      <c r="M149" s="222" t="s">
        <v>1</v>
      </c>
      <c r="N149" s="223" t="s">
        <v>42</v>
      </c>
      <c r="O149" s="90"/>
      <c r="P149" s="224">
        <f>O149*H149</f>
        <v>0</v>
      </c>
      <c r="Q149" s="224">
        <v>0</v>
      </c>
      <c r="R149" s="224">
        <f>Q149*H149</f>
        <v>0</v>
      </c>
      <c r="S149" s="224">
        <v>0</v>
      </c>
      <c r="T149" s="225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26" t="s">
        <v>152</v>
      </c>
      <c r="AT149" s="226" t="s">
        <v>121</v>
      </c>
      <c r="AU149" s="226" t="s">
        <v>87</v>
      </c>
      <c r="AY149" s="16" t="s">
        <v>118</v>
      </c>
      <c r="BE149" s="227">
        <f>IF(N149="základní",J149,0)</f>
        <v>0</v>
      </c>
      <c r="BF149" s="227">
        <f>IF(N149="snížená",J149,0)</f>
        <v>0</v>
      </c>
      <c r="BG149" s="227">
        <f>IF(N149="zákl. přenesená",J149,0)</f>
        <v>0</v>
      </c>
      <c r="BH149" s="227">
        <f>IF(N149="sníž. přenesená",J149,0)</f>
        <v>0</v>
      </c>
      <c r="BI149" s="227">
        <f>IF(N149="nulová",J149,0)</f>
        <v>0</v>
      </c>
      <c r="BJ149" s="16" t="s">
        <v>85</v>
      </c>
      <c r="BK149" s="227">
        <f>ROUND(I149*H149,2)</f>
        <v>0</v>
      </c>
      <c r="BL149" s="16" t="s">
        <v>152</v>
      </c>
      <c r="BM149" s="226" t="s">
        <v>190</v>
      </c>
    </row>
    <row r="150" s="12" customFormat="1" ht="22.8" customHeight="1">
      <c r="A150" s="12"/>
      <c r="B150" s="198"/>
      <c r="C150" s="199"/>
      <c r="D150" s="200" t="s">
        <v>76</v>
      </c>
      <c r="E150" s="212" t="s">
        <v>191</v>
      </c>
      <c r="F150" s="212" t="s">
        <v>192</v>
      </c>
      <c r="G150" s="199"/>
      <c r="H150" s="199"/>
      <c r="I150" s="202"/>
      <c r="J150" s="213">
        <f>BK150</f>
        <v>0</v>
      </c>
      <c r="K150" s="199"/>
      <c r="L150" s="204"/>
      <c r="M150" s="205"/>
      <c r="N150" s="206"/>
      <c r="O150" s="206"/>
      <c r="P150" s="207">
        <f>SUM(P151:P155)</f>
        <v>0</v>
      </c>
      <c r="Q150" s="206"/>
      <c r="R150" s="207">
        <f>SUM(R151:R155)</f>
        <v>0.0073499999999999989</v>
      </c>
      <c r="S150" s="206"/>
      <c r="T150" s="208">
        <f>SUM(T151:T155)</f>
        <v>0.0067499999999999999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09" t="s">
        <v>87</v>
      </c>
      <c r="AT150" s="210" t="s">
        <v>76</v>
      </c>
      <c r="AU150" s="210" t="s">
        <v>85</v>
      </c>
      <c r="AY150" s="209" t="s">
        <v>118</v>
      </c>
      <c r="BK150" s="211">
        <f>SUM(BK151:BK155)</f>
        <v>0</v>
      </c>
    </row>
    <row r="151" s="2" customFormat="1" ht="24.15" customHeight="1">
      <c r="A151" s="37"/>
      <c r="B151" s="38"/>
      <c r="C151" s="214" t="s">
        <v>193</v>
      </c>
      <c r="D151" s="214" t="s">
        <v>121</v>
      </c>
      <c r="E151" s="215" t="s">
        <v>194</v>
      </c>
      <c r="F151" s="216" t="s">
        <v>195</v>
      </c>
      <c r="G151" s="217" t="s">
        <v>196</v>
      </c>
      <c r="H151" s="218">
        <v>15</v>
      </c>
      <c r="I151" s="219"/>
      <c r="J151" s="220">
        <f>ROUND(I151*H151,2)</f>
        <v>0</v>
      </c>
      <c r="K151" s="221"/>
      <c r="L151" s="43"/>
      <c r="M151" s="222" t="s">
        <v>1</v>
      </c>
      <c r="N151" s="223" t="s">
        <v>42</v>
      </c>
      <c r="O151" s="90"/>
      <c r="P151" s="224">
        <f>O151*H151</f>
        <v>0</v>
      </c>
      <c r="Q151" s="224">
        <v>9.0000000000000006E-05</v>
      </c>
      <c r="R151" s="224">
        <f>Q151*H151</f>
        <v>0.0013500000000000001</v>
      </c>
      <c r="S151" s="224">
        <v>0.00044999999999999999</v>
      </c>
      <c r="T151" s="225">
        <f>S151*H151</f>
        <v>0.0067499999999999999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26" t="s">
        <v>152</v>
      </c>
      <c r="AT151" s="226" t="s">
        <v>121</v>
      </c>
      <c r="AU151" s="226" t="s">
        <v>87</v>
      </c>
      <c r="AY151" s="16" t="s">
        <v>118</v>
      </c>
      <c r="BE151" s="227">
        <f>IF(N151="základní",J151,0)</f>
        <v>0</v>
      </c>
      <c r="BF151" s="227">
        <f>IF(N151="snížená",J151,0)</f>
        <v>0</v>
      </c>
      <c r="BG151" s="227">
        <f>IF(N151="zákl. přenesená",J151,0)</f>
        <v>0</v>
      </c>
      <c r="BH151" s="227">
        <f>IF(N151="sníž. přenesená",J151,0)</f>
        <v>0</v>
      </c>
      <c r="BI151" s="227">
        <f>IF(N151="nulová",J151,0)</f>
        <v>0</v>
      </c>
      <c r="BJ151" s="16" t="s">
        <v>85</v>
      </c>
      <c r="BK151" s="227">
        <f>ROUND(I151*H151,2)</f>
        <v>0</v>
      </c>
      <c r="BL151" s="16" t="s">
        <v>152</v>
      </c>
      <c r="BM151" s="226" t="s">
        <v>197</v>
      </c>
    </row>
    <row r="152" s="2" customFormat="1" ht="24.15" customHeight="1">
      <c r="A152" s="37"/>
      <c r="B152" s="38"/>
      <c r="C152" s="214" t="s">
        <v>8</v>
      </c>
      <c r="D152" s="214" t="s">
        <v>121</v>
      </c>
      <c r="E152" s="215" t="s">
        <v>198</v>
      </c>
      <c r="F152" s="216" t="s">
        <v>199</v>
      </c>
      <c r="G152" s="217" t="s">
        <v>196</v>
      </c>
      <c r="H152" s="218">
        <v>15</v>
      </c>
      <c r="I152" s="219"/>
      <c r="J152" s="220">
        <f>ROUND(I152*H152,2)</f>
        <v>0</v>
      </c>
      <c r="K152" s="221"/>
      <c r="L152" s="43"/>
      <c r="M152" s="222" t="s">
        <v>1</v>
      </c>
      <c r="N152" s="223" t="s">
        <v>42</v>
      </c>
      <c r="O152" s="90"/>
      <c r="P152" s="224">
        <f>O152*H152</f>
        <v>0</v>
      </c>
      <c r="Q152" s="224">
        <v>0.00025999999999999998</v>
      </c>
      <c r="R152" s="224">
        <f>Q152*H152</f>
        <v>0.0038999999999999998</v>
      </c>
      <c r="S152" s="224">
        <v>0</v>
      </c>
      <c r="T152" s="225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26" t="s">
        <v>152</v>
      </c>
      <c r="AT152" s="226" t="s">
        <v>121</v>
      </c>
      <c r="AU152" s="226" t="s">
        <v>87</v>
      </c>
      <c r="AY152" s="16" t="s">
        <v>118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16" t="s">
        <v>85</v>
      </c>
      <c r="BK152" s="227">
        <f>ROUND(I152*H152,2)</f>
        <v>0</v>
      </c>
      <c r="BL152" s="16" t="s">
        <v>152</v>
      </c>
      <c r="BM152" s="226" t="s">
        <v>200</v>
      </c>
    </row>
    <row r="153" s="2" customFormat="1" ht="24.15" customHeight="1">
      <c r="A153" s="37"/>
      <c r="B153" s="38"/>
      <c r="C153" s="214" t="s">
        <v>152</v>
      </c>
      <c r="D153" s="214" t="s">
        <v>121</v>
      </c>
      <c r="E153" s="215" t="s">
        <v>201</v>
      </c>
      <c r="F153" s="216" t="s">
        <v>202</v>
      </c>
      <c r="G153" s="217" t="s">
        <v>196</v>
      </c>
      <c r="H153" s="218">
        <v>15</v>
      </c>
      <c r="I153" s="219"/>
      <c r="J153" s="220">
        <f>ROUND(I153*H153,2)</f>
        <v>0</v>
      </c>
      <c r="K153" s="221"/>
      <c r="L153" s="43"/>
      <c r="M153" s="222" t="s">
        <v>1</v>
      </c>
      <c r="N153" s="223" t="s">
        <v>42</v>
      </c>
      <c r="O153" s="90"/>
      <c r="P153" s="224">
        <f>O153*H153</f>
        <v>0</v>
      </c>
      <c r="Q153" s="224">
        <v>0.00013999999999999999</v>
      </c>
      <c r="R153" s="224">
        <f>Q153*H153</f>
        <v>0.0020999999999999999</v>
      </c>
      <c r="S153" s="224">
        <v>0</v>
      </c>
      <c r="T153" s="225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26" t="s">
        <v>152</v>
      </c>
      <c r="AT153" s="226" t="s">
        <v>121</v>
      </c>
      <c r="AU153" s="226" t="s">
        <v>87</v>
      </c>
      <c r="AY153" s="16" t="s">
        <v>118</v>
      </c>
      <c r="BE153" s="227">
        <f>IF(N153="základní",J153,0)</f>
        <v>0</v>
      </c>
      <c r="BF153" s="227">
        <f>IF(N153="snížená",J153,0)</f>
        <v>0</v>
      </c>
      <c r="BG153" s="227">
        <f>IF(N153="zákl. přenesená",J153,0)</f>
        <v>0</v>
      </c>
      <c r="BH153" s="227">
        <f>IF(N153="sníž. přenesená",J153,0)</f>
        <v>0</v>
      </c>
      <c r="BI153" s="227">
        <f>IF(N153="nulová",J153,0)</f>
        <v>0</v>
      </c>
      <c r="BJ153" s="16" t="s">
        <v>85</v>
      </c>
      <c r="BK153" s="227">
        <f>ROUND(I153*H153,2)</f>
        <v>0</v>
      </c>
      <c r="BL153" s="16" t="s">
        <v>152</v>
      </c>
      <c r="BM153" s="226" t="s">
        <v>203</v>
      </c>
    </row>
    <row r="154" s="2" customFormat="1" ht="21.75" customHeight="1">
      <c r="A154" s="37"/>
      <c r="B154" s="38"/>
      <c r="C154" s="214" t="s">
        <v>204</v>
      </c>
      <c r="D154" s="214" t="s">
        <v>121</v>
      </c>
      <c r="E154" s="215" t="s">
        <v>205</v>
      </c>
      <c r="F154" s="216" t="s">
        <v>206</v>
      </c>
      <c r="G154" s="217" t="s">
        <v>134</v>
      </c>
      <c r="H154" s="218">
        <v>0.0070000000000000001</v>
      </c>
      <c r="I154" s="219"/>
      <c r="J154" s="220">
        <f>ROUND(I154*H154,2)</f>
        <v>0</v>
      </c>
      <c r="K154" s="221"/>
      <c r="L154" s="43"/>
      <c r="M154" s="222" t="s">
        <v>1</v>
      </c>
      <c r="N154" s="223" t="s">
        <v>42</v>
      </c>
      <c r="O154" s="90"/>
      <c r="P154" s="224">
        <f>O154*H154</f>
        <v>0</v>
      </c>
      <c r="Q154" s="224">
        <v>0</v>
      </c>
      <c r="R154" s="224">
        <f>Q154*H154</f>
        <v>0</v>
      </c>
      <c r="S154" s="224">
        <v>0</v>
      </c>
      <c r="T154" s="225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26" t="s">
        <v>152</v>
      </c>
      <c r="AT154" s="226" t="s">
        <v>121</v>
      </c>
      <c r="AU154" s="226" t="s">
        <v>87</v>
      </c>
      <c r="AY154" s="16" t="s">
        <v>118</v>
      </c>
      <c r="BE154" s="227">
        <f>IF(N154="základní",J154,0)</f>
        <v>0</v>
      </c>
      <c r="BF154" s="227">
        <f>IF(N154="snížená",J154,0)</f>
        <v>0</v>
      </c>
      <c r="BG154" s="227">
        <f>IF(N154="zákl. přenesená",J154,0)</f>
        <v>0</v>
      </c>
      <c r="BH154" s="227">
        <f>IF(N154="sníž. přenesená",J154,0)</f>
        <v>0</v>
      </c>
      <c r="BI154" s="227">
        <f>IF(N154="nulová",J154,0)</f>
        <v>0</v>
      </c>
      <c r="BJ154" s="16" t="s">
        <v>85</v>
      </c>
      <c r="BK154" s="227">
        <f>ROUND(I154*H154,2)</f>
        <v>0</v>
      </c>
      <c r="BL154" s="16" t="s">
        <v>152</v>
      </c>
      <c r="BM154" s="226" t="s">
        <v>207</v>
      </c>
    </row>
    <row r="155" s="2" customFormat="1" ht="24.15" customHeight="1">
      <c r="A155" s="37"/>
      <c r="B155" s="38"/>
      <c r="C155" s="214" t="s">
        <v>208</v>
      </c>
      <c r="D155" s="214" t="s">
        <v>121</v>
      </c>
      <c r="E155" s="215" t="s">
        <v>209</v>
      </c>
      <c r="F155" s="216" t="s">
        <v>210</v>
      </c>
      <c r="G155" s="217" t="s">
        <v>134</v>
      </c>
      <c r="H155" s="218">
        <v>0.0070000000000000001</v>
      </c>
      <c r="I155" s="219"/>
      <c r="J155" s="220">
        <f>ROUND(I155*H155,2)</f>
        <v>0</v>
      </c>
      <c r="K155" s="221"/>
      <c r="L155" s="43"/>
      <c r="M155" s="222" t="s">
        <v>1</v>
      </c>
      <c r="N155" s="223" t="s">
        <v>42</v>
      </c>
      <c r="O155" s="90"/>
      <c r="P155" s="224">
        <f>O155*H155</f>
        <v>0</v>
      </c>
      <c r="Q155" s="224">
        <v>0</v>
      </c>
      <c r="R155" s="224">
        <f>Q155*H155</f>
        <v>0</v>
      </c>
      <c r="S155" s="224">
        <v>0</v>
      </c>
      <c r="T155" s="225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26" t="s">
        <v>152</v>
      </c>
      <c r="AT155" s="226" t="s">
        <v>121</v>
      </c>
      <c r="AU155" s="226" t="s">
        <v>87</v>
      </c>
      <c r="AY155" s="16" t="s">
        <v>118</v>
      </c>
      <c r="BE155" s="227">
        <f>IF(N155="základní",J155,0)</f>
        <v>0</v>
      </c>
      <c r="BF155" s="227">
        <f>IF(N155="snížená",J155,0)</f>
        <v>0</v>
      </c>
      <c r="BG155" s="227">
        <f>IF(N155="zákl. přenesená",J155,0)</f>
        <v>0</v>
      </c>
      <c r="BH155" s="227">
        <f>IF(N155="sníž. přenesená",J155,0)</f>
        <v>0</v>
      </c>
      <c r="BI155" s="227">
        <f>IF(N155="nulová",J155,0)</f>
        <v>0</v>
      </c>
      <c r="BJ155" s="16" t="s">
        <v>85</v>
      </c>
      <c r="BK155" s="227">
        <f>ROUND(I155*H155,2)</f>
        <v>0</v>
      </c>
      <c r="BL155" s="16" t="s">
        <v>152</v>
      </c>
      <c r="BM155" s="226" t="s">
        <v>211</v>
      </c>
    </row>
    <row r="156" s="12" customFormat="1" ht="22.8" customHeight="1">
      <c r="A156" s="12"/>
      <c r="B156" s="198"/>
      <c r="C156" s="199"/>
      <c r="D156" s="200" t="s">
        <v>76</v>
      </c>
      <c r="E156" s="212" t="s">
        <v>212</v>
      </c>
      <c r="F156" s="212" t="s">
        <v>213</v>
      </c>
      <c r="G156" s="199"/>
      <c r="H156" s="199"/>
      <c r="I156" s="202"/>
      <c r="J156" s="213">
        <f>BK156</f>
        <v>0</v>
      </c>
      <c r="K156" s="199"/>
      <c r="L156" s="204"/>
      <c r="M156" s="205"/>
      <c r="N156" s="206"/>
      <c r="O156" s="206"/>
      <c r="P156" s="207">
        <f>SUM(P157:P160)</f>
        <v>0</v>
      </c>
      <c r="Q156" s="206"/>
      <c r="R156" s="207">
        <f>SUM(R157:R160)</f>
        <v>0.00076499999999999995</v>
      </c>
      <c r="S156" s="206"/>
      <c r="T156" s="208">
        <f>SUM(T157:T160)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09" t="s">
        <v>87</v>
      </c>
      <c r="AT156" s="210" t="s">
        <v>76</v>
      </c>
      <c r="AU156" s="210" t="s">
        <v>85</v>
      </c>
      <c r="AY156" s="209" t="s">
        <v>118</v>
      </c>
      <c r="BK156" s="211">
        <f>SUM(BK157:BK160)</f>
        <v>0</v>
      </c>
    </row>
    <row r="157" s="2" customFormat="1" ht="24.15" customHeight="1">
      <c r="A157" s="37"/>
      <c r="B157" s="38"/>
      <c r="C157" s="214" t="s">
        <v>214</v>
      </c>
      <c r="D157" s="214" t="s">
        <v>121</v>
      </c>
      <c r="E157" s="215" t="s">
        <v>215</v>
      </c>
      <c r="F157" s="216" t="s">
        <v>216</v>
      </c>
      <c r="G157" s="217" t="s">
        <v>124</v>
      </c>
      <c r="H157" s="218">
        <v>1.7</v>
      </c>
      <c r="I157" s="219"/>
      <c r="J157" s="220">
        <f>ROUND(I157*H157,2)</f>
        <v>0</v>
      </c>
      <c r="K157" s="221"/>
      <c r="L157" s="43"/>
      <c r="M157" s="222" t="s">
        <v>1</v>
      </c>
      <c r="N157" s="223" t="s">
        <v>42</v>
      </c>
      <c r="O157" s="90"/>
      <c r="P157" s="224">
        <f>O157*H157</f>
        <v>0</v>
      </c>
      <c r="Q157" s="224">
        <v>6.9999999999999994E-05</v>
      </c>
      <c r="R157" s="224">
        <f>Q157*H157</f>
        <v>0.00011899999999999999</v>
      </c>
      <c r="S157" s="224">
        <v>0</v>
      </c>
      <c r="T157" s="225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26" t="s">
        <v>152</v>
      </c>
      <c r="AT157" s="226" t="s">
        <v>121</v>
      </c>
      <c r="AU157" s="226" t="s">
        <v>87</v>
      </c>
      <c r="AY157" s="16" t="s">
        <v>118</v>
      </c>
      <c r="BE157" s="227">
        <f>IF(N157="základní",J157,0)</f>
        <v>0</v>
      </c>
      <c r="BF157" s="227">
        <f>IF(N157="snížená",J157,0)</f>
        <v>0</v>
      </c>
      <c r="BG157" s="227">
        <f>IF(N157="zákl. přenesená",J157,0)</f>
        <v>0</v>
      </c>
      <c r="BH157" s="227">
        <f>IF(N157="sníž. přenesená",J157,0)</f>
        <v>0</v>
      </c>
      <c r="BI157" s="227">
        <f>IF(N157="nulová",J157,0)</f>
        <v>0</v>
      </c>
      <c r="BJ157" s="16" t="s">
        <v>85</v>
      </c>
      <c r="BK157" s="227">
        <f>ROUND(I157*H157,2)</f>
        <v>0</v>
      </c>
      <c r="BL157" s="16" t="s">
        <v>152</v>
      </c>
      <c r="BM157" s="226" t="s">
        <v>217</v>
      </c>
    </row>
    <row r="158" s="2" customFormat="1" ht="24.15" customHeight="1">
      <c r="A158" s="37"/>
      <c r="B158" s="38"/>
      <c r="C158" s="214" t="s">
        <v>218</v>
      </c>
      <c r="D158" s="214" t="s">
        <v>121</v>
      </c>
      <c r="E158" s="215" t="s">
        <v>219</v>
      </c>
      <c r="F158" s="216" t="s">
        <v>220</v>
      </c>
      <c r="G158" s="217" t="s">
        <v>124</v>
      </c>
      <c r="H158" s="218">
        <v>1.7</v>
      </c>
      <c r="I158" s="219"/>
      <c r="J158" s="220">
        <f>ROUND(I158*H158,2)</f>
        <v>0</v>
      </c>
      <c r="K158" s="221"/>
      <c r="L158" s="43"/>
      <c r="M158" s="222" t="s">
        <v>1</v>
      </c>
      <c r="N158" s="223" t="s">
        <v>42</v>
      </c>
      <c r="O158" s="90"/>
      <c r="P158" s="224">
        <f>O158*H158</f>
        <v>0</v>
      </c>
      <c r="Q158" s="224">
        <v>0.00013999999999999999</v>
      </c>
      <c r="R158" s="224">
        <f>Q158*H158</f>
        <v>0.00023799999999999999</v>
      </c>
      <c r="S158" s="224">
        <v>0</v>
      </c>
      <c r="T158" s="225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26" t="s">
        <v>152</v>
      </c>
      <c r="AT158" s="226" t="s">
        <v>121</v>
      </c>
      <c r="AU158" s="226" t="s">
        <v>87</v>
      </c>
      <c r="AY158" s="16" t="s">
        <v>118</v>
      </c>
      <c r="BE158" s="227">
        <f>IF(N158="základní",J158,0)</f>
        <v>0</v>
      </c>
      <c r="BF158" s="227">
        <f>IF(N158="snížená",J158,0)</f>
        <v>0</v>
      </c>
      <c r="BG158" s="227">
        <f>IF(N158="zákl. přenesená",J158,0)</f>
        <v>0</v>
      </c>
      <c r="BH158" s="227">
        <f>IF(N158="sníž. přenesená",J158,0)</f>
        <v>0</v>
      </c>
      <c r="BI158" s="227">
        <f>IF(N158="nulová",J158,0)</f>
        <v>0</v>
      </c>
      <c r="BJ158" s="16" t="s">
        <v>85</v>
      </c>
      <c r="BK158" s="227">
        <f>ROUND(I158*H158,2)</f>
        <v>0</v>
      </c>
      <c r="BL158" s="16" t="s">
        <v>152</v>
      </c>
      <c r="BM158" s="226" t="s">
        <v>221</v>
      </c>
    </row>
    <row r="159" s="2" customFormat="1" ht="24.15" customHeight="1">
      <c r="A159" s="37"/>
      <c r="B159" s="38"/>
      <c r="C159" s="214" t="s">
        <v>7</v>
      </c>
      <c r="D159" s="214" t="s">
        <v>121</v>
      </c>
      <c r="E159" s="215" t="s">
        <v>222</v>
      </c>
      <c r="F159" s="216" t="s">
        <v>223</v>
      </c>
      <c r="G159" s="217" t="s">
        <v>124</v>
      </c>
      <c r="H159" s="218">
        <v>1.7</v>
      </c>
      <c r="I159" s="219"/>
      <c r="J159" s="220">
        <f>ROUND(I159*H159,2)</f>
        <v>0</v>
      </c>
      <c r="K159" s="221"/>
      <c r="L159" s="43"/>
      <c r="M159" s="222" t="s">
        <v>1</v>
      </c>
      <c r="N159" s="223" t="s">
        <v>42</v>
      </c>
      <c r="O159" s="90"/>
      <c r="P159" s="224">
        <f>O159*H159</f>
        <v>0</v>
      </c>
      <c r="Q159" s="224">
        <v>0.00012</v>
      </c>
      <c r="R159" s="224">
        <f>Q159*H159</f>
        <v>0.000204</v>
      </c>
      <c r="S159" s="224">
        <v>0</v>
      </c>
      <c r="T159" s="225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26" t="s">
        <v>152</v>
      </c>
      <c r="AT159" s="226" t="s">
        <v>121</v>
      </c>
      <c r="AU159" s="226" t="s">
        <v>87</v>
      </c>
      <c r="AY159" s="16" t="s">
        <v>118</v>
      </c>
      <c r="BE159" s="227">
        <f>IF(N159="základní",J159,0)</f>
        <v>0</v>
      </c>
      <c r="BF159" s="227">
        <f>IF(N159="snížená",J159,0)</f>
        <v>0</v>
      </c>
      <c r="BG159" s="227">
        <f>IF(N159="zákl. přenesená",J159,0)</f>
        <v>0</v>
      </c>
      <c r="BH159" s="227">
        <f>IF(N159="sníž. přenesená",J159,0)</f>
        <v>0</v>
      </c>
      <c r="BI159" s="227">
        <f>IF(N159="nulová",J159,0)</f>
        <v>0</v>
      </c>
      <c r="BJ159" s="16" t="s">
        <v>85</v>
      </c>
      <c r="BK159" s="227">
        <f>ROUND(I159*H159,2)</f>
        <v>0</v>
      </c>
      <c r="BL159" s="16" t="s">
        <v>152</v>
      </c>
      <c r="BM159" s="226" t="s">
        <v>224</v>
      </c>
    </row>
    <row r="160" s="2" customFormat="1" ht="24.15" customHeight="1">
      <c r="A160" s="37"/>
      <c r="B160" s="38"/>
      <c r="C160" s="214" t="s">
        <v>225</v>
      </c>
      <c r="D160" s="214" t="s">
        <v>121</v>
      </c>
      <c r="E160" s="215" t="s">
        <v>226</v>
      </c>
      <c r="F160" s="216" t="s">
        <v>227</v>
      </c>
      <c r="G160" s="217" t="s">
        <v>124</v>
      </c>
      <c r="H160" s="218">
        <v>1.7</v>
      </c>
      <c r="I160" s="219"/>
      <c r="J160" s="220">
        <f>ROUND(I160*H160,2)</f>
        <v>0</v>
      </c>
      <c r="K160" s="221"/>
      <c r="L160" s="43"/>
      <c r="M160" s="261" t="s">
        <v>1</v>
      </c>
      <c r="N160" s="262" t="s">
        <v>42</v>
      </c>
      <c r="O160" s="263"/>
      <c r="P160" s="264">
        <f>O160*H160</f>
        <v>0</v>
      </c>
      <c r="Q160" s="264">
        <v>0.00012</v>
      </c>
      <c r="R160" s="264">
        <f>Q160*H160</f>
        <v>0.000204</v>
      </c>
      <c r="S160" s="264">
        <v>0</v>
      </c>
      <c r="T160" s="265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26" t="s">
        <v>152</v>
      </c>
      <c r="AT160" s="226" t="s">
        <v>121</v>
      </c>
      <c r="AU160" s="226" t="s">
        <v>87</v>
      </c>
      <c r="AY160" s="16" t="s">
        <v>118</v>
      </c>
      <c r="BE160" s="227">
        <f>IF(N160="základní",J160,0)</f>
        <v>0</v>
      </c>
      <c r="BF160" s="227">
        <f>IF(N160="snížená",J160,0)</f>
        <v>0</v>
      </c>
      <c r="BG160" s="227">
        <f>IF(N160="zákl. přenesená",J160,0)</f>
        <v>0</v>
      </c>
      <c r="BH160" s="227">
        <f>IF(N160="sníž. přenesená",J160,0)</f>
        <v>0</v>
      </c>
      <c r="BI160" s="227">
        <f>IF(N160="nulová",J160,0)</f>
        <v>0</v>
      </c>
      <c r="BJ160" s="16" t="s">
        <v>85</v>
      </c>
      <c r="BK160" s="227">
        <f>ROUND(I160*H160,2)</f>
        <v>0</v>
      </c>
      <c r="BL160" s="16" t="s">
        <v>152</v>
      </c>
      <c r="BM160" s="226" t="s">
        <v>228</v>
      </c>
    </row>
    <row r="161" s="2" customFormat="1" ht="6.96" customHeight="1">
      <c r="A161" s="37"/>
      <c r="B161" s="65"/>
      <c r="C161" s="66"/>
      <c r="D161" s="66"/>
      <c r="E161" s="66"/>
      <c r="F161" s="66"/>
      <c r="G161" s="66"/>
      <c r="H161" s="66"/>
      <c r="I161" s="66"/>
      <c r="J161" s="66"/>
      <c r="K161" s="66"/>
      <c r="L161" s="43"/>
      <c r="M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</row>
  </sheetData>
  <sheetProtection sheet="1" autoFilter="0" formatColumns="0" formatRows="0" objects="1" scenarios="1" spinCount="100000" saltValue="r6JHPPHcFEDVVzRqnPK6lyed30gklM1iOcvrbxpLlui4c9NP7tYmV+vNc/uQbLVIE501uBaPNawrcVgDL/PG1g==" hashValue="l/V1rkleQAgTniA0A/L3r74VIWEGN5kWYD2HRswEUHS90DFBsV4FZCwgb3c6FBUkGu1GO2Ff7JpPZa6mu5dKPw==" algorithmName="SHA-512" password="CC35"/>
  <autoFilter ref="C122:K160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Jarka-PC\Jarka</dc:creator>
  <cp:lastModifiedBy>Jarka-PC\Jarka</cp:lastModifiedBy>
  <dcterms:created xsi:type="dcterms:W3CDTF">2022-04-14T07:21:12Z</dcterms:created>
  <dcterms:modified xsi:type="dcterms:W3CDTF">2022-04-14T07:21:15Z</dcterms:modified>
</cp:coreProperties>
</file>