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I:\VZ\VZ_2021\cyklo Rynarec_Pavlov\Rozpocet_2.etapa\CYKLOSTEZKA Pelhřimov  2.část  NEZPŮSOBILÉ VÝDAJE\"/>
    </mc:Choice>
  </mc:AlternateContent>
  <xr:revisionPtr revIDLastSave="0" documentId="8_{CE10B5CE-0FE7-4064-8F9A-45918902A2F2}" xr6:coauthVersionLast="46" xr6:coauthVersionMax="46"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SO 01 012021 Pol" sheetId="12" r:id="rId4"/>
    <sheet name="SO 03 082020 Pol" sheetId="13" r:id="rId5"/>
    <sheet name="VO 012021 Pol" sheetId="14" r:id="rId6"/>
  </sheets>
  <externalReferences>
    <externalReference r:id="rId7"/>
  </externalReferences>
  <definedNames>
    <definedName name="CelkemDPHVypocet" localSheetId="1">Stavba!$H$46</definedName>
    <definedName name="CenaCelkem">Stavba!$G$29</definedName>
    <definedName name="CenaCelkemBezDPH">Stavba!$G$28</definedName>
    <definedName name="CenaCelkemVypocet" localSheetId="1">Stavba!$I$46</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012021 Pol'!$1:$7</definedName>
    <definedName name="_xlnm.Print_Titles" localSheetId="4">'SO 03 082020 Pol'!$1:$7</definedName>
    <definedName name="_xlnm.Print_Titles" localSheetId="5">'VO 012021 Pol'!$1:$7</definedName>
    <definedName name="oadresa">Stavba!$D$6</definedName>
    <definedName name="Objednatel" localSheetId="1">Stavba!$D$5</definedName>
    <definedName name="Objekt" localSheetId="1">Stavba!$B$38</definedName>
    <definedName name="_xlnm.Print_Area" localSheetId="3">'SO 01 012021 Pol'!$A$1:$X$127</definedName>
    <definedName name="_xlnm.Print_Area" localSheetId="4">'SO 03 082020 Pol'!$A$1:$X$22</definedName>
    <definedName name="_xlnm.Print_Area" localSheetId="1">Stavba!$A$1:$J$73</definedName>
    <definedName name="_xlnm.Print_Area" localSheetId="5">'VO 012021 Pol'!$A$1:$X$29</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Stavba!$F$46</definedName>
    <definedName name="ZakladDPHZakl">Stavba!$G$25</definedName>
    <definedName name="ZakladDPHZaklVypocet" localSheetId="1">Stavba!$G$46</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4" l="1"/>
  <c r="M9" i="14" s="1"/>
  <c r="I9" i="14"/>
  <c r="K9" i="14"/>
  <c r="O9" i="14"/>
  <c r="Q9" i="14"/>
  <c r="V9" i="14"/>
  <c r="G10" i="14"/>
  <c r="I10" i="14"/>
  <c r="K10" i="14"/>
  <c r="M10" i="14"/>
  <c r="O10" i="14"/>
  <c r="Q10" i="14"/>
  <c r="V10" i="14"/>
  <c r="G11" i="14"/>
  <c r="I11" i="14"/>
  <c r="K11" i="14"/>
  <c r="M11" i="14"/>
  <c r="O11" i="14"/>
  <c r="Q11" i="14"/>
  <c r="V11" i="14"/>
  <c r="G12" i="14"/>
  <c r="G8" i="14" s="1"/>
  <c r="I71" i="1" s="1"/>
  <c r="I19" i="1" s="1"/>
  <c r="I12" i="14"/>
  <c r="K12" i="14"/>
  <c r="O12" i="14"/>
  <c r="Q12" i="14"/>
  <c r="V12" i="14"/>
  <c r="G14" i="14"/>
  <c r="M14" i="14" s="1"/>
  <c r="I14" i="14"/>
  <c r="K14" i="14"/>
  <c r="O14" i="14"/>
  <c r="Q14" i="14"/>
  <c r="V14" i="14"/>
  <c r="V13" i="14" s="1"/>
  <c r="G15" i="14"/>
  <c r="M15" i="14" s="1"/>
  <c r="I15" i="14"/>
  <c r="K15" i="14"/>
  <c r="O15" i="14"/>
  <c r="Q15" i="14"/>
  <c r="V15" i="14"/>
  <c r="G16" i="14"/>
  <c r="M16" i="14" s="1"/>
  <c r="I16" i="14"/>
  <c r="K16" i="14"/>
  <c r="O16" i="14"/>
  <c r="Q16" i="14"/>
  <c r="V16" i="14"/>
  <c r="G17" i="14"/>
  <c r="M17" i="14" s="1"/>
  <c r="I17" i="14"/>
  <c r="K17" i="14"/>
  <c r="O17" i="14"/>
  <c r="Q17" i="14"/>
  <c r="Q13" i="14" s="1"/>
  <c r="V17" i="14"/>
  <c r="AE19" i="14"/>
  <c r="F45" i="1" s="1"/>
  <c r="G9" i="13"/>
  <c r="M9" i="13" s="1"/>
  <c r="M8" i="13" s="1"/>
  <c r="I9" i="13"/>
  <c r="I8" i="13" s="1"/>
  <c r="K9" i="13"/>
  <c r="K8" i="13" s="1"/>
  <c r="O9" i="13"/>
  <c r="O8" i="13" s="1"/>
  <c r="Q9" i="13"/>
  <c r="Q8" i="13" s="1"/>
  <c r="V9" i="13"/>
  <c r="V8" i="13" s="1"/>
  <c r="AE12" i="13"/>
  <c r="F42" i="1" s="1"/>
  <c r="G9" i="12"/>
  <c r="M9" i="12" s="1"/>
  <c r="I9" i="12"/>
  <c r="I8" i="12" s="1"/>
  <c r="K9" i="12"/>
  <c r="O9" i="12"/>
  <c r="Q9" i="12"/>
  <c r="Q8" i="12" s="1"/>
  <c r="V9" i="12"/>
  <c r="G12" i="12"/>
  <c r="I12" i="12"/>
  <c r="K12" i="12"/>
  <c r="M12" i="12"/>
  <c r="O12" i="12"/>
  <c r="O8" i="12" s="1"/>
  <c r="Q12" i="12"/>
  <c r="V12" i="12"/>
  <c r="G16" i="12"/>
  <c r="G8" i="12" s="1"/>
  <c r="I16" i="12"/>
  <c r="K16" i="12"/>
  <c r="O16" i="12"/>
  <c r="Q16" i="12"/>
  <c r="V16" i="12"/>
  <c r="G21" i="12"/>
  <c r="M21" i="12" s="1"/>
  <c r="M20" i="12" s="1"/>
  <c r="I21" i="12"/>
  <c r="I20" i="12" s="1"/>
  <c r="K21" i="12"/>
  <c r="K20" i="12" s="1"/>
  <c r="O21" i="12"/>
  <c r="O20" i="12" s="1"/>
  <c r="Q21" i="12"/>
  <c r="Q20" i="12" s="1"/>
  <c r="V21" i="12"/>
  <c r="V20" i="12" s="1"/>
  <c r="G26" i="12"/>
  <c r="I26" i="12"/>
  <c r="K26" i="12"/>
  <c r="M26" i="12"/>
  <c r="O26" i="12"/>
  <c r="Q26" i="12"/>
  <c r="V26" i="12"/>
  <c r="G29" i="12"/>
  <c r="I29" i="12"/>
  <c r="K29" i="12"/>
  <c r="O29" i="12"/>
  <c r="O25" i="12" s="1"/>
  <c r="Q29" i="12"/>
  <c r="V29" i="12"/>
  <c r="G32" i="12"/>
  <c r="I32" i="12"/>
  <c r="K32" i="12"/>
  <c r="M32" i="12"/>
  <c r="O32" i="12"/>
  <c r="Q32" i="12"/>
  <c r="V32" i="12"/>
  <c r="G34" i="12"/>
  <c r="M34" i="12" s="1"/>
  <c r="I34" i="12"/>
  <c r="K34" i="12"/>
  <c r="O34" i="12"/>
  <c r="Q34" i="12"/>
  <c r="V34" i="12"/>
  <c r="G37" i="12"/>
  <c r="I37" i="12"/>
  <c r="K37" i="12"/>
  <c r="O37" i="12"/>
  <c r="Q37" i="12"/>
  <c r="V37" i="12"/>
  <c r="G44" i="12"/>
  <c r="M44" i="12" s="1"/>
  <c r="I44" i="12"/>
  <c r="I36" i="12" s="1"/>
  <c r="K44" i="12"/>
  <c r="O44" i="12"/>
  <c r="Q44" i="12"/>
  <c r="V44" i="12"/>
  <c r="G52" i="12"/>
  <c r="M52" i="12" s="1"/>
  <c r="I52" i="12"/>
  <c r="K52" i="12"/>
  <c r="O52" i="12"/>
  <c r="Q52" i="12"/>
  <c r="V52" i="12"/>
  <c r="G55" i="12"/>
  <c r="M55" i="12" s="1"/>
  <c r="I55" i="12"/>
  <c r="K55" i="12"/>
  <c r="O55" i="12"/>
  <c r="Q55" i="12"/>
  <c r="V55" i="12"/>
  <c r="G62" i="12"/>
  <c r="M62" i="12" s="1"/>
  <c r="I62" i="12"/>
  <c r="K62" i="12"/>
  <c r="O62" i="12"/>
  <c r="Q62" i="12"/>
  <c r="V62" i="12"/>
  <c r="G69" i="12"/>
  <c r="M69" i="12" s="1"/>
  <c r="I69" i="12"/>
  <c r="K69" i="12"/>
  <c r="O69" i="12"/>
  <c r="Q69" i="12"/>
  <c r="V69" i="12"/>
  <c r="G72" i="12"/>
  <c r="M72" i="12" s="1"/>
  <c r="I72" i="12"/>
  <c r="K72" i="12"/>
  <c r="O72" i="12"/>
  <c r="Q72" i="12"/>
  <c r="V72" i="12"/>
  <c r="G74" i="12"/>
  <c r="I74" i="12"/>
  <c r="K74" i="12"/>
  <c r="M74" i="12"/>
  <c r="O74" i="12"/>
  <c r="Q74" i="12"/>
  <c r="V74" i="12"/>
  <c r="G76" i="12"/>
  <c r="M76" i="12" s="1"/>
  <c r="I76" i="12"/>
  <c r="K76" i="12"/>
  <c r="O76" i="12"/>
  <c r="Q76" i="12"/>
  <c r="V76" i="12"/>
  <c r="G82" i="12"/>
  <c r="M82" i="12" s="1"/>
  <c r="M81" i="12" s="1"/>
  <c r="I82" i="12"/>
  <c r="I81" i="12" s="1"/>
  <c r="K82" i="12"/>
  <c r="K81" i="12" s="1"/>
  <c r="O82" i="12"/>
  <c r="O81" i="12" s="1"/>
  <c r="Q82" i="12"/>
  <c r="Q81" i="12" s="1"/>
  <c r="V82" i="12"/>
  <c r="V81" i="12" s="1"/>
  <c r="G85" i="12"/>
  <c r="I85" i="12"/>
  <c r="K85" i="12"/>
  <c r="O85" i="12"/>
  <c r="Q85" i="12"/>
  <c r="V85" i="12"/>
  <c r="G88" i="12"/>
  <c r="M88" i="12" s="1"/>
  <c r="I88" i="12"/>
  <c r="I84" i="12" s="1"/>
  <c r="K88" i="12"/>
  <c r="O88" i="12"/>
  <c r="Q88" i="12"/>
  <c r="V88" i="12"/>
  <c r="G91" i="12"/>
  <c r="M91" i="12" s="1"/>
  <c r="I91" i="12"/>
  <c r="K91" i="12"/>
  <c r="O91" i="12"/>
  <c r="Q91" i="12"/>
  <c r="V91" i="12"/>
  <c r="G93" i="12"/>
  <c r="M93" i="12" s="1"/>
  <c r="I93" i="12"/>
  <c r="K93" i="12"/>
  <c r="O93" i="12"/>
  <c r="Q93" i="12"/>
  <c r="V93" i="12"/>
  <c r="G95" i="12"/>
  <c r="M95" i="12" s="1"/>
  <c r="I95" i="12"/>
  <c r="K95" i="12"/>
  <c r="O95" i="12"/>
  <c r="Q95" i="12"/>
  <c r="V95" i="12"/>
  <c r="G97" i="12"/>
  <c r="M97" i="12" s="1"/>
  <c r="I97" i="12"/>
  <c r="K97" i="12"/>
  <c r="O97" i="12"/>
  <c r="Q97" i="12"/>
  <c r="V97" i="12"/>
  <c r="G99" i="12"/>
  <c r="M99" i="12" s="1"/>
  <c r="I99" i="12"/>
  <c r="K99" i="12"/>
  <c r="O99" i="12"/>
  <c r="Q99" i="12"/>
  <c r="V99" i="12"/>
  <c r="G102" i="12"/>
  <c r="G101" i="12" s="1"/>
  <c r="I67" i="1" s="1"/>
  <c r="I102" i="12"/>
  <c r="I101" i="12" s="1"/>
  <c r="K102" i="12"/>
  <c r="K101" i="12" s="1"/>
  <c r="O102" i="12"/>
  <c r="O101" i="12" s="1"/>
  <c r="Q102" i="12"/>
  <c r="Q101" i="12" s="1"/>
  <c r="V102" i="12"/>
  <c r="V101" i="12" s="1"/>
  <c r="G104" i="12"/>
  <c r="M104" i="12" s="1"/>
  <c r="I104" i="12"/>
  <c r="K104" i="12"/>
  <c r="O104" i="12"/>
  <c r="Q104" i="12"/>
  <c r="V104" i="12"/>
  <c r="G106" i="12"/>
  <c r="I106" i="12"/>
  <c r="K106" i="12"/>
  <c r="M106" i="12"/>
  <c r="O106" i="12"/>
  <c r="Q106" i="12"/>
  <c r="V106" i="12"/>
  <c r="G108" i="12"/>
  <c r="I108" i="12"/>
  <c r="K108" i="12"/>
  <c r="O108" i="12"/>
  <c r="Q108" i="12"/>
  <c r="V108" i="12"/>
  <c r="G110" i="12"/>
  <c r="M110" i="12" s="1"/>
  <c r="I110" i="12"/>
  <c r="K110" i="12"/>
  <c r="O110" i="12"/>
  <c r="Q110" i="12"/>
  <c r="V110" i="12"/>
  <c r="G112" i="12"/>
  <c r="I112" i="12"/>
  <c r="K112" i="12"/>
  <c r="M112" i="12"/>
  <c r="O112" i="12"/>
  <c r="Q112" i="12"/>
  <c r="V112" i="12"/>
  <c r="G113" i="12"/>
  <c r="I113" i="12"/>
  <c r="K113" i="12"/>
  <c r="O113" i="12"/>
  <c r="Q113" i="12"/>
  <c r="V113" i="12"/>
  <c r="G114" i="12"/>
  <c r="I114" i="12"/>
  <c r="K114" i="12"/>
  <c r="M114" i="12"/>
  <c r="O114" i="12"/>
  <c r="Q114" i="12"/>
  <c r="V114" i="12"/>
  <c r="G115" i="12"/>
  <c r="M115" i="12" s="1"/>
  <c r="I115" i="12"/>
  <c r="K115" i="12"/>
  <c r="O115" i="12"/>
  <c r="Q115" i="12"/>
  <c r="V115" i="12"/>
  <c r="AE117" i="12"/>
  <c r="F39" i="1" s="1"/>
  <c r="AF117" i="12"/>
  <c r="AZ55" i="1"/>
  <c r="AZ53" i="1"/>
  <c r="AZ51" i="1"/>
  <c r="AZ50" i="1"/>
  <c r="AZ49" i="1"/>
  <c r="F46" i="1" l="1"/>
  <c r="G23" i="1" s="1"/>
  <c r="I61" i="1"/>
  <c r="K8" i="14"/>
  <c r="F40" i="1"/>
  <c r="F43" i="1"/>
  <c r="G36" i="12"/>
  <c r="I64" i="1" s="1"/>
  <c r="M8" i="12"/>
  <c r="O13" i="14"/>
  <c r="I8" i="14"/>
  <c r="G40" i="1"/>
  <c r="G84" i="12"/>
  <c r="I66" i="1" s="1"/>
  <c r="V111" i="12"/>
  <c r="G111" i="12"/>
  <c r="I70" i="1" s="1"/>
  <c r="I111" i="12"/>
  <c r="I103" i="12"/>
  <c r="K103" i="12"/>
  <c r="Q84" i="12"/>
  <c r="V84" i="12"/>
  <c r="Q36" i="12"/>
  <c r="V36" i="12"/>
  <c r="V25" i="12"/>
  <c r="G25" i="12"/>
  <c r="I63" i="1" s="1"/>
  <c r="I25" i="12"/>
  <c r="V8" i="12"/>
  <c r="G8" i="13"/>
  <c r="F41" i="1"/>
  <c r="F44" i="1"/>
  <c r="G103" i="12"/>
  <c r="I68" i="1" s="1"/>
  <c r="I17" i="1" s="1"/>
  <c r="M16" i="12"/>
  <c r="I13" i="14"/>
  <c r="O8" i="14"/>
  <c r="V8" i="14"/>
  <c r="G41" i="1"/>
  <c r="O103" i="12"/>
  <c r="Q111" i="12"/>
  <c r="O84" i="12"/>
  <c r="O36" i="12"/>
  <c r="Q25" i="12"/>
  <c r="K13" i="14"/>
  <c r="Q8" i="14"/>
  <c r="K111" i="12"/>
  <c r="O111" i="12"/>
  <c r="Q103" i="12"/>
  <c r="V103" i="12"/>
  <c r="K84" i="12"/>
  <c r="K36" i="12"/>
  <c r="K25" i="12"/>
  <c r="G20" i="12"/>
  <c r="I62" i="1" s="1"/>
  <c r="K8" i="12"/>
  <c r="AF12" i="13"/>
  <c r="A23" i="1"/>
  <c r="M8" i="14"/>
  <c r="M13" i="14"/>
  <c r="G13" i="14"/>
  <c r="I72" i="1" s="1"/>
  <c r="I20" i="1" s="1"/>
  <c r="M12" i="14"/>
  <c r="AF19" i="14"/>
  <c r="M113" i="12"/>
  <c r="M111" i="12" s="1"/>
  <c r="M108" i="12"/>
  <c r="M103" i="12" s="1"/>
  <c r="M102" i="12"/>
  <c r="M101" i="12" s="1"/>
  <c r="M85" i="12"/>
  <c r="M84" i="12" s="1"/>
  <c r="G81" i="12"/>
  <c r="I65" i="1" s="1"/>
  <c r="M37" i="12"/>
  <c r="M36" i="12" s="1"/>
  <c r="M29" i="12"/>
  <c r="M25" i="12" s="1"/>
  <c r="J28" i="1"/>
  <c r="J26" i="1"/>
  <c r="G38" i="1"/>
  <c r="F38" i="1"/>
  <c r="J23" i="1"/>
  <c r="J24" i="1"/>
  <c r="J25" i="1"/>
  <c r="J27" i="1"/>
  <c r="E24" i="1"/>
  <c r="E26" i="1"/>
  <c r="I16" i="1" l="1"/>
  <c r="I21" i="1" s="1"/>
  <c r="G117" i="12"/>
  <c r="G12" i="13"/>
  <c r="I69" i="1"/>
  <c r="I18" i="1" s="1"/>
  <c r="G45" i="1"/>
  <c r="H45" i="1" s="1"/>
  <c r="I45" i="1" s="1"/>
  <c r="G44" i="1"/>
  <c r="H44" i="1" s="1"/>
  <c r="I44" i="1" s="1"/>
  <c r="H40" i="1"/>
  <c r="I40" i="1" s="1"/>
  <c r="G42" i="1"/>
  <c r="H42" i="1" s="1"/>
  <c r="I42" i="1" s="1"/>
  <c r="G43" i="1"/>
  <c r="H43" i="1" s="1"/>
  <c r="I43" i="1" s="1"/>
  <c r="G19" i="14"/>
  <c r="H41" i="1"/>
  <c r="I41" i="1" s="1"/>
  <c r="G39" i="1"/>
  <c r="G24" i="1"/>
  <c r="A24" i="1"/>
  <c r="G46" i="1" l="1"/>
  <c r="H39" i="1"/>
  <c r="H46" i="1" s="1"/>
  <c r="I73" i="1"/>
  <c r="J72" i="1" l="1"/>
  <c r="J71" i="1"/>
  <c r="J70" i="1"/>
  <c r="J67" i="1"/>
  <c r="J68" i="1"/>
  <c r="J69" i="1"/>
  <c r="J61" i="1"/>
  <c r="J62" i="1"/>
  <c r="J65" i="1"/>
  <c r="J63" i="1"/>
  <c r="J64" i="1"/>
  <c r="J66" i="1"/>
  <c r="I39" i="1"/>
  <c r="I46" i="1" s="1"/>
  <c r="G25" i="1"/>
  <c r="G28" i="1"/>
  <c r="A25" i="1" l="1"/>
  <c r="J39" i="1"/>
  <c r="J46" i="1" s="1"/>
  <c r="J44" i="1"/>
  <c r="J42" i="1"/>
  <c r="J41" i="1"/>
  <c r="J43" i="1"/>
  <c r="J40" i="1"/>
  <c r="J45" i="1"/>
  <c r="J73" i="1"/>
  <c r="G26" i="1" l="1"/>
  <c r="A27" i="1" s="1"/>
  <c r="A26" i="1"/>
  <c r="A29" i="1" l="1"/>
  <c r="G29" i="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<sst xmlns="http://schemas.openxmlformats.org/spreadsheetml/2006/main" count="753" uniqueCount="270">
  <si>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</si>
  <si>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</si>
  <si>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</si>
  <si>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</si>
  <si>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</si>
  <si>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</si>
  <si>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</si>
  <si>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</si>
  <si>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</si>
  <si>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</si>
  <si>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</si>
  <si>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</si>
  <si>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</si>
  <si>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</si>
  <si>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</si>
  <si>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</si>
  <si>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</si>
  <si>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</si>
  <si>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</si>
  <si>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</si>
  <si>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</si>
  <si>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</si>
  <si>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</si>
  <si>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</si>
  <si>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</si>
  <si>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</si>
  <si>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</si>
  <si>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</si>
  <si>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</si>
  <si>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</si>
  <si>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</si>
  <si>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</si>
  <si>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</si>
  <si>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</si>
  <si>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</si>
  <si>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</si>
  <si>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</si>
  <si>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</si>
  <si>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</si>
  <si>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</si>
  <si>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</si>
  <si>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</si>
  <si>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</si>
  <si>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A016</t>
  </si>
  <si>
    <t>CYKLOSTEZKA Pelhřimov   2.ETAPA  NEZPŮSOBILÉ VÝDAJE</t>
  </si>
  <si>
    <t>Město Pelhřimov</t>
  </si>
  <si>
    <t>Masarykovo náměstí 1</t>
  </si>
  <si>
    <t>Pelhřimov</t>
  </si>
  <si>
    <t>39301</t>
  </si>
  <si>
    <t>00248801</t>
  </si>
  <si>
    <t>CZ00248801</t>
  </si>
  <si>
    <t xml:space="preserve">Studio A s.r.o. Pelhřimov </t>
  </si>
  <si>
    <t>11.5.2021</t>
  </si>
  <si>
    <t>Stavba</t>
  </si>
  <si>
    <t>SO 01</t>
  </si>
  <si>
    <t>Polní dvůr-silnice III/11244 na Pavlov pozemní komunikace</t>
  </si>
  <si>
    <t>012021</t>
  </si>
  <si>
    <t>Kontrolní rozpočet</t>
  </si>
  <si>
    <t>SO 03</t>
  </si>
  <si>
    <t>Veřejné osvětlení</t>
  </si>
  <si>
    <t>082020</t>
  </si>
  <si>
    <t>KONTROLNÍ ROZPOČET</t>
  </si>
  <si>
    <t>VO</t>
  </si>
  <si>
    <t>Vedlejší a ostatní náklady</t>
  </si>
  <si>
    <t>Celkem za stavbu</t>
  </si>
  <si>
    <t>CZK</t>
  </si>
  <si>
    <t>#POPS</t>
  </si>
  <si>
    <t>Popis stavby: A016 - CYKLOSTEZKA Pelhřimov   2.ETAPA  NEZPŮSOBILÉ VÝDAJE</t>
  </si>
  <si>
    <t>Soupis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</si>
  <si>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</si>
  <si>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</si>
  <si>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</si>
  <si>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</si>
  <si>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</si>
  <si>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</si>
  <si>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</si>
  <si>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</si>
  <si>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</si>
  <si>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</si>
  <si>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</si>
  <si>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</si>
  <si>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5</t>
  </si>
  <si>
    <t>Komunikace</t>
  </si>
  <si>
    <t>91</t>
  </si>
  <si>
    <t>Doplňující práce na komunikaci</t>
  </si>
  <si>
    <t>93</t>
  </si>
  <si>
    <t>Dokončovací práce inženýrských staveb</t>
  </si>
  <si>
    <t>99</t>
  </si>
  <si>
    <t>Staveništní přesun hmot</t>
  </si>
  <si>
    <t>767</t>
  </si>
  <si>
    <t>Konstrukce zámečnické</t>
  </si>
  <si>
    <t>M21</t>
  </si>
  <si>
    <t>Elektromontáže</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</si>
  <si>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</si>
  <si>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</si>
  <si>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</si>
  <si>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</si>
  <si>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</si>
  <si>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</si>
  <si>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</si>
  <si>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</si>
  <si>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</si>
  <si>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</si>
  <si>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</si>
  <si>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</si>
  <si>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</si>
  <si>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</si>
  <si>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</si>
  <si>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</si>
  <si>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</si>
  <si>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</si>
  <si>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</si>
  <si>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</si>
  <si>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</si>
  <si>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</si>
  <si>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</si>
  <si>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</si>
  <si>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</si>
  <si>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</si>
  <si>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</si>
  <si>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</si>
  <si>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</si>
  <si>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</si>
  <si>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</si>
  <si>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</si>
  <si>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113106241R00</t>
  </si>
  <si>
    <t>Rozebrání ploch komunikací ze silničních panelů</t>
  </si>
  <si>
    <t>m2</t>
  </si>
  <si>
    <t>RTS 21/ I</t>
  </si>
  <si>
    <t>RTS 20/ I</t>
  </si>
  <si>
    <t>Práce</t>
  </si>
  <si>
    <t>POL1_</t>
  </si>
  <si>
    <t xml:space="preserve">úsek č.3 (0,774 - 1,134 km) : </t>
  </si>
  <si>
    <t>VV</t>
  </si>
  <si>
    <t>946</t>
  </si>
  <si>
    <t>132201110R00</t>
  </si>
  <si>
    <t>Hloubení rýh š.do 60 cm v hor.3 do 50 m3, STROJNĚ</t>
  </si>
  <si>
    <t>m3</t>
  </si>
  <si>
    <t xml:space="preserve">podezdívka oplocení : </t>
  </si>
  <si>
    <t>20*0,4*0,8</t>
  </si>
  <si>
    <t>28*0,4*0,8</t>
  </si>
  <si>
    <t>132201119R00</t>
  </si>
  <si>
    <t>Přípl.za lepivost,hloubení rýh 60 cm,hor.3,STROJNĚ</t>
  </si>
  <si>
    <t>274313611R00</t>
  </si>
  <si>
    <t>Beton základových pasů prostý C 16/20</t>
  </si>
  <si>
    <t>318211119R00</t>
  </si>
  <si>
    <t>Zdivo podezdívek oplocení z lom. kamene, MVC 15</t>
  </si>
  <si>
    <t>20*0,4*0,5</t>
  </si>
  <si>
    <t>28*0,4*0,5</t>
  </si>
  <si>
    <t>338171122R00</t>
  </si>
  <si>
    <t>Osazení sloupků plot.ocel. do 2,6 m, zabet.C 25/30</t>
  </si>
  <si>
    <t>kus</t>
  </si>
  <si>
    <t>20</t>
  </si>
  <si>
    <t>8</t>
  </si>
  <si>
    <t>553462014R</t>
  </si>
  <si>
    <t>Sloupek plotový UNIVERS d 48 mm, výška 250 cm pozinkovaná ocel + PVC</t>
  </si>
  <si>
    <t>SPCM</t>
  </si>
  <si>
    <t>Specifikace</t>
  </si>
  <si>
    <t>POL3_</t>
  </si>
  <si>
    <t>28</t>
  </si>
  <si>
    <t>553462042R</t>
  </si>
  <si>
    <t>Vzpěra UNIVERS d 38 mm, výška 200 cm pozinkovaná ocel + PVC, 1 ks hlava</t>
  </si>
  <si>
    <t>564113505R00</t>
  </si>
  <si>
    <t>Podklad z asf.recyklátu fr. 0-32 po zhutn.tl.5 cm</t>
  </si>
  <si>
    <t/>
  </si>
  <si>
    <t xml:space="preserve">                                                              komunikace u l Kulíkova rybníku : 1025,5</t>
  </si>
  <si>
    <t xml:space="preserve">úsek č. 4 (1,134 - 1,427 km) : </t>
  </si>
  <si>
    <t xml:space="preserve">                                                             parkoviště u Balkova mlýna : 470</t>
  </si>
  <si>
    <t>564782111R00</t>
  </si>
  <si>
    <t>Podklad z kam.drceného 0-63 s výplň.kamen. 30 cm</t>
  </si>
  <si>
    <t xml:space="preserve">výměna zeminy v aktivní zoně : </t>
  </si>
  <si>
    <t>564831111R00</t>
  </si>
  <si>
    <t>Kryt ze štěrku po zhutnění tloušťky 10 cm</t>
  </si>
  <si>
    <t>320,5</t>
  </si>
  <si>
    <t>564871111R00</t>
  </si>
  <si>
    <t>Podklad ze štěrkodrti po zhutnění tloušťky 25 cm</t>
  </si>
  <si>
    <t>577112115R00</t>
  </si>
  <si>
    <t>Beton asfalt. ACO 11    š. do 3 m, tl.6 cm</t>
  </si>
  <si>
    <t>596215040R00</t>
  </si>
  <si>
    <t>Kladení zámkové dlažby tl. 8 cm do drtě tl. 4 cm</t>
  </si>
  <si>
    <t>42,5</t>
  </si>
  <si>
    <t>596921112R00</t>
  </si>
  <si>
    <t>Kladení bet.veget. dlaždic,lože 30 mm,pl.do 100 m2</t>
  </si>
  <si>
    <t>70,5</t>
  </si>
  <si>
    <t>59228261R</t>
  </si>
  <si>
    <t>Tvárnice zatravňovací  600x400x100 mm přírodní šedá</t>
  </si>
  <si>
    <t>70,5*4,1*1,05</t>
  </si>
  <si>
    <t>592452655R</t>
  </si>
  <si>
    <t>Dlažba BEST KLASIKO přírodní 20x10x8 povrch STANDARD</t>
  </si>
  <si>
    <t xml:space="preserve">prořez : </t>
  </si>
  <si>
    <t>0,425*5</t>
  </si>
  <si>
    <t>912001</t>
  </si>
  <si>
    <t>Osazení a dodávka odpadkového koše</t>
  </si>
  <si>
    <t xml:space="preserve">ks    </t>
  </si>
  <si>
    <t>Vlastní</t>
  </si>
  <si>
    <t>Indiv</t>
  </si>
  <si>
    <t>6</t>
  </si>
  <si>
    <t>122301101R00</t>
  </si>
  <si>
    <t>Odkopávky nezapažené v hor. 4 do 100 m3</t>
  </si>
  <si>
    <t>RTS 20/ II</t>
  </si>
  <si>
    <t xml:space="preserve">pod lavičky : </t>
  </si>
  <si>
    <t>1,5*2*6*0,29</t>
  </si>
  <si>
    <t>122301109R00</t>
  </si>
  <si>
    <t>Příplatek za lepivost - odkopávky v hor. 4</t>
  </si>
  <si>
    <t>181101102R00</t>
  </si>
  <si>
    <t>Úprava pláně v zářezech v hor. 1-4, se zhutněním</t>
  </si>
  <si>
    <t>1,5*2*6</t>
  </si>
  <si>
    <t>564861111RT2</t>
  </si>
  <si>
    <t>Podklad ze štěrkodrti po zhutnění tloušťky 20 cm štěrkodrť frakce 0-32 mm</t>
  </si>
  <si>
    <t>632921911R00</t>
  </si>
  <si>
    <t>Dlažba z dlaždic betonových do písku, tl. 40 mm pod lavičky</t>
  </si>
  <si>
    <t>936124112R00</t>
  </si>
  <si>
    <t>Zřízení lavice stabilní se zabetonováním noh</t>
  </si>
  <si>
    <t>592891020R</t>
  </si>
  <si>
    <t xml:space="preserve">Lavička vym/dřevo opěr </t>
  </si>
  <si>
    <t>998225111R00</t>
  </si>
  <si>
    <t>Přesun hmot, pozemní komunikace, kryt živičný</t>
  </si>
  <si>
    <t>t</t>
  </si>
  <si>
    <t>Přesun hmot</t>
  </si>
  <si>
    <t>POL7_</t>
  </si>
  <si>
    <t>767911130RT1</t>
  </si>
  <si>
    <t>Montáž oplocení z pletiva v.do 2,0 m,napínací drát vč. dodávky pletiva, napínacího drátu a napínáku</t>
  </si>
  <si>
    <t>m</t>
  </si>
  <si>
    <t>767911822R00</t>
  </si>
  <si>
    <t>Demontáž drátěného pletiva výšky do 2,0 m</t>
  </si>
  <si>
    <t>14</t>
  </si>
  <si>
    <t>767985214ik</t>
  </si>
  <si>
    <t>Montáž a dodávka oplocení  z plastových plotovek</t>
  </si>
  <si>
    <t xml:space="preserve">m     </t>
  </si>
  <si>
    <t>998767201R00</t>
  </si>
  <si>
    <t>Přesun hmot pro zámečnické konstr., výšky do 6 m</t>
  </si>
  <si>
    <t>979084216R00</t>
  </si>
  <si>
    <t>Vodorovná doprava vybour. hmot po suchu do 5 km</t>
  </si>
  <si>
    <t>Přesun suti</t>
  </si>
  <si>
    <t>POL8_</t>
  </si>
  <si>
    <t>979084219R00</t>
  </si>
  <si>
    <t>Příplatek k dopravě vybour.hmot za dalších 5 km</t>
  </si>
  <si>
    <t>979087213R00</t>
  </si>
  <si>
    <t>Nakládání vybour.hmot na dop.prostředky-komunikace</t>
  </si>
  <si>
    <t>979990104R00</t>
  </si>
  <si>
    <t>Poplatek za skládku suti - beton nad 30x30 cm</t>
  </si>
  <si>
    <t>SUM</t>
  </si>
  <si>
    <t>Poznámky uchazeče k zadání</t>
  </si>
  <si>
    <t>POPUZIV</t>
  </si>
  <si>
    <t>END</t>
  </si>
  <si>
    <t>210</t>
  </si>
  <si>
    <t xml:space="preserve">Veřejné osvětlení, viz.samostatný rozpočet </t>
  </si>
  <si>
    <t>celek</t>
  </si>
  <si>
    <t>005111020R</t>
  </si>
  <si>
    <t>Vytyčení stavby</t>
  </si>
  <si>
    <t>Soubor</t>
  </si>
  <si>
    <t>VRN</t>
  </si>
  <si>
    <t>POL99_8</t>
  </si>
  <si>
    <t>005111021R</t>
  </si>
  <si>
    <t>Vytyčení inženýrských sítí</t>
  </si>
  <si>
    <t>005121 R</t>
  </si>
  <si>
    <t>Zařízení staveniště</t>
  </si>
  <si>
    <t>005124010R</t>
  </si>
  <si>
    <t>Koordinační činnost</t>
  </si>
  <si>
    <t>005211030R</t>
  </si>
  <si>
    <t xml:space="preserve">Dočasná dopravní opatření </t>
  </si>
  <si>
    <t>005241010R</t>
  </si>
  <si>
    <t xml:space="preserve">Dokumentace skutečného provedení </t>
  </si>
  <si>
    <t>005241020R</t>
  </si>
  <si>
    <t xml:space="preserve">Geodetické zaměření skutečného provedení  </t>
  </si>
  <si>
    <t>005261030R</t>
  </si>
  <si>
    <t xml:space="preserve">Finanční rezerva </t>
  </si>
  <si>
    <t>POL99_2</t>
  </si>
  <si>
    <t xml:space="preserve"> </t>
  </si>
  <si>
    <t>SOUPIS sTAV.PRACÍ,DOD.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</si>
</sst>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9"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4">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5" fillId="0" borderId="34" xfId="0" applyNumberFormat="1" applyFont="1" applyBorder="1" applyAlignment="1">
      <alignment vertical="center" wrapText="1"/>
    </xf>
    <xf numFmtId="4" fontId="0" fillId="0" borderId="34" xfId="0" applyNumberFormat="1" applyBorder="1" applyAlignment="1">
      <alignment vertical="center"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6" t="s">
        <v>40</v>
      </c>
      <c r="B2" s="196"/>
      <c r="C2" s="196"/>
      <c r="D2" s="196"/>
      <c r="E2" s="196"/>
      <c r="F2" s="196"/>
      <c r="G2" s="196"/>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76"/>
  <sheetViews>
    <sheetView showGridLines="0" topLeftCell="B1" zoomScaleNormal="100" zoomScaleSheetLayoutView="75" workbookViewId="0">
      <selection activeCell="B2" sqref="B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32" t="s">
        <v>269</v>
      </c>
      <c r="C1" s="233"/>
      <c r="D1" s="233"/>
      <c r="E1" s="233"/>
      <c r="F1" s="233"/>
      <c r="G1" s="233"/>
      <c r="H1" s="233"/>
      <c r="I1" s="233"/>
      <c r="J1" s="234"/>
    </row>
    <row r="2" spans="1:15" ht="36" customHeight="1" x14ac:dyDescent="0.2">
      <c r="A2" s="2"/>
      <c r="B2" s="76" t="s">
        <v>23</v>
      </c>
      <c r="C2" s="77"/>
      <c r="D2" s="78" t="s">
        <v>43</v>
      </c>
      <c r="E2" s="238" t="s">
        <v>44</v>
      </c>
      <c r="F2" s="239"/>
      <c r="G2" s="239"/>
      <c r="H2" s="239"/>
      <c r="I2" s="239"/>
      <c r="J2" s="240"/>
      <c r="O2" s="1"/>
    </row>
    <row r="3" spans="1:15" ht="27" hidden="1" customHeight="1" x14ac:dyDescent="0.2">
      <c r="A3" s="2"/>
      <c r="B3" s="79"/>
      <c r="C3" s="77"/>
      <c r="D3" s="80"/>
      <c r="E3" s="241"/>
      <c r="F3" s="242"/>
      <c r="G3" s="242"/>
      <c r="H3" s="242"/>
      <c r="I3" s="242"/>
      <c r="J3" s="243"/>
    </row>
    <row r="4" spans="1:15" ht="23.25" customHeight="1" x14ac:dyDescent="0.2">
      <c r="A4" s="2"/>
      <c r="B4" s="81"/>
      <c r="C4" s="82"/>
      <c r="D4" s="83"/>
      <c r="E4" s="222"/>
      <c r="F4" s="222"/>
      <c r="G4" s="222"/>
      <c r="H4" s="222"/>
      <c r="I4" s="222"/>
      <c r="J4" s="223"/>
    </row>
    <row r="5" spans="1:15" ht="24" customHeight="1" x14ac:dyDescent="0.2">
      <c r="A5" s="2"/>
      <c r="B5" s="31" t="s">
        <v>22</v>
      </c>
      <c r="D5" s="226" t="s">
        <v>45</v>
      </c>
      <c r="E5" s="227"/>
      <c r="F5" s="227"/>
      <c r="G5" s="227"/>
      <c r="H5" s="18" t="s">
        <v>41</v>
      </c>
      <c r="I5" s="85" t="s">
        <v>49</v>
      </c>
      <c r="J5" s="8"/>
    </row>
    <row r="6" spans="1:15" ht="15.75" customHeight="1" x14ac:dyDescent="0.2">
      <c r="A6" s="2"/>
      <c r="B6" s="28"/>
      <c r="C6" s="55"/>
      <c r="D6" s="228" t="s">
        <v>46</v>
      </c>
      <c r="E6" s="229"/>
      <c r="F6" s="229"/>
      <c r="G6" s="229"/>
      <c r="H6" s="18" t="s">
        <v>35</v>
      </c>
      <c r="I6" s="85" t="s">
        <v>50</v>
      </c>
      <c r="J6" s="8"/>
    </row>
    <row r="7" spans="1:15" ht="15.75" customHeight="1" x14ac:dyDescent="0.2">
      <c r="A7" s="2"/>
      <c r="B7" s="29"/>
      <c r="C7" s="56"/>
      <c r="D7" s="84" t="s">
        <v>48</v>
      </c>
      <c r="E7" s="230" t="s">
        <v>47</v>
      </c>
      <c r="F7" s="231"/>
      <c r="G7" s="231"/>
      <c r="H7" s="24"/>
      <c r="I7" s="23"/>
      <c r="J7" s="34"/>
    </row>
    <row r="8" spans="1:15" ht="24" hidden="1" customHeight="1" x14ac:dyDescent="0.2">
      <c r="A8" s="2"/>
      <c r="B8" s="31" t="s">
        <v>20</v>
      </c>
      <c r="D8" s="86" t="s">
        <v>51</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5" t="s">
        <v>268</v>
      </c>
      <c r="E11" s="245"/>
      <c r="F11" s="245"/>
      <c r="G11" s="245"/>
      <c r="H11" s="18" t="s">
        <v>41</v>
      </c>
      <c r="I11" s="88"/>
      <c r="J11" s="8"/>
    </row>
    <row r="12" spans="1:15" ht="15.75" customHeight="1" x14ac:dyDescent="0.2">
      <c r="A12" s="2"/>
      <c r="B12" s="28"/>
      <c r="C12" s="55"/>
      <c r="D12" s="221"/>
      <c r="E12" s="221"/>
      <c r="F12" s="221"/>
      <c r="G12" s="221"/>
      <c r="H12" s="18" t="s">
        <v>35</v>
      </c>
      <c r="I12" s="88"/>
      <c r="J12" s="8"/>
    </row>
    <row r="13" spans="1:15" ht="15.75" customHeight="1" x14ac:dyDescent="0.2">
      <c r="A13" s="2"/>
      <c r="B13" s="29"/>
      <c r="C13" s="56"/>
      <c r="D13" s="87"/>
      <c r="E13" s="224"/>
      <c r="F13" s="225"/>
      <c r="G13" s="225"/>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44"/>
      <c r="F15" s="244"/>
      <c r="G15" s="246"/>
      <c r="H15" s="246"/>
      <c r="I15" s="246" t="s">
        <v>30</v>
      </c>
      <c r="J15" s="247"/>
    </row>
    <row r="16" spans="1:15" ht="23.25" customHeight="1" x14ac:dyDescent="0.2">
      <c r="A16" s="142" t="s">
        <v>25</v>
      </c>
      <c r="B16" s="38" t="s">
        <v>25</v>
      </c>
      <c r="C16" s="62"/>
      <c r="D16" s="63"/>
      <c r="E16" s="210"/>
      <c r="F16" s="211"/>
      <c r="G16" s="210"/>
      <c r="H16" s="211"/>
      <c r="I16" s="210">
        <f>SUMIF(F61:F72,A16,I61:I72)+SUMIF(F61:F72,"PSU",I61:I72)</f>
        <v>0</v>
      </c>
      <c r="J16" s="212"/>
    </row>
    <row r="17" spans="1:10" ht="23.25" customHeight="1" x14ac:dyDescent="0.2">
      <c r="A17" s="142" t="s">
        <v>26</v>
      </c>
      <c r="B17" s="38" t="s">
        <v>26</v>
      </c>
      <c r="C17" s="62"/>
      <c r="D17" s="63"/>
      <c r="E17" s="210"/>
      <c r="F17" s="211"/>
      <c r="G17" s="210"/>
      <c r="H17" s="211"/>
      <c r="I17" s="210">
        <f>SUMIF(F61:F72,A17,I61:I72)</f>
        <v>0</v>
      </c>
      <c r="J17" s="212"/>
    </row>
    <row r="18" spans="1:10" ht="23.25" customHeight="1" x14ac:dyDescent="0.2">
      <c r="A18" s="142" t="s">
        <v>27</v>
      </c>
      <c r="B18" s="38" t="s">
        <v>27</v>
      </c>
      <c r="C18" s="62"/>
      <c r="D18" s="63"/>
      <c r="E18" s="210"/>
      <c r="F18" s="211"/>
      <c r="G18" s="210"/>
      <c r="H18" s="211"/>
      <c r="I18" s="210">
        <f>SUMIF(F61:F72,A18,I61:I72)</f>
        <v>0</v>
      </c>
      <c r="J18" s="212"/>
    </row>
    <row r="19" spans="1:10" ht="23.25" customHeight="1" x14ac:dyDescent="0.2">
      <c r="A19" s="142" t="s">
        <v>96</v>
      </c>
      <c r="B19" s="38" t="s">
        <v>28</v>
      </c>
      <c r="C19" s="62"/>
      <c r="D19" s="63"/>
      <c r="E19" s="210"/>
      <c r="F19" s="211"/>
      <c r="G19" s="210"/>
      <c r="H19" s="211"/>
      <c r="I19" s="210">
        <f>SUMIF(F61:F72,A19,I61:I72)</f>
        <v>0</v>
      </c>
      <c r="J19" s="212"/>
    </row>
    <row r="20" spans="1:10" ht="23.25" customHeight="1" x14ac:dyDescent="0.2">
      <c r="A20" s="142" t="s">
        <v>97</v>
      </c>
      <c r="B20" s="38" t="s">
        <v>29</v>
      </c>
      <c r="C20" s="62"/>
      <c r="D20" s="63"/>
      <c r="E20" s="210"/>
      <c r="F20" s="211"/>
      <c r="G20" s="210"/>
      <c r="H20" s="211"/>
      <c r="I20" s="210">
        <f>SUMIF(F61:F72,A20,I61:I72)</f>
        <v>0</v>
      </c>
      <c r="J20" s="212"/>
    </row>
    <row r="21" spans="1:10" ht="23.25" customHeight="1" x14ac:dyDescent="0.2">
      <c r="A21" s="2"/>
      <c r="B21" s="48" t="s">
        <v>30</v>
      </c>
      <c r="C21" s="64"/>
      <c r="D21" s="65"/>
      <c r="E21" s="213"/>
      <c r="F21" s="248"/>
      <c r="G21" s="213"/>
      <c r="H21" s="248"/>
      <c r="I21" s="213">
        <f>SUM(I16:J20)</f>
        <v>0</v>
      </c>
      <c r="J21" s="214"/>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08">
        <f>ZakladDPHSniVypocet</f>
        <v>0</v>
      </c>
      <c r="H23" s="209"/>
      <c r="I23" s="209"/>
      <c r="J23" s="40" t="str">
        <f t="shared" ref="J23:J28" si="0">Mena</f>
        <v>CZK</v>
      </c>
    </row>
    <row r="24" spans="1:10" ht="23.25" customHeight="1" x14ac:dyDescent="0.2">
      <c r="A24" s="2">
        <f>(A23-INT(A23))*100</f>
        <v>0</v>
      </c>
      <c r="B24" s="38" t="s">
        <v>13</v>
      </c>
      <c r="C24" s="62"/>
      <c r="D24" s="63"/>
      <c r="E24" s="67">
        <f>SazbaDPH1</f>
        <v>15</v>
      </c>
      <c r="F24" s="39" t="s">
        <v>0</v>
      </c>
      <c r="G24" s="206">
        <f>A23</f>
        <v>0</v>
      </c>
      <c r="H24" s="207"/>
      <c r="I24" s="207"/>
      <c r="J24" s="40" t="str">
        <f t="shared" si="0"/>
        <v>CZK</v>
      </c>
    </row>
    <row r="25" spans="1:10" ht="23.25" customHeight="1" x14ac:dyDescent="0.2">
      <c r="A25" s="2">
        <f>ZakladDPHZakl*SazbaDPH2/100</f>
        <v>0</v>
      </c>
      <c r="B25" s="38" t="s">
        <v>14</v>
      </c>
      <c r="C25" s="62"/>
      <c r="D25" s="63"/>
      <c r="E25" s="67">
        <v>21</v>
      </c>
      <c r="F25" s="39" t="s">
        <v>0</v>
      </c>
      <c r="G25" s="208">
        <f>ZakladDPHZaklVypocet</f>
        <v>0</v>
      </c>
      <c r="H25" s="209"/>
      <c r="I25" s="209"/>
      <c r="J25" s="40" t="str">
        <f t="shared" si="0"/>
        <v>CZK</v>
      </c>
    </row>
    <row r="26" spans="1:10" ht="23.25" customHeight="1" x14ac:dyDescent="0.2">
      <c r="A26" s="2">
        <f>(A25-INT(A25))*100</f>
        <v>0</v>
      </c>
      <c r="B26" s="32" t="s">
        <v>15</v>
      </c>
      <c r="C26" s="68"/>
      <c r="D26" s="54"/>
      <c r="E26" s="69">
        <f>SazbaDPH2</f>
        <v>21</v>
      </c>
      <c r="F26" s="30" t="s">
        <v>0</v>
      </c>
      <c r="G26" s="235">
        <f>A25</f>
        <v>0</v>
      </c>
      <c r="H26" s="236"/>
      <c r="I26" s="236"/>
      <c r="J26" s="37" t="str">
        <f t="shared" si="0"/>
        <v>CZK</v>
      </c>
    </row>
    <row r="27" spans="1:10" ht="23.25" customHeight="1" thickBot="1" x14ac:dyDescent="0.25">
      <c r="A27" s="2">
        <f>ZakladDPHSni+DPHSni+ZakladDPHZakl+DPHZakl</f>
        <v>0</v>
      </c>
      <c r="B27" s="31" t="s">
        <v>4</v>
      </c>
      <c r="C27" s="70"/>
      <c r="D27" s="71"/>
      <c r="E27" s="70"/>
      <c r="F27" s="16"/>
      <c r="G27" s="237">
        <f>CenaCelkem-(ZakladDPHSni+DPHSni+ZakladDPHZakl+DPHZakl)</f>
        <v>0</v>
      </c>
      <c r="H27" s="237"/>
      <c r="I27" s="237"/>
      <c r="J27" s="41" t="str">
        <f t="shared" si="0"/>
        <v>CZK</v>
      </c>
    </row>
    <row r="28" spans="1:10" ht="27.75" hidden="1" customHeight="1" thickBot="1" x14ac:dyDescent="0.25">
      <c r="A28" s="2"/>
      <c r="B28" s="115" t="s">
        <v>24</v>
      </c>
      <c r="C28" s="116"/>
      <c r="D28" s="116"/>
      <c r="E28" s="117"/>
      <c r="F28" s="118"/>
      <c r="G28" s="216">
        <f>ZakladDPHSniVypocet+ZakladDPHZaklVypocet</f>
        <v>0</v>
      </c>
      <c r="H28" s="216"/>
      <c r="I28" s="216"/>
      <c r="J28" s="119" t="str">
        <f t="shared" si="0"/>
        <v>CZK</v>
      </c>
    </row>
    <row r="29" spans="1:10" ht="27.75" customHeight="1" thickBot="1" x14ac:dyDescent="0.25">
      <c r="A29" s="2">
        <f>(A27-INT(A27))*100</f>
        <v>0</v>
      </c>
      <c r="B29" s="115" t="s">
        <v>36</v>
      </c>
      <c r="C29" s="120"/>
      <c r="D29" s="120"/>
      <c r="E29" s="120"/>
      <c r="F29" s="121"/>
      <c r="G29" s="215">
        <f>A27</f>
        <v>0</v>
      </c>
      <c r="H29" s="215"/>
      <c r="I29" s="215"/>
      <c r="J29" s="122" t="s">
        <v>65</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t="s">
        <v>52</v>
      </c>
      <c r="I32" s="26"/>
      <c r="J32" s="9"/>
    </row>
    <row r="33" spans="1:10" ht="47.25" customHeight="1" x14ac:dyDescent="0.2">
      <c r="A33" s="2"/>
      <c r="B33" s="2"/>
      <c r="J33" s="9"/>
    </row>
    <row r="34" spans="1:10" s="21" customFormat="1" ht="18.75" customHeight="1" x14ac:dyDescent="0.2">
      <c r="A34" s="20"/>
      <c r="B34" s="20"/>
      <c r="C34" s="74"/>
      <c r="D34" s="217"/>
      <c r="E34" s="218"/>
      <c r="G34" s="219"/>
      <c r="H34" s="220"/>
      <c r="I34" s="220"/>
      <c r="J34" s="25"/>
    </row>
    <row r="35" spans="1:10" ht="12.75" customHeight="1" x14ac:dyDescent="0.2">
      <c r="A35" s="2"/>
      <c r="B35" s="2"/>
      <c r="D35" s="205" t="s">
        <v>2</v>
      </c>
      <c r="E35" s="205"/>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53</v>
      </c>
      <c r="C39" s="201"/>
      <c r="D39" s="201"/>
      <c r="E39" s="201"/>
      <c r="F39" s="102">
        <f>'SO 01 012021 Pol'!AE117+'SO 03 082020 Pol'!AE12+'VO 012021 Pol'!AE19</f>
        <v>0</v>
      </c>
      <c r="G39" s="103">
        <f>'SO 01 012021 Pol'!AF117+'SO 03 082020 Pol'!AF12+'VO 012021 Pol'!AF19</f>
        <v>0</v>
      </c>
      <c r="H39" s="104">
        <f t="shared" ref="H39:H45" si="1">(F39*SazbaDPH1/100)+(G39*SazbaDPH2/100)</f>
        <v>0</v>
      </c>
      <c r="I39" s="104">
        <f t="shared" ref="I39:I45" si="2">F39+G39+H39</f>
        <v>0</v>
      </c>
      <c r="J39" s="105" t="str">
        <f t="shared" ref="J39:J45" si="3">IF(CenaCelkemVypocet=0,"",I39/CenaCelkemVypocet*100)</f>
        <v/>
      </c>
    </row>
    <row r="40" spans="1:10" ht="25.5" customHeight="1" x14ac:dyDescent="0.2">
      <c r="A40" s="91">
        <v>2</v>
      </c>
      <c r="B40" s="106" t="s">
        <v>54</v>
      </c>
      <c r="C40" s="200" t="s">
        <v>55</v>
      </c>
      <c r="D40" s="200"/>
      <c r="E40" s="200"/>
      <c r="F40" s="107">
        <f>'SO 01 012021 Pol'!AE117</f>
        <v>0</v>
      </c>
      <c r="G40" s="108">
        <f>'SO 01 012021 Pol'!AF117</f>
        <v>0</v>
      </c>
      <c r="H40" s="108">
        <f t="shared" si="1"/>
        <v>0</v>
      </c>
      <c r="I40" s="108">
        <f t="shared" si="2"/>
        <v>0</v>
      </c>
      <c r="J40" s="109" t="str">
        <f t="shared" si="3"/>
        <v/>
      </c>
    </row>
    <row r="41" spans="1:10" ht="25.5" customHeight="1" x14ac:dyDescent="0.2">
      <c r="A41" s="91">
        <v>3</v>
      </c>
      <c r="B41" s="110" t="s">
        <v>56</v>
      </c>
      <c r="C41" s="201" t="s">
        <v>57</v>
      </c>
      <c r="D41" s="201"/>
      <c r="E41" s="201"/>
      <c r="F41" s="111">
        <f>'SO 01 012021 Pol'!AE117</f>
        <v>0</v>
      </c>
      <c r="G41" s="104">
        <f>'SO 01 012021 Pol'!AF117</f>
        <v>0</v>
      </c>
      <c r="H41" s="104">
        <f t="shared" si="1"/>
        <v>0</v>
      </c>
      <c r="I41" s="104">
        <f t="shared" si="2"/>
        <v>0</v>
      </c>
      <c r="J41" s="105" t="str">
        <f t="shared" si="3"/>
        <v/>
      </c>
    </row>
    <row r="42" spans="1:10" ht="25.5" customHeight="1" x14ac:dyDescent="0.2">
      <c r="A42" s="91">
        <v>2</v>
      </c>
      <c r="B42" s="106" t="s">
        <v>58</v>
      </c>
      <c r="C42" s="200" t="s">
        <v>59</v>
      </c>
      <c r="D42" s="200"/>
      <c r="E42" s="200"/>
      <c r="F42" s="107">
        <f>'SO 03 082020 Pol'!AE12</f>
        <v>0</v>
      </c>
      <c r="G42" s="108">
        <f>'SO 03 082020 Pol'!AF12</f>
        <v>0</v>
      </c>
      <c r="H42" s="108">
        <f t="shared" si="1"/>
        <v>0</v>
      </c>
      <c r="I42" s="108">
        <f t="shared" si="2"/>
        <v>0</v>
      </c>
      <c r="J42" s="109" t="str">
        <f t="shared" si="3"/>
        <v/>
      </c>
    </row>
    <row r="43" spans="1:10" ht="25.5" customHeight="1" x14ac:dyDescent="0.2">
      <c r="A43" s="91">
        <v>3</v>
      </c>
      <c r="B43" s="110" t="s">
        <v>60</v>
      </c>
      <c r="C43" s="201" t="s">
        <v>61</v>
      </c>
      <c r="D43" s="201"/>
      <c r="E43" s="201"/>
      <c r="F43" s="111">
        <f>'SO 03 082020 Pol'!AE12</f>
        <v>0</v>
      </c>
      <c r="G43" s="104">
        <f>'SO 03 082020 Pol'!AF12</f>
        <v>0</v>
      </c>
      <c r="H43" s="104">
        <f t="shared" si="1"/>
        <v>0</v>
      </c>
      <c r="I43" s="104">
        <f t="shared" si="2"/>
        <v>0</v>
      </c>
      <c r="J43" s="105" t="str">
        <f t="shared" si="3"/>
        <v/>
      </c>
    </row>
    <row r="44" spans="1:10" ht="25.5" customHeight="1" x14ac:dyDescent="0.2">
      <c r="A44" s="91">
        <v>2</v>
      </c>
      <c r="B44" s="106" t="s">
        <v>62</v>
      </c>
      <c r="C44" s="200" t="s">
        <v>63</v>
      </c>
      <c r="D44" s="200"/>
      <c r="E44" s="200"/>
      <c r="F44" s="107">
        <f>'VO 012021 Pol'!AE19</f>
        <v>0</v>
      </c>
      <c r="G44" s="108">
        <f>'VO 012021 Pol'!AF19</f>
        <v>0</v>
      </c>
      <c r="H44" s="108">
        <f t="shared" si="1"/>
        <v>0</v>
      </c>
      <c r="I44" s="108">
        <f t="shared" si="2"/>
        <v>0</v>
      </c>
      <c r="J44" s="109" t="str">
        <f t="shared" si="3"/>
        <v/>
      </c>
    </row>
    <row r="45" spans="1:10" ht="25.5" customHeight="1" x14ac:dyDescent="0.2">
      <c r="A45" s="91">
        <v>3</v>
      </c>
      <c r="B45" s="110" t="s">
        <v>56</v>
      </c>
      <c r="C45" s="201" t="s">
        <v>57</v>
      </c>
      <c r="D45" s="201"/>
      <c r="E45" s="201"/>
      <c r="F45" s="111">
        <f>'VO 012021 Pol'!AE19</f>
        <v>0</v>
      </c>
      <c r="G45" s="104">
        <f>'VO 012021 Pol'!AF19</f>
        <v>0</v>
      </c>
      <c r="H45" s="104">
        <f t="shared" si="1"/>
        <v>0</v>
      </c>
      <c r="I45" s="104">
        <f t="shared" si="2"/>
        <v>0</v>
      </c>
      <c r="J45" s="105" t="str">
        <f t="shared" si="3"/>
        <v/>
      </c>
    </row>
    <row r="46" spans="1:10" ht="25.5" customHeight="1" x14ac:dyDescent="0.2">
      <c r="A46" s="91"/>
      <c r="B46" s="202" t="s">
        <v>64</v>
      </c>
      <c r="C46" s="203"/>
      <c r="D46" s="203"/>
      <c r="E46" s="204"/>
      <c r="F46" s="112">
        <f>SUMIF(A39:A45,"=1",F39:F45)</f>
        <v>0</v>
      </c>
      <c r="G46" s="113">
        <f>SUMIF(A39:A45,"=1",G39:G45)</f>
        <v>0</v>
      </c>
      <c r="H46" s="113">
        <f>SUMIF(A39:A45,"=1",H39:H45)</f>
        <v>0</v>
      </c>
      <c r="I46" s="113">
        <f>SUMIF(A39:A45,"=1",I39:I45)</f>
        <v>0</v>
      </c>
      <c r="J46" s="114">
        <f>SUMIF(A39:A45,"=1",J39:J45)</f>
        <v>0</v>
      </c>
    </row>
    <row r="48" spans="1:10" x14ac:dyDescent="0.2">
      <c r="A48" t="s">
        <v>66</v>
      </c>
      <c r="B48" t="s">
        <v>67</v>
      </c>
    </row>
    <row r="49" spans="1:52" ht="25.5" x14ac:dyDescent="0.2">
      <c r="B49" s="199" t="s">
        <v>68</v>
      </c>
      <c r="C49" s="199"/>
      <c r="D49" s="199"/>
      <c r="E49" s="199"/>
      <c r="F49" s="199"/>
      <c r="G49" s="199"/>
      <c r="H49" s="199"/>
      <c r="I49" s="199"/>
      <c r="J49" s="199"/>
      <c r="AZ49" s="123" t="str">
        <f>B49</f>
        <v>Soupis prací je sestaven na využití položek  Cenová soustava  RTS a.s. a  technické podmínky položek Cenové soustavy RTS ,</v>
      </c>
    </row>
    <row r="50" spans="1:52" ht="25.5" x14ac:dyDescent="0.2">
      <c r="B50" s="199" t="s">
        <v>69</v>
      </c>
      <c r="C50" s="199"/>
      <c r="D50" s="199"/>
      <c r="E50" s="199"/>
      <c r="F50" s="199"/>
      <c r="G50" s="199"/>
      <c r="H50" s="199"/>
      <c r="I50" s="199"/>
      <c r="J50" s="199"/>
      <c r="AZ50" s="123" t="str">
        <f>B50</f>
        <v>které nejsou uvedeny v soupisu prací (tzv. úvodní části katalogů) jsou neomezeně dálkově k dispozici na  www.cenovasoustava.cz</v>
      </c>
    </row>
    <row r="51" spans="1:52" x14ac:dyDescent="0.2">
      <c r="B51" s="199" t="s">
        <v>70</v>
      </c>
      <c r="C51" s="199"/>
      <c r="D51" s="199"/>
      <c r="E51" s="199"/>
      <c r="F51" s="199"/>
      <c r="G51" s="199"/>
      <c r="H51" s="199"/>
      <c r="I51" s="199"/>
      <c r="J51" s="199"/>
      <c r="AZ51" s="123" t="str">
        <f>B51</f>
        <v>Rozpočet je zpracován  v cenové úrovni 2020/II podle vyhl.č.169/2016Sb.</v>
      </c>
    </row>
    <row r="53" spans="1:52" ht="38.25" x14ac:dyDescent="0.2">
      <c r="B53" s="199" t="s">
        <v>71</v>
      </c>
      <c r="C53" s="199"/>
      <c r="D53" s="199"/>
      <c r="E53" s="199"/>
      <c r="F53" s="199"/>
      <c r="G53" s="199"/>
      <c r="H53" s="199"/>
      <c r="I53" s="199"/>
      <c r="J53" s="199"/>
      <c r="AZ53" s="123" t="str">
        <f>B53</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55" spans="1:52" ht="63.75" x14ac:dyDescent="0.2">
      <c r="B55" s="199" t="s">
        <v>72</v>
      </c>
      <c r="C55" s="199"/>
      <c r="D55" s="199"/>
      <c r="E55" s="199"/>
      <c r="F55" s="199"/>
      <c r="G55" s="199"/>
      <c r="H55" s="199"/>
      <c r="I55" s="199"/>
      <c r="J55" s="199"/>
      <c r="AZ55" s="123" t="str">
        <f>B55</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58" spans="1:52" ht="15.75" x14ac:dyDescent="0.25">
      <c r="B58" s="124" t="s">
        <v>73</v>
      </c>
    </row>
    <row r="60" spans="1:52" ht="25.5" customHeight="1" x14ac:dyDescent="0.2">
      <c r="A60" s="126"/>
      <c r="B60" s="129" t="s">
        <v>17</v>
      </c>
      <c r="C60" s="129" t="s">
        <v>5</v>
      </c>
      <c r="D60" s="130"/>
      <c r="E60" s="130"/>
      <c r="F60" s="131" t="s">
        <v>74</v>
      </c>
      <c r="G60" s="131"/>
      <c r="H60" s="131"/>
      <c r="I60" s="131" t="s">
        <v>30</v>
      </c>
      <c r="J60" s="131" t="s">
        <v>0</v>
      </c>
    </row>
    <row r="61" spans="1:52" ht="36.75" customHeight="1" x14ac:dyDescent="0.2">
      <c r="A61" s="127"/>
      <c r="B61" s="132" t="s">
        <v>75</v>
      </c>
      <c r="C61" s="197" t="s">
        <v>76</v>
      </c>
      <c r="D61" s="198"/>
      <c r="E61" s="198"/>
      <c r="F61" s="138" t="s">
        <v>25</v>
      </c>
      <c r="G61" s="139"/>
      <c r="H61" s="139"/>
      <c r="I61" s="139">
        <f>'SO 01 012021 Pol'!G8</f>
        <v>0</v>
      </c>
      <c r="J61" s="136" t="str">
        <f>IF(I73=0,"",I61/I73*100)</f>
        <v/>
      </c>
    </row>
    <row r="62" spans="1:52" ht="36.75" customHeight="1" x14ac:dyDescent="0.2">
      <c r="A62" s="127"/>
      <c r="B62" s="132" t="s">
        <v>77</v>
      </c>
      <c r="C62" s="197" t="s">
        <v>78</v>
      </c>
      <c r="D62" s="198"/>
      <c r="E62" s="198"/>
      <c r="F62" s="138" t="s">
        <v>25</v>
      </c>
      <c r="G62" s="139"/>
      <c r="H62" s="139"/>
      <c r="I62" s="139">
        <f>'SO 01 012021 Pol'!G20</f>
        <v>0</v>
      </c>
      <c r="J62" s="136" t="str">
        <f>IF(I73=0,"",I62/I73*100)</f>
        <v/>
      </c>
    </row>
    <row r="63" spans="1:52" ht="36.75" customHeight="1" x14ac:dyDescent="0.2">
      <c r="A63" s="127"/>
      <c r="B63" s="132" t="s">
        <v>79</v>
      </c>
      <c r="C63" s="197" t="s">
        <v>80</v>
      </c>
      <c r="D63" s="198"/>
      <c r="E63" s="198"/>
      <c r="F63" s="138" t="s">
        <v>25</v>
      </c>
      <c r="G63" s="139"/>
      <c r="H63" s="139"/>
      <c r="I63" s="139">
        <f>'SO 01 012021 Pol'!G25</f>
        <v>0</v>
      </c>
      <c r="J63" s="136" t="str">
        <f>IF(I73=0,"",I63/I73*100)</f>
        <v/>
      </c>
    </row>
    <row r="64" spans="1:52" ht="36.75" customHeight="1" x14ac:dyDescent="0.2">
      <c r="A64" s="127"/>
      <c r="B64" s="132" t="s">
        <v>81</v>
      </c>
      <c r="C64" s="197" t="s">
        <v>82</v>
      </c>
      <c r="D64" s="198"/>
      <c r="E64" s="198"/>
      <c r="F64" s="138" t="s">
        <v>25</v>
      </c>
      <c r="G64" s="139"/>
      <c r="H64" s="139"/>
      <c r="I64" s="139">
        <f>'SO 01 012021 Pol'!G36</f>
        <v>0</v>
      </c>
      <c r="J64" s="136" t="str">
        <f>IF(I73=0,"",I64/I73*100)</f>
        <v/>
      </c>
    </row>
    <row r="65" spans="1:10" ht="36.75" customHeight="1" x14ac:dyDescent="0.2">
      <c r="A65" s="127"/>
      <c r="B65" s="132" t="s">
        <v>83</v>
      </c>
      <c r="C65" s="197" t="s">
        <v>84</v>
      </c>
      <c r="D65" s="198"/>
      <c r="E65" s="198"/>
      <c r="F65" s="138" t="s">
        <v>25</v>
      </c>
      <c r="G65" s="139"/>
      <c r="H65" s="139"/>
      <c r="I65" s="139">
        <f>'SO 01 012021 Pol'!G81</f>
        <v>0</v>
      </c>
      <c r="J65" s="136" t="str">
        <f>IF(I73=0,"",I65/I73*100)</f>
        <v/>
      </c>
    </row>
    <row r="66" spans="1:10" ht="36.75" customHeight="1" x14ac:dyDescent="0.2">
      <c r="A66" s="127"/>
      <c r="B66" s="132" t="s">
        <v>85</v>
      </c>
      <c r="C66" s="197" t="s">
        <v>86</v>
      </c>
      <c r="D66" s="198"/>
      <c r="E66" s="198"/>
      <c r="F66" s="138" t="s">
        <v>25</v>
      </c>
      <c r="G66" s="139"/>
      <c r="H66" s="139"/>
      <c r="I66" s="139">
        <f>'SO 01 012021 Pol'!G84</f>
        <v>0</v>
      </c>
      <c r="J66" s="136" t="str">
        <f>IF(I73=0,"",I66/I73*100)</f>
        <v/>
      </c>
    </row>
    <row r="67" spans="1:10" ht="36.75" customHeight="1" x14ac:dyDescent="0.2">
      <c r="A67" s="127"/>
      <c r="B67" s="132" t="s">
        <v>87</v>
      </c>
      <c r="C67" s="197" t="s">
        <v>88</v>
      </c>
      <c r="D67" s="198"/>
      <c r="E67" s="198"/>
      <c r="F67" s="138" t="s">
        <v>25</v>
      </c>
      <c r="G67" s="139"/>
      <c r="H67" s="139"/>
      <c r="I67" s="139">
        <f>'SO 01 012021 Pol'!G101</f>
        <v>0</v>
      </c>
      <c r="J67" s="136" t="str">
        <f>IF(I73=0,"",I67/I73*100)</f>
        <v/>
      </c>
    </row>
    <row r="68" spans="1:10" ht="36.75" customHeight="1" x14ac:dyDescent="0.2">
      <c r="A68" s="127"/>
      <c r="B68" s="132" t="s">
        <v>89</v>
      </c>
      <c r="C68" s="197" t="s">
        <v>90</v>
      </c>
      <c r="D68" s="198"/>
      <c r="E68" s="198"/>
      <c r="F68" s="138" t="s">
        <v>26</v>
      </c>
      <c r="G68" s="139"/>
      <c r="H68" s="139"/>
      <c r="I68" s="139">
        <f>'SO 01 012021 Pol'!G103</f>
        <v>0</v>
      </c>
      <c r="J68" s="136" t="str">
        <f>IF(I73=0,"",I68/I73*100)</f>
        <v/>
      </c>
    </row>
    <row r="69" spans="1:10" ht="36.75" customHeight="1" x14ac:dyDescent="0.2">
      <c r="A69" s="127"/>
      <c r="B69" s="132" t="s">
        <v>91</v>
      </c>
      <c r="C69" s="197" t="s">
        <v>92</v>
      </c>
      <c r="D69" s="198"/>
      <c r="E69" s="198"/>
      <c r="F69" s="138" t="s">
        <v>27</v>
      </c>
      <c r="G69" s="139"/>
      <c r="H69" s="139"/>
      <c r="I69" s="139">
        <f>'SO 03 082020 Pol'!G8</f>
        <v>0</v>
      </c>
      <c r="J69" s="136" t="str">
        <f>IF(I73=0,"",I69/I73*100)</f>
        <v/>
      </c>
    </row>
    <row r="70" spans="1:10" ht="36.75" customHeight="1" x14ac:dyDescent="0.2">
      <c r="A70" s="127"/>
      <c r="B70" s="132" t="s">
        <v>93</v>
      </c>
      <c r="C70" s="197" t="s">
        <v>94</v>
      </c>
      <c r="D70" s="198"/>
      <c r="E70" s="198"/>
      <c r="F70" s="138" t="s">
        <v>95</v>
      </c>
      <c r="G70" s="139"/>
      <c r="H70" s="139"/>
      <c r="I70" s="139">
        <f>'SO 01 012021 Pol'!G111</f>
        <v>0</v>
      </c>
      <c r="J70" s="136" t="str">
        <f>IF(I73=0,"",I70/I73*100)</f>
        <v/>
      </c>
    </row>
    <row r="71" spans="1:10" ht="36.75" customHeight="1" x14ac:dyDescent="0.2">
      <c r="A71" s="127"/>
      <c r="B71" s="132" t="s">
        <v>96</v>
      </c>
      <c r="C71" s="197" t="s">
        <v>28</v>
      </c>
      <c r="D71" s="198"/>
      <c r="E71" s="198"/>
      <c r="F71" s="138" t="s">
        <v>96</v>
      </c>
      <c r="G71" s="139"/>
      <c r="H71" s="139"/>
      <c r="I71" s="139">
        <f>'VO 012021 Pol'!G8</f>
        <v>0</v>
      </c>
      <c r="J71" s="136" t="str">
        <f>IF(I73=0,"",I71/I73*100)</f>
        <v/>
      </c>
    </row>
    <row r="72" spans="1:10" ht="36.75" customHeight="1" x14ac:dyDescent="0.2">
      <c r="A72" s="127"/>
      <c r="B72" s="132" t="s">
        <v>97</v>
      </c>
      <c r="C72" s="197" t="s">
        <v>29</v>
      </c>
      <c r="D72" s="198"/>
      <c r="E72" s="198"/>
      <c r="F72" s="138" t="s">
        <v>97</v>
      </c>
      <c r="G72" s="139"/>
      <c r="H72" s="139"/>
      <c r="I72" s="139">
        <f>'VO 012021 Pol'!G13</f>
        <v>0</v>
      </c>
      <c r="J72" s="136" t="str">
        <f>IF(I73=0,"",I72/I73*100)</f>
        <v/>
      </c>
    </row>
    <row r="73" spans="1:10" ht="25.5" customHeight="1" x14ac:dyDescent="0.2">
      <c r="A73" s="128"/>
      <c r="B73" s="133" t="s">
        <v>1</v>
      </c>
      <c r="C73" s="134"/>
      <c r="D73" s="135"/>
      <c r="E73" s="135"/>
      <c r="F73" s="140"/>
      <c r="G73" s="141"/>
      <c r="H73" s="141"/>
      <c r="I73" s="141">
        <f>SUM(I61:I72)</f>
        <v>0</v>
      </c>
      <c r="J73" s="137">
        <f>SUM(J61:J72)</f>
        <v>0</v>
      </c>
    </row>
    <row r="74" spans="1:10" x14ac:dyDescent="0.2">
      <c r="F74" s="89"/>
      <c r="G74" s="89"/>
      <c r="H74" s="89"/>
      <c r="I74" s="89"/>
      <c r="J74" s="90"/>
    </row>
    <row r="75" spans="1:10" x14ac:dyDescent="0.2">
      <c r="F75" s="89"/>
      <c r="G75" s="89"/>
      <c r="H75" s="89"/>
      <c r="I75" s="89"/>
      <c r="J75" s="90"/>
    </row>
    <row r="76" spans="1:10" x14ac:dyDescent="0.2">
      <c r="F76" s="89"/>
      <c r="G76" s="89"/>
      <c r="H76" s="89"/>
      <c r="I76" s="89"/>
      <c r="J76"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66">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C43:E43"/>
    <mergeCell ref="C44:E44"/>
    <mergeCell ref="C45:E45"/>
    <mergeCell ref="B46:E46"/>
    <mergeCell ref="B49:J49"/>
    <mergeCell ref="B50:J50"/>
    <mergeCell ref="B51:J51"/>
    <mergeCell ref="B53:J53"/>
    <mergeCell ref="B55:J55"/>
    <mergeCell ref="C61:E61"/>
    <mergeCell ref="C62:E62"/>
    <mergeCell ref="C63:E63"/>
    <mergeCell ref="C64:E64"/>
    <mergeCell ref="C65:E65"/>
    <mergeCell ref="C66:E66"/>
    <mergeCell ref="C67:E67"/>
    <mergeCell ref="C68:E68"/>
    <mergeCell ref="C69:E69"/>
    <mergeCell ref="C70:E70"/>
    <mergeCell ref="C71:E71"/>
    <mergeCell ref="C72:E72"/>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55"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9" t="s">
        <v>6</v>
      </c>
      <c r="B1" s="249"/>
      <c r="C1" s="250"/>
      <c r="D1" s="249"/>
      <c r="E1" s="249"/>
      <c r="F1" s="249"/>
      <c r="G1" s="249"/>
    </row>
    <row r="2" spans="1:7" ht="24.95" customHeight="1" x14ac:dyDescent="0.2">
      <c r="A2" s="50" t="s">
        <v>7</v>
      </c>
      <c r="B2" s="49"/>
      <c r="C2" s="251"/>
      <c r="D2" s="251"/>
      <c r="E2" s="251"/>
      <c r="F2" s="251"/>
      <c r="G2" s="252"/>
    </row>
    <row r="3" spans="1:7" ht="24.95" customHeight="1" x14ac:dyDescent="0.2">
      <c r="A3" s="50" t="s">
        <v>8</v>
      </c>
      <c r="B3" s="49"/>
      <c r="C3" s="251"/>
      <c r="D3" s="251"/>
      <c r="E3" s="251"/>
      <c r="F3" s="251"/>
      <c r="G3" s="252"/>
    </row>
    <row r="4" spans="1:7" ht="24.95" customHeight="1" x14ac:dyDescent="0.2">
      <c r="A4" s="50" t="s">
        <v>9</v>
      </c>
      <c r="B4" s="49"/>
      <c r="C4" s="251"/>
      <c r="D4" s="251"/>
      <c r="E4" s="251"/>
      <c r="F4" s="251"/>
      <c r="G4" s="252"/>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0"/>
  <sheetViews>
    <sheetView tabSelected="1" workbookViewId="0">
      <pane ySplit="7" topLeftCell="A3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98</v>
      </c>
    </row>
    <row r="2" spans="1:60" ht="24.95" customHeight="1" x14ac:dyDescent="0.2">
      <c r="A2" s="143" t="s">
        <v>7</v>
      </c>
      <c r="B2" s="49" t="s">
        <v>43</v>
      </c>
      <c r="C2" s="254" t="s">
        <v>44</v>
      </c>
      <c r="D2" s="255"/>
      <c r="E2" s="255"/>
      <c r="F2" s="255"/>
      <c r="G2" s="256"/>
      <c r="AG2" t="s">
        <v>99</v>
      </c>
    </row>
    <row r="3" spans="1:60" ht="24.95" customHeight="1" x14ac:dyDescent="0.2">
      <c r="A3" s="143" t="s">
        <v>8</v>
      </c>
      <c r="B3" s="49" t="s">
        <v>54</v>
      </c>
      <c r="C3" s="254" t="s">
        <v>55</v>
      </c>
      <c r="D3" s="255"/>
      <c r="E3" s="255"/>
      <c r="F3" s="255"/>
      <c r="G3" s="256"/>
      <c r="AC3" s="125" t="s">
        <v>99</v>
      </c>
      <c r="AG3" t="s">
        <v>100</v>
      </c>
    </row>
    <row r="4" spans="1:60" ht="24.95" customHeight="1" x14ac:dyDescent="0.2">
      <c r="A4" s="144" t="s">
        <v>9</v>
      </c>
      <c r="B4" s="145" t="s">
        <v>56</v>
      </c>
      <c r="C4" s="257" t="s">
        <v>57</v>
      </c>
      <c r="D4" s="258"/>
      <c r="E4" s="258"/>
      <c r="F4" s="258"/>
      <c r="G4" s="259"/>
      <c r="AG4" t="s">
        <v>101</v>
      </c>
    </row>
    <row r="5" spans="1:60" x14ac:dyDescent="0.2">
      <c r="D5" s="10"/>
    </row>
    <row r="6" spans="1:60" ht="38.25" x14ac:dyDescent="0.2">
      <c r="A6" s="147" t="s">
        <v>102</v>
      </c>
      <c r="B6" s="149" t="s">
        <v>103</v>
      </c>
      <c r="C6" s="149" t="s">
        <v>104</v>
      </c>
      <c r="D6" s="148" t="s">
        <v>105</v>
      </c>
      <c r="E6" s="147" t="s">
        <v>106</v>
      </c>
      <c r="F6" s="146" t="s">
        <v>107</v>
      </c>
      <c r="G6" s="147" t="s">
        <v>30</v>
      </c>
      <c r="H6" s="150" t="s">
        <v>31</v>
      </c>
      <c r="I6" s="150" t="s">
        <v>108</v>
      </c>
      <c r="J6" s="150" t="s">
        <v>32</v>
      </c>
      <c r="K6" s="150" t="s">
        <v>109</v>
      </c>
      <c r="L6" s="150" t="s">
        <v>110</v>
      </c>
      <c r="M6" s="150" t="s">
        <v>111</v>
      </c>
      <c r="N6" s="150" t="s">
        <v>112</v>
      </c>
      <c r="O6" s="150" t="s">
        <v>113</v>
      </c>
      <c r="P6" s="150" t="s">
        <v>114</v>
      </c>
      <c r="Q6" s="150" t="s">
        <v>115</v>
      </c>
      <c r="R6" s="150" t="s">
        <v>116</v>
      </c>
      <c r="S6" s="150" t="s">
        <v>117</v>
      </c>
      <c r="T6" s="150" t="s">
        <v>118</v>
      </c>
      <c r="U6" s="150" t="s">
        <v>119</v>
      </c>
      <c r="V6" s="150" t="s">
        <v>120</v>
      </c>
      <c r="W6" s="150" t="s">
        <v>121</v>
      </c>
      <c r="X6" s="150" t="s">
        <v>122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123</v>
      </c>
      <c r="B8" s="167" t="s">
        <v>75</v>
      </c>
      <c r="C8" s="188" t="s">
        <v>76</v>
      </c>
      <c r="D8" s="168"/>
      <c r="E8" s="169"/>
      <c r="F8" s="170"/>
      <c r="G8" s="170">
        <f>SUMIF(AG9:AG19,"&lt;&gt;NOR",G9:G19)</f>
        <v>0</v>
      </c>
      <c r="H8" s="170"/>
      <c r="I8" s="170">
        <f>SUM(I9:I19)</f>
        <v>0</v>
      </c>
      <c r="J8" s="170"/>
      <c r="K8" s="170">
        <f>SUM(K9:K19)</f>
        <v>0</v>
      </c>
      <c r="L8" s="170"/>
      <c r="M8" s="170">
        <f>SUM(M9:M19)</f>
        <v>0</v>
      </c>
      <c r="N8" s="170"/>
      <c r="O8" s="170">
        <f>SUM(O9:O19)</f>
        <v>0</v>
      </c>
      <c r="P8" s="170"/>
      <c r="Q8" s="170">
        <f>SUM(Q9:Q19)</f>
        <v>385.97</v>
      </c>
      <c r="R8" s="170"/>
      <c r="S8" s="170"/>
      <c r="T8" s="171"/>
      <c r="U8" s="165"/>
      <c r="V8" s="165">
        <f>SUM(V9:V19)</f>
        <v>70.25</v>
      </c>
      <c r="W8" s="165"/>
      <c r="X8" s="165"/>
      <c r="AG8" t="s">
        <v>124</v>
      </c>
    </row>
    <row r="9" spans="1:60" outlineLevel="1" x14ac:dyDescent="0.2">
      <c r="A9" s="172">
        <v>1</v>
      </c>
      <c r="B9" s="173" t="s">
        <v>125</v>
      </c>
      <c r="C9" s="189" t="s">
        <v>126</v>
      </c>
      <c r="D9" s="174" t="s">
        <v>127</v>
      </c>
      <c r="E9" s="175">
        <v>946</v>
      </c>
      <c r="F9" s="176"/>
      <c r="G9" s="177">
        <f>ROUND(E9*F9,2)</f>
        <v>0</v>
      </c>
      <c r="H9" s="176"/>
      <c r="I9" s="177">
        <f>ROUND(E9*H9,2)</f>
        <v>0</v>
      </c>
      <c r="J9" s="176"/>
      <c r="K9" s="177">
        <f>ROUND(E9*J9,2)</f>
        <v>0</v>
      </c>
      <c r="L9" s="177">
        <v>21</v>
      </c>
      <c r="M9" s="177">
        <f>G9*(1+L9/100)</f>
        <v>0</v>
      </c>
      <c r="N9" s="177">
        <v>0</v>
      </c>
      <c r="O9" s="177">
        <f>ROUND(E9*N9,2)</f>
        <v>0</v>
      </c>
      <c r="P9" s="177">
        <v>0.40799999999999997</v>
      </c>
      <c r="Q9" s="177">
        <f>ROUND(E9*P9,2)</f>
        <v>385.97</v>
      </c>
      <c r="R9" s="177"/>
      <c r="S9" s="177" t="s">
        <v>128</v>
      </c>
      <c r="T9" s="178" t="s">
        <v>129</v>
      </c>
      <c r="U9" s="161">
        <v>6.2E-2</v>
      </c>
      <c r="V9" s="161">
        <f>ROUND(E9*U9,2)</f>
        <v>58.65</v>
      </c>
      <c r="W9" s="161"/>
      <c r="X9" s="161" t="s">
        <v>130</v>
      </c>
      <c r="Y9" s="151"/>
      <c r="Z9" s="151"/>
      <c r="AA9" s="151"/>
      <c r="AB9" s="151"/>
      <c r="AC9" s="151"/>
      <c r="AD9" s="151"/>
      <c r="AE9" s="151"/>
      <c r="AF9" s="151"/>
      <c r="AG9" s="151" t="s">
        <v>131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132</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133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134</v>
      </c>
      <c r="D11" s="163"/>
      <c r="E11" s="164">
        <v>946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133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135</v>
      </c>
      <c r="C12" s="189" t="s">
        <v>136</v>
      </c>
      <c r="D12" s="174" t="s">
        <v>137</v>
      </c>
      <c r="E12" s="175">
        <v>15.36</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128</v>
      </c>
      <c r="T12" s="178" t="s">
        <v>129</v>
      </c>
      <c r="U12" s="161">
        <v>0.36499999999999999</v>
      </c>
      <c r="V12" s="161">
        <f>ROUND(E12*U12,2)</f>
        <v>5.61</v>
      </c>
      <c r="W12" s="161"/>
      <c r="X12" s="161" t="s">
        <v>130</v>
      </c>
      <c r="Y12" s="151"/>
      <c r="Z12" s="151"/>
      <c r="AA12" s="151"/>
      <c r="AB12" s="151"/>
      <c r="AC12" s="151"/>
      <c r="AD12" s="151"/>
      <c r="AE12" s="151"/>
      <c r="AF12" s="151"/>
      <c r="AG12" s="151" t="s">
        <v>131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138</v>
      </c>
      <c r="D13" s="163"/>
      <c r="E13" s="164"/>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133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139</v>
      </c>
      <c r="D14" s="163"/>
      <c r="E14" s="164">
        <v>6.4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133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140</v>
      </c>
      <c r="D15" s="163"/>
      <c r="E15" s="164">
        <v>8.9600000000000009</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133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3</v>
      </c>
      <c r="B16" s="173" t="s">
        <v>141</v>
      </c>
      <c r="C16" s="189" t="s">
        <v>142</v>
      </c>
      <c r="D16" s="174" t="s">
        <v>137</v>
      </c>
      <c r="E16" s="175">
        <v>15.36</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128</v>
      </c>
      <c r="T16" s="178" t="s">
        <v>129</v>
      </c>
      <c r="U16" s="161">
        <v>0.38979999999999998</v>
      </c>
      <c r="V16" s="161">
        <f>ROUND(E16*U16,2)</f>
        <v>5.99</v>
      </c>
      <c r="W16" s="161"/>
      <c r="X16" s="161" t="s">
        <v>130</v>
      </c>
      <c r="Y16" s="151"/>
      <c r="Z16" s="151"/>
      <c r="AA16" s="151"/>
      <c r="AB16" s="151"/>
      <c r="AC16" s="151"/>
      <c r="AD16" s="151"/>
      <c r="AE16" s="151"/>
      <c r="AF16" s="151"/>
      <c r="AG16" s="151" t="s">
        <v>131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138</v>
      </c>
      <c r="D17" s="163"/>
      <c r="E17" s="164"/>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133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139</v>
      </c>
      <c r="D18" s="163"/>
      <c r="E18" s="164">
        <v>6.4</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133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140</v>
      </c>
      <c r="D19" s="163"/>
      <c r="E19" s="164">
        <v>8.9600000000000009</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133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x14ac:dyDescent="0.2">
      <c r="A20" s="166" t="s">
        <v>123</v>
      </c>
      <c r="B20" s="167" t="s">
        <v>77</v>
      </c>
      <c r="C20" s="188" t="s">
        <v>78</v>
      </c>
      <c r="D20" s="168"/>
      <c r="E20" s="169"/>
      <c r="F20" s="170"/>
      <c r="G20" s="170">
        <f>SUMIF(AG21:AG24,"&lt;&gt;NOR",G21:G24)</f>
        <v>0</v>
      </c>
      <c r="H20" s="170"/>
      <c r="I20" s="170">
        <f>SUM(I21:I24)</f>
        <v>0</v>
      </c>
      <c r="J20" s="170"/>
      <c r="K20" s="170">
        <f>SUM(K21:K24)</f>
        <v>0</v>
      </c>
      <c r="L20" s="170"/>
      <c r="M20" s="170">
        <f>SUM(M21:M24)</f>
        <v>0</v>
      </c>
      <c r="N20" s="170"/>
      <c r="O20" s="170">
        <f>SUM(O21:O24)</f>
        <v>38.78</v>
      </c>
      <c r="P20" s="170"/>
      <c r="Q20" s="170">
        <f>SUM(Q21:Q24)</f>
        <v>0</v>
      </c>
      <c r="R20" s="170"/>
      <c r="S20" s="170"/>
      <c r="T20" s="171"/>
      <c r="U20" s="165"/>
      <c r="V20" s="165">
        <f>SUM(V21:V24)</f>
        <v>7.33</v>
      </c>
      <c r="W20" s="165"/>
      <c r="X20" s="165"/>
      <c r="AG20" t="s">
        <v>124</v>
      </c>
    </row>
    <row r="21" spans="1:60" outlineLevel="1" x14ac:dyDescent="0.2">
      <c r="A21" s="172">
        <v>4</v>
      </c>
      <c r="B21" s="173" t="s">
        <v>143</v>
      </c>
      <c r="C21" s="189" t="s">
        <v>144</v>
      </c>
      <c r="D21" s="174" t="s">
        <v>137</v>
      </c>
      <c r="E21" s="175">
        <v>15.36</v>
      </c>
      <c r="F21" s="176"/>
      <c r="G21" s="177">
        <f>ROUND(E21*F21,2)</f>
        <v>0</v>
      </c>
      <c r="H21" s="176"/>
      <c r="I21" s="177">
        <f>ROUND(E21*H21,2)</f>
        <v>0</v>
      </c>
      <c r="J21" s="176"/>
      <c r="K21" s="177">
        <f>ROUND(E21*J21,2)</f>
        <v>0</v>
      </c>
      <c r="L21" s="177">
        <v>21</v>
      </c>
      <c r="M21" s="177">
        <f>G21*(1+L21/100)</f>
        <v>0</v>
      </c>
      <c r="N21" s="177">
        <v>2.5249999999999999</v>
      </c>
      <c r="O21" s="177">
        <f>ROUND(E21*N21,2)</f>
        <v>38.78</v>
      </c>
      <c r="P21" s="177">
        <v>0</v>
      </c>
      <c r="Q21" s="177">
        <f>ROUND(E21*P21,2)</f>
        <v>0</v>
      </c>
      <c r="R21" s="177"/>
      <c r="S21" s="177" t="s">
        <v>128</v>
      </c>
      <c r="T21" s="178" t="s">
        <v>129</v>
      </c>
      <c r="U21" s="161">
        <v>0.47699999999999998</v>
      </c>
      <c r="V21" s="161">
        <f>ROUND(E21*U21,2)</f>
        <v>7.33</v>
      </c>
      <c r="W21" s="161"/>
      <c r="X21" s="161" t="s">
        <v>130</v>
      </c>
      <c r="Y21" s="151"/>
      <c r="Z21" s="151"/>
      <c r="AA21" s="151"/>
      <c r="AB21" s="151"/>
      <c r="AC21" s="151"/>
      <c r="AD21" s="151"/>
      <c r="AE21" s="151"/>
      <c r="AF21" s="151"/>
      <c r="AG21" s="151" t="s">
        <v>131</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138</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133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139</v>
      </c>
      <c r="D23" s="163"/>
      <c r="E23" s="164">
        <v>6.4</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133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140</v>
      </c>
      <c r="D24" s="163"/>
      <c r="E24" s="164">
        <v>8.9600000000000009</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133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x14ac:dyDescent="0.2">
      <c r="A25" s="166" t="s">
        <v>123</v>
      </c>
      <c r="B25" s="167" t="s">
        <v>79</v>
      </c>
      <c r="C25" s="188" t="s">
        <v>80</v>
      </c>
      <c r="D25" s="168"/>
      <c r="E25" s="169"/>
      <c r="F25" s="170"/>
      <c r="G25" s="170">
        <f>SUMIF(AG26:AG35,"&lt;&gt;NOR",G26:G35)</f>
        <v>0</v>
      </c>
      <c r="H25" s="170"/>
      <c r="I25" s="170">
        <f>SUM(I26:I35)</f>
        <v>0</v>
      </c>
      <c r="J25" s="170"/>
      <c r="K25" s="170">
        <f>SUM(K26:K35)</f>
        <v>0</v>
      </c>
      <c r="L25" s="170"/>
      <c r="M25" s="170">
        <f>SUM(M26:M35)</f>
        <v>0</v>
      </c>
      <c r="N25" s="170"/>
      <c r="O25" s="170">
        <f>SUM(O26:O35)</f>
        <v>29.7</v>
      </c>
      <c r="P25" s="170"/>
      <c r="Q25" s="170">
        <f>SUM(Q26:Q35)</f>
        <v>0</v>
      </c>
      <c r="R25" s="170"/>
      <c r="S25" s="170"/>
      <c r="T25" s="171"/>
      <c r="U25" s="165"/>
      <c r="V25" s="165">
        <f>SUM(V26:V35)</f>
        <v>90.88</v>
      </c>
      <c r="W25" s="165"/>
      <c r="X25" s="165"/>
      <c r="AG25" t="s">
        <v>124</v>
      </c>
    </row>
    <row r="26" spans="1:60" outlineLevel="1" x14ac:dyDescent="0.2">
      <c r="A26" s="172">
        <v>5</v>
      </c>
      <c r="B26" s="173" t="s">
        <v>145</v>
      </c>
      <c r="C26" s="189" t="s">
        <v>146</v>
      </c>
      <c r="D26" s="174" t="s">
        <v>137</v>
      </c>
      <c r="E26" s="175">
        <v>9.6</v>
      </c>
      <c r="F26" s="176"/>
      <c r="G26" s="177">
        <f>ROUND(E26*F26,2)</f>
        <v>0</v>
      </c>
      <c r="H26" s="176"/>
      <c r="I26" s="177">
        <f>ROUND(E26*H26,2)</f>
        <v>0</v>
      </c>
      <c r="J26" s="176"/>
      <c r="K26" s="177">
        <f>ROUND(E26*J26,2)</f>
        <v>0</v>
      </c>
      <c r="L26" s="177">
        <v>21</v>
      </c>
      <c r="M26" s="177">
        <f>G26*(1+L26/100)</f>
        <v>0</v>
      </c>
      <c r="N26" s="177">
        <v>2.7027000000000001</v>
      </c>
      <c r="O26" s="177">
        <f>ROUND(E26*N26,2)</f>
        <v>25.95</v>
      </c>
      <c r="P26" s="177">
        <v>0</v>
      </c>
      <c r="Q26" s="177">
        <f>ROUND(E26*P26,2)</f>
        <v>0</v>
      </c>
      <c r="R26" s="177"/>
      <c r="S26" s="177" t="s">
        <v>128</v>
      </c>
      <c r="T26" s="178" t="s">
        <v>129</v>
      </c>
      <c r="U26" s="161">
        <v>7.95</v>
      </c>
      <c r="V26" s="161">
        <f>ROUND(E26*U26,2)</f>
        <v>76.319999999999993</v>
      </c>
      <c r="W26" s="161"/>
      <c r="X26" s="161" t="s">
        <v>130</v>
      </c>
      <c r="Y26" s="151"/>
      <c r="Z26" s="151"/>
      <c r="AA26" s="151"/>
      <c r="AB26" s="151"/>
      <c r="AC26" s="151"/>
      <c r="AD26" s="151"/>
      <c r="AE26" s="151"/>
      <c r="AF26" s="151"/>
      <c r="AG26" s="151" t="s">
        <v>131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147</v>
      </c>
      <c r="D27" s="163"/>
      <c r="E27" s="164">
        <v>4</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133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148</v>
      </c>
      <c r="D28" s="163"/>
      <c r="E28" s="164">
        <v>5.6</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133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149</v>
      </c>
      <c r="C29" s="189" t="s">
        <v>150</v>
      </c>
      <c r="D29" s="174" t="s">
        <v>151</v>
      </c>
      <c r="E29" s="175">
        <v>28</v>
      </c>
      <c r="F29" s="176"/>
      <c r="G29" s="177">
        <f>ROUND(E29*F29,2)</f>
        <v>0</v>
      </c>
      <c r="H29" s="176"/>
      <c r="I29" s="177">
        <f>ROUND(E29*H29,2)</f>
        <v>0</v>
      </c>
      <c r="J29" s="176"/>
      <c r="K29" s="177">
        <f>ROUND(E29*J29,2)</f>
        <v>0</v>
      </c>
      <c r="L29" s="177">
        <v>21</v>
      </c>
      <c r="M29" s="177">
        <f>G29*(1+L29/100)</f>
        <v>0</v>
      </c>
      <c r="N29" s="177">
        <v>0.125</v>
      </c>
      <c r="O29" s="177">
        <f>ROUND(E29*N29,2)</f>
        <v>3.5</v>
      </c>
      <c r="P29" s="177">
        <v>0</v>
      </c>
      <c r="Q29" s="177">
        <f>ROUND(E29*P29,2)</f>
        <v>0</v>
      </c>
      <c r="R29" s="177"/>
      <c r="S29" s="177" t="s">
        <v>128</v>
      </c>
      <c r="T29" s="178" t="s">
        <v>129</v>
      </c>
      <c r="U29" s="161">
        <v>0.52</v>
      </c>
      <c r="V29" s="161">
        <f>ROUND(E29*U29,2)</f>
        <v>14.56</v>
      </c>
      <c r="W29" s="161"/>
      <c r="X29" s="161" t="s">
        <v>130</v>
      </c>
      <c r="Y29" s="151"/>
      <c r="Z29" s="151"/>
      <c r="AA29" s="151"/>
      <c r="AB29" s="151"/>
      <c r="AC29" s="151"/>
      <c r="AD29" s="151"/>
      <c r="AE29" s="151"/>
      <c r="AF29" s="151"/>
      <c r="AG29" s="151" t="s">
        <v>131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152</v>
      </c>
      <c r="D30" s="163"/>
      <c r="E30" s="164">
        <v>20</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133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153</v>
      </c>
      <c r="D31" s="163"/>
      <c r="E31" s="164">
        <v>8</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133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ht="22.5" outlineLevel="1" x14ac:dyDescent="0.2">
      <c r="A32" s="172">
        <v>7</v>
      </c>
      <c r="B32" s="173" t="s">
        <v>154</v>
      </c>
      <c r="C32" s="189" t="s">
        <v>155</v>
      </c>
      <c r="D32" s="174" t="s">
        <v>151</v>
      </c>
      <c r="E32" s="175">
        <v>28</v>
      </c>
      <c r="F32" s="176"/>
      <c r="G32" s="177">
        <f>ROUND(E32*F32,2)</f>
        <v>0</v>
      </c>
      <c r="H32" s="176"/>
      <c r="I32" s="177">
        <f>ROUND(E32*H32,2)</f>
        <v>0</v>
      </c>
      <c r="J32" s="176"/>
      <c r="K32" s="177">
        <f>ROUND(E32*J32,2)</f>
        <v>0</v>
      </c>
      <c r="L32" s="177">
        <v>21</v>
      </c>
      <c r="M32" s="177">
        <f>G32*(1+L32/100)</f>
        <v>0</v>
      </c>
      <c r="N32" s="177">
        <v>7.4999999999999997E-3</v>
      </c>
      <c r="O32" s="177">
        <f>ROUND(E32*N32,2)</f>
        <v>0.21</v>
      </c>
      <c r="P32" s="177">
        <v>0</v>
      </c>
      <c r="Q32" s="177">
        <f>ROUND(E32*P32,2)</f>
        <v>0</v>
      </c>
      <c r="R32" s="177" t="s">
        <v>156</v>
      </c>
      <c r="S32" s="177" t="s">
        <v>128</v>
      </c>
      <c r="T32" s="178" t="s">
        <v>129</v>
      </c>
      <c r="U32" s="161">
        <v>0</v>
      </c>
      <c r="V32" s="161">
        <f>ROUND(E32*U32,2)</f>
        <v>0</v>
      </c>
      <c r="W32" s="161"/>
      <c r="X32" s="161" t="s">
        <v>157</v>
      </c>
      <c r="Y32" s="151"/>
      <c r="Z32" s="151"/>
      <c r="AA32" s="151"/>
      <c r="AB32" s="151"/>
      <c r="AC32" s="151"/>
      <c r="AD32" s="151"/>
      <c r="AE32" s="151"/>
      <c r="AF32" s="151"/>
      <c r="AG32" s="151" t="s">
        <v>158</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159</v>
      </c>
      <c r="D33" s="163"/>
      <c r="E33" s="164">
        <v>28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133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8</v>
      </c>
      <c r="B34" s="173" t="s">
        <v>160</v>
      </c>
      <c r="C34" s="189" t="s">
        <v>161</v>
      </c>
      <c r="D34" s="174" t="s">
        <v>151</v>
      </c>
      <c r="E34" s="175">
        <v>8</v>
      </c>
      <c r="F34" s="176"/>
      <c r="G34" s="177">
        <f>ROUND(E34*F34,2)</f>
        <v>0</v>
      </c>
      <c r="H34" s="176"/>
      <c r="I34" s="177">
        <f>ROUND(E34*H34,2)</f>
        <v>0</v>
      </c>
      <c r="J34" s="176"/>
      <c r="K34" s="177">
        <f>ROUND(E34*J34,2)</f>
        <v>0</v>
      </c>
      <c r="L34" s="177">
        <v>21</v>
      </c>
      <c r="M34" s="177">
        <f>G34*(1+L34/100)</f>
        <v>0</v>
      </c>
      <c r="N34" s="177">
        <v>4.5999999999999999E-3</v>
      </c>
      <c r="O34" s="177">
        <f>ROUND(E34*N34,2)</f>
        <v>0.04</v>
      </c>
      <c r="P34" s="177">
        <v>0</v>
      </c>
      <c r="Q34" s="177">
        <f>ROUND(E34*P34,2)</f>
        <v>0</v>
      </c>
      <c r="R34" s="177" t="s">
        <v>156</v>
      </c>
      <c r="S34" s="177" t="s">
        <v>128</v>
      </c>
      <c r="T34" s="178" t="s">
        <v>129</v>
      </c>
      <c r="U34" s="161">
        <v>0</v>
      </c>
      <c r="V34" s="161">
        <f>ROUND(E34*U34,2)</f>
        <v>0</v>
      </c>
      <c r="W34" s="161"/>
      <c r="X34" s="161" t="s">
        <v>157</v>
      </c>
      <c r="Y34" s="151"/>
      <c r="Z34" s="151"/>
      <c r="AA34" s="151"/>
      <c r="AB34" s="151"/>
      <c r="AC34" s="151"/>
      <c r="AD34" s="151"/>
      <c r="AE34" s="151"/>
      <c r="AF34" s="151"/>
      <c r="AG34" s="151" t="s">
        <v>158</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153</v>
      </c>
      <c r="D35" s="163"/>
      <c r="E35" s="164">
        <v>8</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133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123</v>
      </c>
      <c r="B36" s="167" t="s">
        <v>81</v>
      </c>
      <c r="C36" s="188" t="s">
        <v>82</v>
      </c>
      <c r="D36" s="168"/>
      <c r="E36" s="169"/>
      <c r="F36" s="170"/>
      <c r="G36" s="170">
        <f>SUMIF(AG37:AG80,"&lt;&gt;NOR",G37:G80)</f>
        <v>0</v>
      </c>
      <c r="H36" s="170"/>
      <c r="I36" s="170">
        <f>SUM(I37:I80)</f>
        <v>0</v>
      </c>
      <c r="J36" s="170"/>
      <c r="K36" s="170">
        <f>SUM(K37:K80)</f>
        <v>0</v>
      </c>
      <c r="L36" s="170"/>
      <c r="M36" s="170">
        <f>SUM(M37:M80)</f>
        <v>0</v>
      </c>
      <c r="N36" s="170"/>
      <c r="O36" s="170">
        <f>SUM(O37:O80)</f>
        <v>2400.1599999999994</v>
      </c>
      <c r="P36" s="170"/>
      <c r="Q36" s="170">
        <f>SUM(Q37:Q80)</f>
        <v>0</v>
      </c>
      <c r="R36" s="170"/>
      <c r="S36" s="170"/>
      <c r="T36" s="171"/>
      <c r="U36" s="165"/>
      <c r="V36" s="165">
        <f>SUM(V37:V80)</f>
        <v>374.53999999999996</v>
      </c>
      <c r="W36" s="165"/>
      <c r="X36" s="165"/>
      <c r="AG36" t="s">
        <v>124</v>
      </c>
    </row>
    <row r="37" spans="1:60" outlineLevel="1" x14ac:dyDescent="0.2">
      <c r="A37" s="172">
        <v>9</v>
      </c>
      <c r="B37" s="173" t="s">
        <v>162</v>
      </c>
      <c r="C37" s="189" t="s">
        <v>163</v>
      </c>
      <c r="D37" s="174" t="s">
        <v>127</v>
      </c>
      <c r="E37" s="175">
        <v>1495.5</v>
      </c>
      <c r="F37" s="176"/>
      <c r="G37" s="177">
        <f>ROUND(E37*F37,2)</f>
        <v>0</v>
      </c>
      <c r="H37" s="176"/>
      <c r="I37" s="177">
        <f>ROUND(E37*H37,2)</f>
        <v>0</v>
      </c>
      <c r="J37" s="176"/>
      <c r="K37" s="177">
        <f>ROUND(E37*J37,2)</f>
        <v>0</v>
      </c>
      <c r="L37" s="177">
        <v>21</v>
      </c>
      <c r="M37" s="177">
        <f>G37*(1+L37/100)</f>
        <v>0</v>
      </c>
      <c r="N37" s="177">
        <v>0.105</v>
      </c>
      <c r="O37" s="177">
        <f>ROUND(E37*N37,2)</f>
        <v>157.03</v>
      </c>
      <c r="P37" s="177">
        <v>0</v>
      </c>
      <c r="Q37" s="177">
        <f>ROUND(E37*P37,2)</f>
        <v>0</v>
      </c>
      <c r="R37" s="177"/>
      <c r="S37" s="177" t="s">
        <v>128</v>
      </c>
      <c r="T37" s="178" t="s">
        <v>129</v>
      </c>
      <c r="U37" s="161">
        <v>2.4E-2</v>
      </c>
      <c r="V37" s="161">
        <f>ROUND(E37*U37,2)</f>
        <v>35.89</v>
      </c>
      <c r="W37" s="161"/>
      <c r="X37" s="161" t="s">
        <v>130</v>
      </c>
      <c r="Y37" s="151"/>
      <c r="Z37" s="151"/>
      <c r="AA37" s="151"/>
      <c r="AB37" s="151"/>
      <c r="AC37" s="151"/>
      <c r="AD37" s="151"/>
      <c r="AE37" s="151"/>
      <c r="AF37" s="151"/>
      <c r="AG37" s="151" t="s">
        <v>131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164</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133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132</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133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ht="22.5" outlineLevel="1" x14ac:dyDescent="0.2">
      <c r="A40" s="158"/>
      <c r="B40" s="159"/>
      <c r="C40" s="190" t="s">
        <v>165</v>
      </c>
      <c r="D40" s="163"/>
      <c r="E40" s="164">
        <v>1025.5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133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164</v>
      </c>
      <c r="D41" s="163"/>
      <c r="E41" s="164"/>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133</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166</v>
      </c>
      <c r="D42" s="163"/>
      <c r="E42" s="164"/>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133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ht="22.5" outlineLevel="1" x14ac:dyDescent="0.2">
      <c r="A43" s="158"/>
      <c r="B43" s="159"/>
      <c r="C43" s="190" t="s">
        <v>167</v>
      </c>
      <c r="D43" s="163"/>
      <c r="E43" s="164">
        <v>470</v>
      </c>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133</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72">
        <v>10</v>
      </c>
      <c r="B44" s="173" t="s">
        <v>168</v>
      </c>
      <c r="C44" s="189" t="s">
        <v>169</v>
      </c>
      <c r="D44" s="174" t="s">
        <v>127</v>
      </c>
      <c r="E44" s="175">
        <v>1495.5</v>
      </c>
      <c r="F44" s="176"/>
      <c r="G44" s="177">
        <f>ROUND(E44*F44,2)</f>
        <v>0</v>
      </c>
      <c r="H44" s="176"/>
      <c r="I44" s="177">
        <f>ROUND(E44*H44,2)</f>
        <v>0</v>
      </c>
      <c r="J44" s="176"/>
      <c r="K44" s="177">
        <f>ROUND(E44*J44,2)</f>
        <v>0</v>
      </c>
      <c r="L44" s="177">
        <v>21</v>
      </c>
      <c r="M44" s="177">
        <f>G44*(1+L44/100)</f>
        <v>0</v>
      </c>
      <c r="N44" s="177">
        <v>0.71643999999999997</v>
      </c>
      <c r="O44" s="177">
        <f>ROUND(E44*N44,2)</f>
        <v>1071.44</v>
      </c>
      <c r="P44" s="177">
        <v>0</v>
      </c>
      <c r="Q44" s="177">
        <f>ROUND(E44*P44,2)</f>
        <v>0</v>
      </c>
      <c r="R44" s="177"/>
      <c r="S44" s="177" t="s">
        <v>128</v>
      </c>
      <c r="T44" s="178" t="s">
        <v>129</v>
      </c>
      <c r="U44" s="161">
        <v>7.2999999999999995E-2</v>
      </c>
      <c r="V44" s="161">
        <f>ROUND(E44*U44,2)</f>
        <v>109.17</v>
      </c>
      <c r="W44" s="161"/>
      <c r="X44" s="161" t="s">
        <v>130</v>
      </c>
      <c r="Y44" s="151"/>
      <c r="Z44" s="151"/>
      <c r="AA44" s="151"/>
      <c r="AB44" s="151"/>
      <c r="AC44" s="151"/>
      <c r="AD44" s="151"/>
      <c r="AE44" s="151"/>
      <c r="AF44" s="151"/>
      <c r="AG44" s="151" t="s">
        <v>131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170</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133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164</v>
      </c>
      <c r="D46" s="163"/>
      <c r="E46" s="164"/>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133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132</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133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58"/>
      <c r="B48" s="159"/>
      <c r="C48" s="190" t="s">
        <v>165</v>
      </c>
      <c r="D48" s="163"/>
      <c r="E48" s="164">
        <v>1025.5</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133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164</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133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166</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133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ht="22.5" outlineLevel="1" x14ac:dyDescent="0.2">
      <c r="A51" s="158"/>
      <c r="B51" s="159"/>
      <c r="C51" s="190" t="s">
        <v>167</v>
      </c>
      <c r="D51" s="163"/>
      <c r="E51" s="164">
        <v>470</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133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72">
        <v>11</v>
      </c>
      <c r="B52" s="173" t="s">
        <v>171</v>
      </c>
      <c r="C52" s="189" t="s">
        <v>172</v>
      </c>
      <c r="D52" s="174" t="s">
        <v>127</v>
      </c>
      <c r="E52" s="175">
        <v>320.5</v>
      </c>
      <c r="F52" s="176"/>
      <c r="G52" s="177">
        <f>ROUND(E52*F52,2)</f>
        <v>0</v>
      </c>
      <c r="H52" s="176"/>
      <c r="I52" s="177">
        <f>ROUND(E52*H52,2)</f>
        <v>0</v>
      </c>
      <c r="J52" s="176"/>
      <c r="K52" s="177">
        <f>ROUND(E52*J52,2)</f>
        <v>0</v>
      </c>
      <c r="L52" s="177">
        <v>21</v>
      </c>
      <c r="M52" s="177">
        <f>G52*(1+L52/100)</f>
        <v>0</v>
      </c>
      <c r="N52" s="177">
        <v>0.28799999999999998</v>
      </c>
      <c r="O52" s="177">
        <f>ROUND(E52*N52,2)</f>
        <v>92.3</v>
      </c>
      <c r="P52" s="177">
        <v>0</v>
      </c>
      <c r="Q52" s="177">
        <f>ROUND(E52*P52,2)</f>
        <v>0</v>
      </c>
      <c r="R52" s="177"/>
      <c r="S52" s="177" t="s">
        <v>128</v>
      </c>
      <c r="T52" s="178" t="s">
        <v>129</v>
      </c>
      <c r="U52" s="161">
        <v>2.3E-2</v>
      </c>
      <c r="V52" s="161">
        <f>ROUND(E52*U52,2)</f>
        <v>7.37</v>
      </c>
      <c r="W52" s="161"/>
      <c r="X52" s="161" t="s">
        <v>130</v>
      </c>
      <c r="Y52" s="151"/>
      <c r="Z52" s="151"/>
      <c r="AA52" s="151"/>
      <c r="AB52" s="151"/>
      <c r="AC52" s="151"/>
      <c r="AD52" s="151"/>
      <c r="AE52" s="151"/>
      <c r="AF52" s="151"/>
      <c r="AG52" s="151" t="s">
        <v>131</v>
      </c>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132</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133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173</v>
      </c>
      <c r="D54" s="163"/>
      <c r="E54" s="164">
        <v>320.5</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133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72">
        <v>12</v>
      </c>
      <c r="B55" s="173" t="s">
        <v>174</v>
      </c>
      <c r="C55" s="189" t="s">
        <v>175</v>
      </c>
      <c r="D55" s="174" t="s">
        <v>127</v>
      </c>
      <c r="E55" s="175">
        <v>1495.5</v>
      </c>
      <c r="F55" s="176"/>
      <c r="G55" s="177">
        <f>ROUND(E55*F55,2)</f>
        <v>0</v>
      </c>
      <c r="H55" s="176"/>
      <c r="I55" s="177">
        <f>ROUND(E55*H55,2)</f>
        <v>0</v>
      </c>
      <c r="J55" s="176"/>
      <c r="K55" s="177">
        <f>ROUND(E55*J55,2)</f>
        <v>0</v>
      </c>
      <c r="L55" s="177">
        <v>21</v>
      </c>
      <c r="M55" s="177">
        <f>G55*(1+L55/100)</f>
        <v>0</v>
      </c>
      <c r="N55" s="177">
        <v>0.55125000000000002</v>
      </c>
      <c r="O55" s="177">
        <f>ROUND(E55*N55,2)</f>
        <v>824.39</v>
      </c>
      <c r="P55" s="177">
        <v>0</v>
      </c>
      <c r="Q55" s="177">
        <f>ROUND(E55*P55,2)</f>
        <v>0</v>
      </c>
      <c r="R55" s="177"/>
      <c r="S55" s="177" t="s">
        <v>128</v>
      </c>
      <c r="T55" s="178" t="s">
        <v>129</v>
      </c>
      <c r="U55" s="161">
        <v>2.7E-2</v>
      </c>
      <c r="V55" s="161">
        <f>ROUND(E55*U55,2)</f>
        <v>40.380000000000003</v>
      </c>
      <c r="W55" s="161"/>
      <c r="X55" s="161" t="s">
        <v>130</v>
      </c>
      <c r="Y55" s="151"/>
      <c r="Z55" s="151"/>
      <c r="AA55" s="151"/>
      <c r="AB55" s="151"/>
      <c r="AC55" s="151"/>
      <c r="AD55" s="151"/>
      <c r="AE55" s="151"/>
      <c r="AF55" s="151"/>
      <c r="AG55" s="151" t="s">
        <v>131</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164</v>
      </c>
      <c r="D56" s="163"/>
      <c r="E56" s="164"/>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133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132</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133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ht="22.5" outlineLevel="1" x14ac:dyDescent="0.2">
      <c r="A58" s="158"/>
      <c r="B58" s="159"/>
      <c r="C58" s="190" t="s">
        <v>165</v>
      </c>
      <c r="D58" s="163"/>
      <c r="E58" s="164">
        <v>1025.5</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133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164</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133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166</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133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58"/>
      <c r="B61" s="159"/>
      <c r="C61" s="190" t="s">
        <v>167</v>
      </c>
      <c r="D61" s="163"/>
      <c r="E61" s="164">
        <v>470</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133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72">
        <v>13</v>
      </c>
      <c r="B62" s="173" t="s">
        <v>176</v>
      </c>
      <c r="C62" s="189" t="s">
        <v>177</v>
      </c>
      <c r="D62" s="174" t="s">
        <v>127</v>
      </c>
      <c r="E62" s="175">
        <v>1495.5</v>
      </c>
      <c r="F62" s="176"/>
      <c r="G62" s="177">
        <f>ROUND(E62*F62,2)</f>
        <v>0</v>
      </c>
      <c r="H62" s="176"/>
      <c r="I62" s="177">
        <f>ROUND(E62*H62,2)</f>
        <v>0</v>
      </c>
      <c r="J62" s="176"/>
      <c r="K62" s="177">
        <f>ROUND(E62*J62,2)</f>
        <v>0</v>
      </c>
      <c r="L62" s="177">
        <v>21</v>
      </c>
      <c r="M62" s="177">
        <f>G62*(1+L62/100)</f>
        <v>0</v>
      </c>
      <c r="N62" s="177">
        <v>0.15559000000000001</v>
      </c>
      <c r="O62" s="177">
        <f>ROUND(E62*N62,2)</f>
        <v>232.68</v>
      </c>
      <c r="P62" s="177">
        <v>0</v>
      </c>
      <c r="Q62" s="177">
        <f>ROUND(E62*P62,2)</f>
        <v>0</v>
      </c>
      <c r="R62" s="177"/>
      <c r="S62" s="177" t="s">
        <v>128</v>
      </c>
      <c r="T62" s="178" t="s">
        <v>128</v>
      </c>
      <c r="U62" s="161">
        <v>8.2000000000000003E-2</v>
      </c>
      <c r="V62" s="161">
        <f>ROUND(E62*U62,2)</f>
        <v>122.63</v>
      </c>
      <c r="W62" s="161"/>
      <c r="X62" s="161" t="s">
        <v>130</v>
      </c>
      <c r="Y62" s="151"/>
      <c r="Z62" s="151"/>
      <c r="AA62" s="151"/>
      <c r="AB62" s="151"/>
      <c r="AC62" s="151"/>
      <c r="AD62" s="151"/>
      <c r="AE62" s="151"/>
      <c r="AF62" s="151"/>
      <c r="AG62" s="151" t="s">
        <v>131</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164</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133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132</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133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ht="22.5" outlineLevel="1" x14ac:dyDescent="0.2">
      <c r="A65" s="158"/>
      <c r="B65" s="159"/>
      <c r="C65" s="190" t="s">
        <v>165</v>
      </c>
      <c r="D65" s="163"/>
      <c r="E65" s="164">
        <v>1025.5</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133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90" t="s">
        <v>164</v>
      </c>
      <c r="D66" s="163"/>
      <c r="E66" s="164"/>
      <c r="F66" s="161"/>
      <c r="G66" s="161"/>
      <c r="H66" s="161"/>
      <c r="I66" s="161"/>
      <c r="J66" s="161"/>
      <c r="K66" s="161"/>
      <c r="L66" s="161"/>
      <c r="M66" s="161"/>
      <c r="N66" s="161"/>
      <c r="O66" s="161"/>
      <c r="P66" s="161"/>
      <c r="Q66" s="161"/>
      <c r="R66" s="161"/>
      <c r="S66" s="161"/>
      <c r="T66" s="161"/>
      <c r="U66" s="161"/>
      <c r="V66" s="161"/>
      <c r="W66" s="161"/>
      <c r="X66" s="161"/>
      <c r="Y66" s="151"/>
      <c r="Z66" s="151"/>
      <c r="AA66" s="151"/>
      <c r="AB66" s="151"/>
      <c r="AC66" s="151"/>
      <c r="AD66" s="151"/>
      <c r="AE66" s="151"/>
      <c r="AF66" s="151"/>
      <c r="AG66" s="151" t="s">
        <v>133</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166</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133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ht="22.5" outlineLevel="1" x14ac:dyDescent="0.2">
      <c r="A68" s="158"/>
      <c r="B68" s="159"/>
      <c r="C68" s="190" t="s">
        <v>167</v>
      </c>
      <c r="D68" s="163"/>
      <c r="E68" s="164">
        <v>470</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133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72">
        <v>14</v>
      </c>
      <c r="B69" s="173" t="s">
        <v>178</v>
      </c>
      <c r="C69" s="189" t="s">
        <v>179</v>
      </c>
      <c r="D69" s="174" t="s">
        <v>127</v>
      </c>
      <c r="E69" s="175">
        <v>42.5</v>
      </c>
      <c r="F69" s="176"/>
      <c r="G69" s="177">
        <f>ROUND(E69*F69,2)</f>
        <v>0</v>
      </c>
      <c r="H69" s="176"/>
      <c r="I69" s="177">
        <f>ROUND(E69*H69,2)</f>
        <v>0</v>
      </c>
      <c r="J69" s="176"/>
      <c r="K69" s="177">
        <f>ROUND(E69*J69,2)</f>
        <v>0</v>
      </c>
      <c r="L69" s="177">
        <v>21</v>
      </c>
      <c r="M69" s="177">
        <f>G69*(1+L69/100)</f>
        <v>0</v>
      </c>
      <c r="N69" s="177">
        <v>7.3899999999999993E-2</v>
      </c>
      <c r="O69" s="177">
        <f>ROUND(E69*N69,2)</f>
        <v>3.14</v>
      </c>
      <c r="P69" s="177">
        <v>0</v>
      </c>
      <c r="Q69" s="177">
        <f>ROUND(E69*P69,2)</f>
        <v>0</v>
      </c>
      <c r="R69" s="177"/>
      <c r="S69" s="177" t="s">
        <v>128</v>
      </c>
      <c r="T69" s="178" t="s">
        <v>129</v>
      </c>
      <c r="U69" s="161">
        <v>0.47799999999999998</v>
      </c>
      <c r="V69" s="161">
        <f>ROUND(E69*U69,2)</f>
        <v>20.32</v>
      </c>
      <c r="W69" s="161"/>
      <c r="X69" s="161" t="s">
        <v>130</v>
      </c>
      <c r="Y69" s="151"/>
      <c r="Z69" s="151"/>
      <c r="AA69" s="151"/>
      <c r="AB69" s="151"/>
      <c r="AC69" s="151"/>
      <c r="AD69" s="151"/>
      <c r="AE69" s="151"/>
      <c r="AF69" s="151"/>
      <c r="AG69" s="151" t="s">
        <v>131</v>
      </c>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166</v>
      </c>
      <c r="D70" s="163"/>
      <c r="E70" s="164"/>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133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180</v>
      </c>
      <c r="D71" s="163"/>
      <c r="E71" s="164">
        <v>42.5</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133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72">
        <v>15</v>
      </c>
      <c r="B72" s="173" t="s">
        <v>181</v>
      </c>
      <c r="C72" s="189" t="s">
        <v>182</v>
      </c>
      <c r="D72" s="174" t="s">
        <v>127</v>
      </c>
      <c r="E72" s="175">
        <v>70.5</v>
      </c>
      <c r="F72" s="176"/>
      <c r="G72" s="177">
        <f>ROUND(E72*F72,2)</f>
        <v>0</v>
      </c>
      <c r="H72" s="176"/>
      <c r="I72" s="177">
        <f>ROUND(E72*H72,2)</f>
        <v>0</v>
      </c>
      <c r="J72" s="176"/>
      <c r="K72" s="177">
        <f>ROUND(E72*J72,2)</f>
        <v>0</v>
      </c>
      <c r="L72" s="177">
        <v>21</v>
      </c>
      <c r="M72" s="177">
        <f>G72*(1+L72/100)</f>
        <v>0</v>
      </c>
      <c r="N72" s="177">
        <v>3.15E-2</v>
      </c>
      <c r="O72" s="177">
        <f>ROUND(E72*N72,2)</f>
        <v>2.2200000000000002</v>
      </c>
      <c r="P72" s="177">
        <v>0</v>
      </c>
      <c r="Q72" s="177">
        <f>ROUND(E72*P72,2)</f>
        <v>0</v>
      </c>
      <c r="R72" s="177"/>
      <c r="S72" s="177" t="s">
        <v>128</v>
      </c>
      <c r="T72" s="178" t="s">
        <v>129</v>
      </c>
      <c r="U72" s="161">
        <v>0.55000000000000004</v>
      </c>
      <c r="V72" s="161">
        <f>ROUND(E72*U72,2)</f>
        <v>38.78</v>
      </c>
      <c r="W72" s="161"/>
      <c r="X72" s="161" t="s">
        <v>130</v>
      </c>
      <c r="Y72" s="151"/>
      <c r="Z72" s="151"/>
      <c r="AA72" s="151"/>
      <c r="AB72" s="151"/>
      <c r="AC72" s="151"/>
      <c r="AD72" s="151"/>
      <c r="AE72" s="151"/>
      <c r="AF72" s="151"/>
      <c r="AG72" s="151" t="s">
        <v>131</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183</v>
      </c>
      <c r="D73" s="163"/>
      <c r="E73" s="164">
        <v>70.5</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133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ht="22.5" outlineLevel="1" x14ac:dyDescent="0.2">
      <c r="A74" s="172">
        <v>16</v>
      </c>
      <c r="B74" s="173" t="s">
        <v>184</v>
      </c>
      <c r="C74" s="189" t="s">
        <v>185</v>
      </c>
      <c r="D74" s="174" t="s">
        <v>151</v>
      </c>
      <c r="E74" s="175">
        <v>303.5025</v>
      </c>
      <c r="F74" s="176"/>
      <c r="G74" s="177">
        <f>ROUND(E74*F74,2)</f>
        <v>0</v>
      </c>
      <c r="H74" s="176"/>
      <c r="I74" s="177">
        <f>ROUND(E74*H74,2)</f>
        <v>0</v>
      </c>
      <c r="J74" s="176"/>
      <c r="K74" s="177">
        <f>ROUND(E74*J74,2)</f>
        <v>0</v>
      </c>
      <c r="L74" s="177">
        <v>21</v>
      </c>
      <c r="M74" s="177">
        <f>G74*(1+L74/100)</f>
        <v>0</v>
      </c>
      <c r="N74" s="177">
        <v>0.03</v>
      </c>
      <c r="O74" s="177">
        <f>ROUND(E74*N74,2)</f>
        <v>9.11</v>
      </c>
      <c r="P74" s="177">
        <v>0</v>
      </c>
      <c r="Q74" s="177">
        <f>ROUND(E74*P74,2)</f>
        <v>0</v>
      </c>
      <c r="R74" s="177" t="s">
        <v>156</v>
      </c>
      <c r="S74" s="177" t="s">
        <v>128</v>
      </c>
      <c r="T74" s="178" t="s">
        <v>129</v>
      </c>
      <c r="U74" s="161">
        <v>0</v>
      </c>
      <c r="V74" s="161">
        <f>ROUND(E74*U74,2)</f>
        <v>0</v>
      </c>
      <c r="W74" s="161"/>
      <c r="X74" s="161" t="s">
        <v>157</v>
      </c>
      <c r="Y74" s="151"/>
      <c r="Z74" s="151"/>
      <c r="AA74" s="151"/>
      <c r="AB74" s="151"/>
      <c r="AC74" s="151"/>
      <c r="AD74" s="151"/>
      <c r="AE74" s="151"/>
      <c r="AF74" s="151"/>
      <c r="AG74" s="151" t="s">
        <v>158</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186</v>
      </c>
      <c r="D75" s="163"/>
      <c r="E75" s="164">
        <v>303.5025</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133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ht="22.5" outlineLevel="1" x14ac:dyDescent="0.2">
      <c r="A76" s="172">
        <v>17</v>
      </c>
      <c r="B76" s="173" t="s">
        <v>187</v>
      </c>
      <c r="C76" s="189" t="s">
        <v>188</v>
      </c>
      <c r="D76" s="174" t="s">
        <v>127</v>
      </c>
      <c r="E76" s="175">
        <v>44.625</v>
      </c>
      <c r="F76" s="176"/>
      <c r="G76" s="177">
        <f>ROUND(E76*F76,2)</f>
        <v>0</v>
      </c>
      <c r="H76" s="176"/>
      <c r="I76" s="177">
        <f>ROUND(E76*H76,2)</f>
        <v>0</v>
      </c>
      <c r="J76" s="176"/>
      <c r="K76" s="177">
        <f>ROUND(E76*J76,2)</f>
        <v>0</v>
      </c>
      <c r="L76" s="177">
        <v>21</v>
      </c>
      <c r="M76" s="177">
        <f>G76*(1+L76/100)</f>
        <v>0</v>
      </c>
      <c r="N76" s="177">
        <v>0.17599999999999999</v>
      </c>
      <c r="O76" s="177">
        <f>ROUND(E76*N76,2)</f>
        <v>7.85</v>
      </c>
      <c r="P76" s="177">
        <v>0</v>
      </c>
      <c r="Q76" s="177">
        <f>ROUND(E76*P76,2)</f>
        <v>0</v>
      </c>
      <c r="R76" s="177" t="s">
        <v>156</v>
      </c>
      <c r="S76" s="177" t="s">
        <v>128</v>
      </c>
      <c r="T76" s="178" t="s">
        <v>129</v>
      </c>
      <c r="U76" s="161">
        <v>0</v>
      </c>
      <c r="V76" s="161">
        <f>ROUND(E76*U76,2)</f>
        <v>0</v>
      </c>
      <c r="W76" s="161"/>
      <c r="X76" s="161" t="s">
        <v>157</v>
      </c>
      <c r="Y76" s="151"/>
      <c r="Z76" s="151"/>
      <c r="AA76" s="151"/>
      <c r="AB76" s="151"/>
      <c r="AC76" s="151"/>
      <c r="AD76" s="151"/>
      <c r="AE76" s="151"/>
      <c r="AF76" s="151"/>
      <c r="AG76" s="151" t="s">
        <v>158</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166</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133</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180</v>
      </c>
      <c r="D78" s="163"/>
      <c r="E78" s="164">
        <v>42.5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133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189</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133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190</v>
      </c>
      <c r="D80" s="163"/>
      <c r="E80" s="164">
        <v>2.125</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133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x14ac:dyDescent="0.2">
      <c r="A81" s="166" t="s">
        <v>123</v>
      </c>
      <c r="B81" s="167" t="s">
        <v>83</v>
      </c>
      <c r="C81" s="188" t="s">
        <v>84</v>
      </c>
      <c r="D81" s="168"/>
      <c r="E81" s="169"/>
      <c r="F81" s="170"/>
      <c r="G81" s="170">
        <f>SUMIF(AG82:AG83,"&lt;&gt;NOR",G82:G83)</f>
        <v>0</v>
      </c>
      <c r="H81" s="170"/>
      <c r="I81" s="170">
        <f>SUM(I82:I83)</f>
        <v>0</v>
      </c>
      <c r="J81" s="170"/>
      <c r="K81" s="170">
        <f>SUM(K82:K83)</f>
        <v>0</v>
      </c>
      <c r="L81" s="170"/>
      <c r="M81" s="170">
        <f>SUM(M82:M83)</f>
        <v>0</v>
      </c>
      <c r="N81" s="170"/>
      <c r="O81" s="170">
        <f>SUM(O82:O83)</f>
        <v>0</v>
      </c>
      <c r="P81" s="170"/>
      <c r="Q81" s="170">
        <f>SUM(Q82:Q83)</f>
        <v>0</v>
      </c>
      <c r="R81" s="170"/>
      <c r="S81" s="170"/>
      <c r="T81" s="171"/>
      <c r="U81" s="165"/>
      <c r="V81" s="165">
        <f>SUM(V82:V83)</f>
        <v>0</v>
      </c>
      <c r="W81" s="165"/>
      <c r="X81" s="165"/>
      <c r="AG81" t="s">
        <v>124</v>
      </c>
    </row>
    <row r="82" spans="1:60" outlineLevel="1" x14ac:dyDescent="0.2">
      <c r="A82" s="172">
        <v>18</v>
      </c>
      <c r="B82" s="173" t="s">
        <v>191</v>
      </c>
      <c r="C82" s="189" t="s">
        <v>192</v>
      </c>
      <c r="D82" s="174" t="s">
        <v>193</v>
      </c>
      <c r="E82" s="175">
        <v>6</v>
      </c>
      <c r="F82" s="176"/>
      <c r="G82" s="177">
        <f>ROUND(E82*F82,2)</f>
        <v>0</v>
      </c>
      <c r="H82" s="176"/>
      <c r="I82" s="177">
        <f>ROUND(E82*H82,2)</f>
        <v>0</v>
      </c>
      <c r="J82" s="176"/>
      <c r="K82" s="177">
        <f>ROUND(E82*J82,2)</f>
        <v>0</v>
      </c>
      <c r="L82" s="177">
        <v>21</v>
      </c>
      <c r="M82" s="177">
        <f>G82*(1+L82/100)</f>
        <v>0</v>
      </c>
      <c r="N82" s="177">
        <v>0</v>
      </c>
      <c r="O82" s="177">
        <f>ROUND(E82*N82,2)</f>
        <v>0</v>
      </c>
      <c r="P82" s="177">
        <v>0</v>
      </c>
      <c r="Q82" s="177">
        <f>ROUND(E82*P82,2)</f>
        <v>0</v>
      </c>
      <c r="R82" s="177"/>
      <c r="S82" s="177" t="s">
        <v>194</v>
      </c>
      <c r="T82" s="178" t="s">
        <v>195</v>
      </c>
      <c r="U82" s="161">
        <v>0</v>
      </c>
      <c r="V82" s="161">
        <f>ROUND(E82*U82,2)</f>
        <v>0</v>
      </c>
      <c r="W82" s="161"/>
      <c r="X82" s="161" t="s">
        <v>130</v>
      </c>
      <c r="Y82" s="151"/>
      <c r="Z82" s="151"/>
      <c r="AA82" s="151"/>
      <c r="AB82" s="151"/>
      <c r="AC82" s="151"/>
      <c r="AD82" s="151"/>
      <c r="AE82" s="151"/>
      <c r="AF82" s="151"/>
      <c r="AG82" s="151" t="s">
        <v>131</v>
      </c>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196</v>
      </c>
      <c r="D83" s="163"/>
      <c r="E83" s="164">
        <v>6</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133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x14ac:dyDescent="0.2">
      <c r="A84" s="166" t="s">
        <v>123</v>
      </c>
      <c r="B84" s="167" t="s">
        <v>85</v>
      </c>
      <c r="C84" s="188" t="s">
        <v>86</v>
      </c>
      <c r="D84" s="168"/>
      <c r="E84" s="169"/>
      <c r="F84" s="170"/>
      <c r="G84" s="170">
        <f>SUMIF(AG85:AG100,"&lt;&gt;NOR",G85:G100)</f>
        <v>0</v>
      </c>
      <c r="H84" s="170"/>
      <c r="I84" s="170">
        <f>SUM(I85:I100)</f>
        <v>0</v>
      </c>
      <c r="J84" s="170"/>
      <c r="K84" s="170">
        <f>SUM(K85:K100)</f>
        <v>0</v>
      </c>
      <c r="L84" s="170"/>
      <c r="M84" s="170">
        <f>SUM(M85:M100)</f>
        <v>0</v>
      </c>
      <c r="N84" s="170"/>
      <c r="O84" s="170">
        <f>SUM(O85:O100)</f>
        <v>15.379999999999999</v>
      </c>
      <c r="P84" s="170"/>
      <c r="Q84" s="170">
        <f>SUM(Q85:Q100)</f>
        <v>0</v>
      </c>
      <c r="R84" s="170"/>
      <c r="S84" s="170"/>
      <c r="T84" s="171"/>
      <c r="U84" s="165"/>
      <c r="V84" s="165">
        <f>SUM(V85:V100)</f>
        <v>30.869999999999997</v>
      </c>
      <c r="W84" s="165"/>
      <c r="X84" s="165"/>
      <c r="AG84" t="s">
        <v>124</v>
      </c>
    </row>
    <row r="85" spans="1:60" outlineLevel="1" x14ac:dyDescent="0.2">
      <c r="A85" s="172">
        <v>19</v>
      </c>
      <c r="B85" s="173" t="s">
        <v>197</v>
      </c>
      <c r="C85" s="189" t="s">
        <v>198</v>
      </c>
      <c r="D85" s="174" t="s">
        <v>137</v>
      </c>
      <c r="E85" s="175">
        <v>5.22</v>
      </c>
      <c r="F85" s="176"/>
      <c r="G85" s="177">
        <f>ROUND(E85*F85,2)</f>
        <v>0</v>
      </c>
      <c r="H85" s="176"/>
      <c r="I85" s="177">
        <f>ROUND(E85*H85,2)</f>
        <v>0</v>
      </c>
      <c r="J85" s="176"/>
      <c r="K85" s="177">
        <f>ROUND(E85*J85,2)</f>
        <v>0</v>
      </c>
      <c r="L85" s="177">
        <v>21</v>
      </c>
      <c r="M85" s="177">
        <f>G85*(1+L85/100)</f>
        <v>0</v>
      </c>
      <c r="N85" s="177">
        <v>0</v>
      </c>
      <c r="O85" s="177">
        <f>ROUND(E85*N85,2)</f>
        <v>0</v>
      </c>
      <c r="P85" s="177">
        <v>0</v>
      </c>
      <c r="Q85" s="177">
        <f>ROUND(E85*P85,2)</f>
        <v>0</v>
      </c>
      <c r="R85" s="177"/>
      <c r="S85" s="177" t="s">
        <v>128</v>
      </c>
      <c r="T85" s="178" t="s">
        <v>199</v>
      </c>
      <c r="U85" s="161">
        <v>0.626</v>
      </c>
      <c r="V85" s="161">
        <f>ROUND(E85*U85,2)</f>
        <v>3.27</v>
      </c>
      <c r="W85" s="161"/>
      <c r="X85" s="161" t="s">
        <v>130</v>
      </c>
      <c r="Y85" s="151"/>
      <c r="Z85" s="151"/>
      <c r="AA85" s="151"/>
      <c r="AB85" s="151"/>
      <c r="AC85" s="151"/>
      <c r="AD85" s="151"/>
      <c r="AE85" s="151"/>
      <c r="AF85" s="151"/>
      <c r="AG85" s="151" t="s">
        <v>131</v>
      </c>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90" t="s">
        <v>200</v>
      </c>
      <c r="D86" s="163"/>
      <c r="E86" s="164"/>
      <c r="F86" s="161"/>
      <c r="G86" s="161"/>
      <c r="H86" s="161"/>
      <c r="I86" s="161"/>
      <c r="J86" s="161"/>
      <c r="K86" s="161"/>
      <c r="L86" s="161"/>
      <c r="M86" s="161"/>
      <c r="N86" s="161"/>
      <c r="O86" s="161"/>
      <c r="P86" s="161"/>
      <c r="Q86" s="161"/>
      <c r="R86" s="161"/>
      <c r="S86" s="161"/>
      <c r="T86" s="161"/>
      <c r="U86" s="161"/>
      <c r="V86" s="161"/>
      <c r="W86" s="161"/>
      <c r="X86" s="161"/>
      <c r="Y86" s="151"/>
      <c r="Z86" s="151"/>
      <c r="AA86" s="151"/>
      <c r="AB86" s="151"/>
      <c r="AC86" s="151"/>
      <c r="AD86" s="151"/>
      <c r="AE86" s="151"/>
      <c r="AF86" s="151"/>
      <c r="AG86" s="151" t="s">
        <v>133</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201</v>
      </c>
      <c r="D87" s="163"/>
      <c r="E87" s="164">
        <v>5.22</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133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202</v>
      </c>
      <c r="C88" s="189" t="s">
        <v>203</v>
      </c>
      <c r="D88" s="174" t="s">
        <v>137</v>
      </c>
      <c r="E88" s="175">
        <v>5.22</v>
      </c>
      <c r="F88" s="176"/>
      <c r="G88" s="177">
        <f>ROUND(E88*F88,2)</f>
        <v>0</v>
      </c>
      <c r="H88" s="176"/>
      <c r="I88" s="177">
        <f>ROUND(E88*H88,2)</f>
        <v>0</v>
      </c>
      <c r="J88" s="176"/>
      <c r="K88" s="177">
        <f>ROUND(E88*J88,2)</f>
        <v>0</v>
      </c>
      <c r="L88" s="177">
        <v>21</v>
      </c>
      <c r="M88" s="177">
        <f>G88*(1+L88/100)</f>
        <v>0</v>
      </c>
      <c r="N88" s="177">
        <v>0</v>
      </c>
      <c r="O88" s="177">
        <f>ROUND(E88*N88,2)</f>
        <v>0</v>
      </c>
      <c r="P88" s="177">
        <v>0</v>
      </c>
      <c r="Q88" s="177">
        <f>ROUND(E88*P88,2)</f>
        <v>0</v>
      </c>
      <c r="R88" s="177"/>
      <c r="S88" s="177" t="s">
        <v>128</v>
      </c>
      <c r="T88" s="178" t="s">
        <v>199</v>
      </c>
      <c r="U88" s="161">
        <v>8.1000000000000003E-2</v>
      </c>
      <c r="V88" s="161">
        <f>ROUND(E88*U88,2)</f>
        <v>0.42</v>
      </c>
      <c r="W88" s="161"/>
      <c r="X88" s="161" t="s">
        <v>130</v>
      </c>
      <c r="Y88" s="151"/>
      <c r="Z88" s="151"/>
      <c r="AA88" s="151"/>
      <c r="AB88" s="151"/>
      <c r="AC88" s="151"/>
      <c r="AD88" s="151"/>
      <c r="AE88" s="151"/>
      <c r="AF88" s="151"/>
      <c r="AG88" s="151" t="s">
        <v>131</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200</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133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201</v>
      </c>
      <c r="D90" s="163"/>
      <c r="E90" s="164">
        <v>5.22</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133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72">
        <v>21</v>
      </c>
      <c r="B91" s="173" t="s">
        <v>204</v>
      </c>
      <c r="C91" s="189" t="s">
        <v>205</v>
      </c>
      <c r="D91" s="174" t="s">
        <v>127</v>
      </c>
      <c r="E91" s="175">
        <v>18</v>
      </c>
      <c r="F91" s="176"/>
      <c r="G91" s="177">
        <f>ROUND(E91*F91,2)</f>
        <v>0</v>
      </c>
      <c r="H91" s="176"/>
      <c r="I91" s="177">
        <f>ROUND(E91*H91,2)</f>
        <v>0</v>
      </c>
      <c r="J91" s="176"/>
      <c r="K91" s="177">
        <f>ROUND(E91*J91,2)</f>
        <v>0</v>
      </c>
      <c r="L91" s="177">
        <v>21</v>
      </c>
      <c r="M91" s="177">
        <f>G91*(1+L91/100)</f>
        <v>0</v>
      </c>
      <c r="N91" s="177">
        <v>0</v>
      </c>
      <c r="O91" s="177">
        <f>ROUND(E91*N91,2)</f>
        <v>0</v>
      </c>
      <c r="P91" s="177">
        <v>0</v>
      </c>
      <c r="Q91" s="177">
        <f>ROUND(E91*P91,2)</f>
        <v>0</v>
      </c>
      <c r="R91" s="177"/>
      <c r="S91" s="177" t="s">
        <v>128</v>
      </c>
      <c r="T91" s="178" t="s">
        <v>199</v>
      </c>
      <c r="U91" s="161">
        <v>1.7999999999999999E-2</v>
      </c>
      <c r="V91" s="161">
        <f>ROUND(E91*U91,2)</f>
        <v>0.32</v>
      </c>
      <c r="W91" s="161"/>
      <c r="X91" s="161" t="s">
        <v>130</v>
      </c>
      <c r="Y91" s="151"/>
      <c r="Z91" s="151"/>
      <c r="AA91" s="151"/>
      <c r="AB91" s="151"/>
      <c r="AC91" s="151"/>
      <c r="AD91" s="151"/>
      <c r="AE91" s="151"/>
      <c r="AF91" s="151"/>
      <c r="AG91" s="151" t="s">
        <v>131</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206</v>
      </c>
      <c r="D92" s="163"/>
      <c r="E92" s="164">
        <v>18</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133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ht="22.5" outlineLevel="1" x14ac:dyDescent="0.2">
      <c r="A93" s="172">
        <v>22</v>
      </c>
      <c r="B93" s="173" t="s">
        <v>207</v>
      </c>
      <c r="C93" s="189" t="s">
        <v>208</v>
      </c>
      <c r="D93" s="174" t="s">
        <v>127</v>
      </c>
      <c r="E93" s="175">
        <v>18</v>
      </c>
      <c r="F93" s="176"/>
      <c r="G93" s="177">
        <f>ROUND(E93*F93,2)</f>
        <v>0</v>
      </c>
      <c r="H93" s="176"/>
      <c r="I93" s="177">
        <f>ROUND(E93*H93,2)</f>
        <v>0</v>
      </c>
      <c r="J93" s="176"/>
      <c r="K93" s="177">
        <f>ROUND(E93*J93,2)</f>
        <v>0</v>
      </c>
      <c r="L93" s="177">
        <v>21</v>
      </c>
      <c r="M93" s="177">
        <f>G93*(1+L93/100)</f>
        <v>0</v>
      </c>
      <c r="N93" s="177">
        <v>0.441</v>
      </c>
      <c r="O93" s="177">
        <f>ROUND(E93*N93,2)</f>
        <v>7.94</v>
      </c>
      <c r="P93" s="177">
        <v>0</v>
      </c>
      <c r="Q93" s="177">
        <f>ROUND(E93*P93,2)</f>
        <v>0</v>
      </c>
      <c r="R93" s="177"/>
      <c r="S93" s="177" t="s">
        <v>128</v>
      </c>
      <c r="T93" s="178" t="s">
        <v>199</v>
      </c>
      <c r="U93" s="161">
        <v>2.9000000000000001E-2</v>
      </c>
      <c r="V93" s="161">
        <f>ROUND(E93*U93,2)</f>
        <v>0.52</v>
      </c>
      <c r="W93" s="161"/>
      <c r="X93" s="161" t="s">
        <v>130</v>
      </c>
      <c r="Y93" s="151"/>
      <c r="Z93" s="151"/>
      <c r="AA93" s="151"/>
      <c r="AB93" s="151"/>
      <c r="AC93" s="151"/>
      <c r="AD93" s="151"/>
      <c r="AE93" s="151"/>
      <c r="AF93" s="151"/>
      <c r="AG93" s="151" t="s">
        <v>131</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206</v>
      </c>
      <c r="D94" s="163"/>
      <c r="E94" s="164">
        <v>18</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133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ht="22.5" outlineLevel="1" x14ac:dyDescent="0.2">
      <c r="A95" s="172">
        <v>23</v>
      </c>
      <c r="B95" s="173" t="s">
        <v>209</v>
      </c>
      <c r="C95" s="189" t="s">
        <v>210</v>
      </c>
      <c r="D95" s="174" t="s">
        <v>127</v>
      </c>
      <c r="E95" s="175">
        <v>18</v>
      </c>
      <c r="F95" s="176"/>
      <c r="G95" s="177">
        <f>ROUND(E95*F95,2)</f>
        <v>0</v>
      </c>
      <c r="H95" s="176"/>
      <c r="I95" s="177">
        <f>ROUND(E95*H95,2)</f>
        <v>0</v>
      </c>
      <c r="J95" s="176"/>
      <c r="K95" s="177">
        <f>ROUND(E95*J95,2)</f>
        <v>0</v>
      </c>
      <c r="L95" s="177">
        <v>21</v>
      </c>
      <c r="M95" s="177">
        <f>G95*(1+L95/100)</f>
        <v>0</v>
      </c>
      <c r="N95" s="177">
        <v>0.24154999999999999</v>
      </c>
      <c r="O95" s="177">
        <f>ROUND(E95*N95,2)</f>
        <v>4.3499999999999996</v>
      </c>
      <c r="P95" s="177">
        <v>0</v>
      </c>
      <c r="Q95" s="177">
        <f>ROUND(E95*P95,2)</f>
        <v>0</v>
      </c>
      <c r="R95" s="177"/>
      <c r="S95" s="177" t="s">
        <v>128</v>
      </c>
      <c r="T95" s="178" t="s">
        <v>199</v>
      </c>
      <c r="U95" s="161">
        <v>0.60499999999999998</v>
      </c>
      <c r="V95" s="161">
        <f>ROUND(E95*U95,2)</f>
        <v>10.89</v>
      </c>
      <c r="W95" s="161"/>
      <c r="X95" s="161" t="s">
        <v>130</v>
      </c>
      <c r="Y95" s="151"/>
      <c r="Z95" s="151"/>
      <c r="AA95" s="151"/>
      <c r="AB95" s="151"/>
      <c r="AC95" s="151"/>
      <c r="AD95" s="151"/>
      <c r="AE95" s="151"/>
      <c r="AF95" s="151"/>
      <c r="AG95" s="151" t="s">
        <v>131</v>
      </c>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206</v>
      </c>
      <c r="D96" s="163"/>
      <c r="E96" s="164">
        <v>18</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133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72">
        <v>24</v>
      </c>
      <c r="B97" s="173" t="s">
        <v>211</v>
      </c>
      <c r="C97" s="189" t="s">
        <v>212</v>
      </c>
      <c r="D97" s="174" t="s">
        <v>151</v>
      </c>
      <c r="E97" s="175">
        <v>6</v>
      </c>
      <c r="F97" s="176"/>
      <c r="G97" s="177">
        <f>ROUND(E97*F97,2)</f>
        <v>0</v>
      </c>
      <c r="H97" s="176"/>
      <c r="I97" s="177">
        <f>ROUND(E97*H97,2)</f>
        <v>0</v>
      </c>
      <c r="J97" s="176"/>
      <c r="K97" s="177">
        <f>ROUND(E97*J97,2)</f>
        <v>0</v>
      </c>
      <c r="L97" s="177">
        <v>21</v>
      </c>
      <c r="M97" s="177">
        <f>G97*(1+L97/100)</f>
        <v>0</v>
      </c>
      <c r="N97" s="177">
        <v>0.4</v>
      </c>
      <c r="O97" s="177">
        <f>ROUND(E97*N97,2)</f>
        <v>2.4</v>
      </c>
      <c r="P97" s="177">
        <v>0</v>
      </c>
      <c r="Q97" s="177">
        <f>ROUND(E97*P97,2)</f>
        <v>0</v>
      </c>
      <c r="R97" s="177"/>
      <c r="S97" s="177" t="s">
        <v>128</v>
      </c>
      <c r="T97" s="178" t="s">
        <v>129</v>
      </c>
      <c r="U97" s="161">
        <v>2.5750000000000002</v>
      </c>
      <c r="V97" s="161">
        <f>ROUND(E97*U97,2)</f>
        <v>15.45</v>
      </c>
      <c r="W97" s="161"/>
      <c r="X97" s="161" t="s">
        <v>130</v>
      </c>
      <c r="Y97" s="151"/>
      <c r="Z97" s="151"/>
      <c r="AA97" s="151"/>
      <c r="AB97" s="151"/>
      <c r="AC97" s="151"/>
      <c r="AD97" s="151"/>
      <c r="AE97" s="151"/>
      <c r="AF97" s="151"/>
      <c r="AG97" s="151" t="s">
        <v>131</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196</v>
      </c>
      <c r="D98" s="163"/>
      <c r="E98" s="164">
        <v>6</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133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72">
        <v>25</v>
      </c>
      <c r="B99" s="173" t="s">
        <v>213</v>
      </c>
      <c r="C99" s="189" t="s">
        <v>214</v>
      </c>
      <c r="D99" s="174" t="s">
        <v>151</v>
      </c>
      <c r="E99" s="175">
        <v>6</v>
      </c>
      <c r="F99" s="176"/>
      <c r="G99" s="177">
        <f>ROUND(E99*F99,2)</f>
        <v>0</v>
      </c>
      <c r="H99" s="176"/>
      <c r="I99" s="177">
        <f>ROUND(E99*H99,2)</f>
        <v>0</v>
      </c>
      <c r="J99" s="176"/>
      <c r="K99" s="177">
        <f>ROUND(E99*J99,2)</f>
        <v>0</v>
      </c>
      <c r="L99" s="177">
        <v>21</v>
      </c>
      <c r="M99" s="177">
        <f>G99*(1+L99/100)</f>
        <v>0</v>
      </c>
      <c r="N99" s="177">
        <v>0.115</v>
      </c>
      <c r="O99" s="177">
        <f>ROUND(E99*N99,2)</f>
        <v>0.69</v>
      </c>
      <c r="P99" s="177">
        <v>0</v>
      </c>
      <c r="Q99" s="177">
        <f>ROUND(E99*P99,2)</f>
        <v>0</v>
      </c>
      <c r="R99" s="177" t="s">
        <v>156</v>
      </c>
      <c r="S99" s="177" t="s">
        <v>128</v>
      </c>
      <c r="T99" s="178" t="s">
        <v>195</v>
      </c>
      <c r="U99" s="161">
        <v>0</v>
      </c>
      <c r="V99" s="161">
        <f>ROUND(E99*U99,2)</f>
        <v>0</v>
      </c>
      <c r="W99" s="161"/>
      <c r="X99" s="161" t="s">
        <v>157</v>
      </c>
      <c r="Y99" s="151"/>
      <c r="Z99" s="151"/>
      <c r="AA99" s="151"/>
      <c r="AB99" s="151"/>
      <c r="AC99" s="151"/>
      <c r="AD99" s="151"/>
      <c r="AE99" s="151"/>
      <c r="AF99" s="151"/>
      <c r="AG99" s="151" t="s">
        <v>158</v>
      </c>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196</v>
      </c>
      <c r="D100" s="163"/>
      <c r="E100" s="164">
        <v>6</v>
      </c>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133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x14ac:dyDescent="0.2">
      <c r="A101" s="166" t="s">
        <v>123</v>
      </c>
      <c r="B101" s="167" t="s">
        <v>87</v>
      </c>
      <c r="C101" s="188" t="s">
        <v>88</v>
      </c>
      <c r="D101" s="168"/>
      <c r="E101" s="169"/>
      <c r="F101" s="170"/>
      <c r="G101" s="170">
        <f>SUMIF(AG102:AG102,"&lt;&gt;NOR",G102:G102)</f>
        <v>0</v>
      </c>
      <c r="H101" s="170"/>
      <c r="I101" s="170">
        <f>SUM(I102:I102)</f>
        <v>0</v>
      </c>
      <c r="J101" s="170"/>
      <c r="K101" s="170">
        <f>SUM(K102:K102)</f>
        <v>0</v>
      </c>
      <c r="L101" s="170"/>
      <c r="M101" s="170">
        <f>SUM(M102:M102)</f>
        <v>0</v>
      </c>
      <c r="N101" s="170"/>
      <c r="O101" s="170">
        <f>SUM(O102:O102)</f>
        <v>0</v>
      </c>
      <c r="P101" s="170"/>
      <c r="Q101" s="170">
        <f>SUM(Q102:Q102)</f>
        <v>0</v>
      </c>
      <c r="R101" s="170"/>
      <c r="S101" s="170"/>
      <c r="T101" s="171"/>
      <c r="U101" s="165"/>
      <c r="V101" s="165">
        <f>SUM(V102:V102)</f>
        <v>39.74</v>
      </c>
      <c r="W101" s="165"/>
      <c r="X101" s="165"/>
      <c r="AG101" t="s">
        <v>124</v>
      </c>
    </row>
    <row r="102" spans="1:60" outlineLevel="1" x14ac:dyDescent="0.2">
      <c r="A102" s="179">
        <v>26</v>
      </c>
      <c r="B102" s="180" t="s">
        <v>215</v>
      </c>
      <c r="C102" s="191" t="s">
        <v>216</v>
      </c>
      <c r="D102" s="181" t="s">
        <v>217</v>
      </c>
      <c r="E102" s="182">
        <v>2484.0199299999999</v>
      </c>
      <c r="F102" s="183"/>
      <c r="G102" s="184">
        <f>ROUND(E102*F102,2)</f>
        <v>0</v>
      </c>
      <c r="H102" s="183"/>
      <c r="I102" s="184">
        <f>ROUND(E102*H102,2)</f>
        <v>0</v>
      </c>
      <c r="J102" s="183"/>
      <c r="K102" s="184">
        <f>ROUND(E102*J102,2)</f>
        <v>0</v>
      </c>
      <c r="L102" s="184">
        <v>21</v>
      </c>
      <c r="M102" s="184">
        <f>G102*(1+L102/100)</f>
        <v>0</v>
      </c>
      <c r="N102" s="184">
        <v>0</v>
      </c>
      <c r="O102" s="184">
        <f>ROUND(E102*N102,2)</f>
        <v>0</v>
      </c>
      <c r="P102" s="184">
        <v>0</v>
      </c>
      <c r="Q102" s="184">
        <f>ROUND(E102*P102,2)</f>
        <v>0</v>
      </c>
      <c r="R102" s="184"/>
      <c r="S102" s="184" t="s">
        <v>128</v>
      </c>
      <c r="T102" s="185" t="s">
        <v>129</v>
      </c>
      <c r="U102" s="161">
        <v>1.6E-2</v>
      </c>
      <c r="V102" s="161">
        <f>ROUND(E102*U102,2)</f>
        <v>39.74</v>
      </c>
      <c r="W102" s="161"/>
      <c r="X102" s="161" t="s">
        <v>218</v>
      </c>
      <c r="Y102" s="151"/>
      <c r="Z102" s="151"/>
      <c r="AA102" s="151"/>
      <c r="AB102" s="151"/>
      <c r="AC102" s="151"/>
      <c r="AD102" s="151"/>
      <c r="AE102" s="151"/>
      <c r="AF102" s="151"/>
      <c r="AG102" s="151" t="s">
        <v>219</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x14ac:dyDescent="0.2">
      <c r="A103" s="166" t="s">
        <v>123</v>
      </c>
      <c r="B103" s="167" t="s">
        <v>89</v>
      </c>
      <c r="C103" s="188" t="s">
        <v>90</v>
      </c>
      <c r="D103" s="168"/>
      <c r="E103" s="169"/>
      <c r="F103" s="170"/>
      <c r="G103" s="170">
        <f>SUMIF(AG104:AG110,"&lt;&gt;NOR",G104:G110)</f>
        <v>0</v>
      </c>
      <c r="H103" s="170"/>
      <c r="I103" s="170">
        <f>SUM(I104:I110)</f>
        <v>0</v>
      </c>
      <c r="J103" s="170"/>
      <c r="K103" s="170">
        <f>SUM(K104:K110)</f>
        <v>0</v>
      </c>
      <c r="L103" s="170"/>
      <c r="M103" s="170">
        <f>SUM(M104:M110)</f>
        <v>0</v>
      </c>
      <c r="N103" s="170"/>
      <c r="O103" s="170">
        <f>SUM(O104:O110)</f>
        <v>0.03</v>
      </c>
      <c r="P103" s="170"/>
      <c r="Q103" s="170">
        <f>SUM(Q104:Q110)</f>
        <v>0.03</v>
      </c>
      <c r="R103" s="170"/>
      <c r="S103" s="170"/>
      <c r="T103" s="171"/>
      <c r="U103" s="165"/>
      <c r="V103" s="165">
        <f>SUM(V104:V110)</f>
        <v>8.879999999999999</v>
      </c>
      <c r="W103" s="165"/>
      <c r="X103" s="165"/>
      <c r="AG103" t="s">
        <v>124</v>
      </c>
    </row>
    <row r="104" spans="1:60" ht="22.5" outlineLevel="1" x14ac:dyDescent="0.2">
      <c r="A104" s="172">
        <v>27</v>
      </c>
      <c r="B104" s="173" t="s">
        <v>220</v>
      </c>
      <c r="C104" s="189" t="s">
        <v>221</v>
      </c>
      <c r="D104" s="174" t="s">
        <v>222</v>
      </c>
      <c r="E104" s="175">
        <v>20</v>
      </c>
      <c r="F104" s="176"/>
      <c r="G104" s="177">
        <f>ROUND(E104*F104,2)</f>
        <v>0</v>
      </c>
      <c r="H104" s="176"/>
      <c r="I104" s="177">
        <f>ROUND(E104*H104,2)</f>
        <v>0</v>
      </c>
      <c r="J104" s="176"/>
      <c r="K104" s="177">
        <f>ROUND(E104*J104,2)</f>
        <v>0</v>
      </c>
      <c r="L104" s="177">
        <v>21</v>
      </c>
      <c r="M104" s="177">
        <f>G104*(1+L104/100)</f>
        <v>0</v>
      </c>
      <c r="N104" s="177">
        <v>1.48E-3</v>
      </c>
      <c r="O104" s="177">
        <f>ROUND(E104*N104,2)</f>
        <v>0.03</v>
      </c>
      <c r="P104" s="177">
        <v>0</v>
      </c>
      <c r="Q104" s="177">
        <f>ROUND(E104*P104,2)</f>
        <v>0</v>
      </c>
      <c r="R104" s="177"/>
      <c r="S104" s="177" t="s">
        <v>128</v>
      </c>
      <c r="T104" s="178" t="s">
        <v>129</v>
      </c>
      <c r="U104" s="161">
        <v>0.3</v>
      </c>
      <c r="V104" s="161">
        <f>ROUND(E104*U104,2)</f>
        <v>6</v>
      </c>
      <c r="W104" s="161"/>
      <c r="X104" s="161" t="s">
        <v>130</v>
      </c>
      <c r="Y104" s="151"/>
      <c r="Z104" s="151"/>
      <c r="AA104" s="151"/>
      <c r="AB104" s="151"/>
      <c r="AC104" s="151"/>
      <c r="AD104" s="151"/>
      <c r="AE104" s="151"/>
      <c r="AF104" s="151"/>
      <c r="AG104" s="151" t="s">
        <v>131</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152</v>
      </c>
      <c r="D105" s="163"/>
      <c r="E105" s="164">
        <v>20</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133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72">
        <v>28</v>
      </c>
      <c r="B106" s="173" t="s">
        <v>223</v>
      </c>
      <c r="C106" s="189" t="s">
        <v>224</v>
      </c>
      <c r="D106" s="174" t="s">
        <v>222</v>
      </c>
      <c r="E106" s="175">
        <v>14</v>
      </c>
      <c r="F106" s="176"/>
      <c r="G106" s="177">
        <f>ROUND(E106*F106,2)</f>
        <v>0</v>
      </c>
      <c r="H106" s="176"/>
      <c r="I106" s="177">
        <f>ROUND(E106*H106,2)</f>
        <v>0</v>
      </c>
      <c r="J106" s="176"/>
      <c r="K106" s="177">
        <f>ROUND(E106*J106,2)</f>
        <v>0</v>
      </c>
      <c r="L106" s="177">
        <v>21</v>
      </c>
      <c r="M106" s="177">
        <f>G106*(1+L106/100)</f>
        <v>0</v>
      </c>
      <c r="N106" s="177">
        <v>0</v>
      </c>
      <c r="O106" s="177">
        <f>ROUND(E106*N106,2)</f>
        <v>0</v>
      </c>
      <c r="P106" s="177">
        <v>2.48E-3</v>
      </c>
      <c r="Q106" s="177">
        <f>ROUND(E106*P106,2)</f>
        <v>0.03</v>
      </c>
      <c r="R106" s="177"/>
      <c r="S106" s="177" t="s">
        <v>128</v>
      </c>
      <c r="T106" s="178" t="s">
        <v>129</v>
      </c>
      <c r="U106" s="161">
        <v>0.20599999999999999</v>
      </c>
      <c r="V106" s="161">
        <f>ROUND(E106*U106,2)</f>
        <v>2.88</v>
      </c>
      <c r="W106" s="161"/>
      <c r="X106" s="161" t="s">
        <v>130</v>
      </c>
      <c r="Y106" s="151"/>
      <c r="Z106" s="151"/>
      <c r="AA106" s="151"/>
      <c r="AB106" s="151"/>
      <c r="AC106" s="151"/>
      <c r="AD106" s="151"/>
      <c r="AE106" s="151"/>
      <c r="AF106" s="151"/>
      <c r="AG106" s="151" t="s">
        <v>131</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225</v>
      </c>
      <c r="D107" s="163"/>
      <c r="E107" s="164">
        <v>14</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133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72">
        <v>29</v>
      </c>
      <c r="B108" s="173" t="s">
        <v>226</v>
      </c>
      <c r="C108" s="189" t="s">
        <v>227</v>
      </c>
      <c r="D108" s="174" t="s">
        <v>228</v>
      </c>
      <c r="E108" s="175">
        <v>28</v>
      </c>
      <c r="F108" s="176"/>
      <c r="G108" s="177">
        <f>ROUND(E108*F108,2)</f>
        <v>0</v>
      </c>
      <c r="H108" s="176"/>
      <c r="I108" s="177">
        <f>ROUND(E108*H108,2)</f>
        <v>0</v>
      </c>
      <c r="J108" s="176"/>
      <c r="K108" s="177">
        <f>ROUND(E108*J108,2)</f>
        <v>0</v>
      </c>
      <c r="L108" s="177">
        <v>21</v>
      </c>
      <c r="M108" s="177">
        <f>G108*(1+L108/100)</f>
        <v>0</v>
      </c>
      <c r="N108" s="177">
        <v>0</v>
      </c>
      <c r="O108" s="177">
        <f>ROUND(E108*N108,2)</f>
        <v>0</v>
      </c>
      <c r="P108" s="177">
        <v>0</v>
      </c>
      <c r="Q108" s="177">
        <f>ROUND(E108*P108,2)</f>
        <v>0</v>
      </c>
      <c r="R108" s="177"/>
      <c r="S108" s="177" t="s">
        <v>194</v>
      </c>
      <c r="T108" s="178" t="s">
        <v>195</v>
      </c>
      <c r="U108" s="161">
        <v>0</v>
      </c>
      <c r="V108" s="161">
        <f>ROUND(E108*U108,2)</f>
        <v>0</v>
      </c>
      <c r="W108" s="161"/>
      <c r="X108" s="161" t="s">
        <v>130</v>
      </c>
      <c r="Y108" s="151"/>
      <c r="Z108" s="151"/>
      <c r="AA108" s="151"/>
      <c r="AB108" s="151"/>
      <c r="AC108" s="151"/>
      <c r="AD108" s="151"/>
      <c r="AE108" s="151"/>
      <c r="AF108" s="151"/>
      <c r="AG108" s="151" t="s">
        <v>131</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159</v>
      </c>
      <c r="D109" s="163"/>
      <c r="E109" s="164">
        <v>28</v>
      </c>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133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v>30</v>
      </c>
      <c r="B110" s="159" t="s">
        <v>229</v>
      </c>
      <c r="C110" s="192" t="s">
        <v>230</v>
      </c>
      <c r="D110" s="160" t="s">
        <v>0</v>
      </c>
      <c r="E110" s="186"/>
      <c r="F110" s="162"/>
      <c r="G110" s="161">
        <f>ROUND(E110*F110,2)</f>
        <v>0</v>
      </c>
      <c r="H110" s="162"/>
      <c r="I110" s="161">
        <f>ROUND(E110*H110,2)</f>
        <v>0</v>
      </c>
      <c r="J110" s="162"/>
      <c r="K110" s="161">
        <f>ROUND(E110*J110,2)</f>
        <v>0</v>
      </c>
      <c r="L110" s="161">
        <v>21</v>
      </c>
      <c r="M110" s="161">
        <f>G110*(1+L110/100)</f>
        <v>0</v>
      </c>
      <c r="N110" s="161">
        <v>0</v>
      </c>
      <c r="O110" s="161">
        <f>ROUND(E110*N110,2)</f>
        <v>0</v>
      </c>
      <c r="P110" s="161">
        <v>0</v>
      </c>
      <c r="Q110" s="161">
        <f>ROUND(E110*P110,2)</f>
        <v>0</v>
      </c>
      <c r="R110" s="161"/>
      <c r="S110" s="161" t="s">
        <v>128</v>
      </c>
      <c r="T110" s="161" t="s">
        <v>129</v>
      </c>
      <c r="U110" s="161">
        <v>0</v>
      </c>
      <c r="V110" s="161">
        <f>ROUND(E110*U110,2)</f>
        <v>0</v>
      </c>
      <c r="W110" s="161"/>
      <c r="X110" s="161" t="s">
        <v>218</v>
      </c>
      <c r="Y110" s="151"/>
      <c r="Z110" s="151"/>
      <c r="AA110" s="151"/>
      <c r="AB110" s="151"/>
      <c r="AC110" s="151"/>
      <c r="AD110" s="151"/>
      <c r="AE110" s="151"/>
      <c r="AF110" s="151"/>
      <c r="AG110" s="151" t="s">
        <v>219</v>
      </c>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123</v>
      </c>
      <c r="B111" s="167" t="s">
        <v>93</v>
      </c>
      <c r="C111" s="188" t="s">
        <v>94</v>
      </c>
      <c r="D111" s="168"/>
      <c r="E111" s="169"/>
      <c r="F111" s="170"/>
      <c r="G111" s="170">
        <f>SUMIF(AG112:AG115,"&lt;&gt;NOR",G112:G115)</f>
        <v>0</v>
      </c>
      <c r="H111" s="170"/>
      <c r="I111" s="170">
        <f>SUM(I112:I115)</f>
        <v>0</v>
      </c>
      <c r="J111" s="170"/>
      <c r="K111" s="170">
        <f>SUM(K112:K115)</f>
        <v>0</v>
      </c>
      <c r="L111" s="170"/>
      <c r="M111" s="170">
        <f>SUM(M112:M115)</f>
        <v>0</v>
      </c>
      <c r="N111" s="170"/>
      <c r="O111" s="170">
        <f>SUM(O112:O115)</f>
        <v>0</v>
      </c>
      <c r="P111" s="170"/>
      <c r="Q111" s="170">
        <f>SUM(Q112:Q115)</f>
        <v>0</v>
      </c>
      <c r="R111" s="170"/>
      <c r="S111" s="170"/>
      <c r="T111" s="171"/>
      <c r="U111" s="165"/>
      <c r="V111" s="165">
        <f>SUM(V112:V115)</f>
        <v>531.14</v>
      </c>
      <c r="W111" s="165"/>
      <c r="X111" s="165"/>
      <c r="AG111" t="s">
        <v>124</v>
      </c>
    </row>
    <row r="112" spans="1:60" outlineLevel="1" x14ac:dyDescent="0.2">
      <c r="A112" s="179">
        <v>31</v>
      </c>
      <c r="B112" s="180" t="s">
        <v>231</v>
      </c>
      <c r="C112" s="191" t="s">
        <v>232</v>
      </c>
      <c r="D112" s="181" t="s">
        <v>217</v>
      </c>
      <c r="E112" s="182">
        <v>386.00272000000001</v>
      </c>
      <c r="F112" s="183"/>
      <c r="G112" s="184">
        <f>ROUND(E112*F112,2)</f>
        <v>0</v>
      </c>
      <c r="H112" s="183"/>
      <c r="I112" s="184">
        <f>ROUND(E112*H112,2)</f>
        <v>0</v>
      </c>
      <c r="J112" s="183"/>
      <c r="K112" s="184">
        <f>ROUND(E112*J112,2)</f>
        <v>0</v>
      </c>
      <c r="L112" s="184">
        <v>21</v>
      </c>
      <c r="M112" s="184">
        <f>G112*(1+L112/100)</f>
        <v>0</v>
      </c>
      <c r="N112" s="184">
        <v>0</v>
      </c>
      <c r="O112" s="184">
        <f>ROUND(E112*N112,2)</f>
        <v>0</v>
      </c>
      <c r="P112" s="184">
        <v>0</v>
      </c>
      <c r="Q112" s="184">
        <f>ROUND(E112*P112,2)</f>
        <v>0</v>
      </c>
      <c r="R112" s="184"/>
      <c r="S112" s="184" t="s">
        <v>128</v>
      </c>
      <c r="T112" s="185" t="s">
        <v>129</v>
      </c>
      <c r="U112" s="161">
        <v>0.68799999999999994</v>
      </c>
      <c r="V112" s="161">
        <f>ROUND(E112*U112,2)</f>
        <v>265.57</v>
      </c>
      <c r="W112" s="161"/>
      <c r="X112" s="161" t="s">
        <v>233</v>
      </c>
      <c r="Y112" s="151"/>
      <c r="Z112" s="151"/>
      <c r="AA112" s="151"/>
      <c r="AB112" s="151"/>
      <c r="AC112" s="151"/>
      <c r="AD112" s="151"/>
      <c r="AE112" s="151"/>
      <c r="AF112" s="151"/>
      <c r="AG112" s="151" t="s">
        <v>234</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79">
        <v>32</v>
      </c>
      <c r="B113" s="180" t="s">
        <v>235</v>
      </c>
      <c r="C113" s="191" t="s">
        <v>236</v>
      </c>
      <c r="D113" s="181" t="s">
        <v>217</v>
      </c>
      <c r="E113" s="182">
        <v>1158.0081600000001</v>
      </c>
      <c r="F113" s="183"/>
      <c r="G113" s="184">
        <f>ROUND(E113*F113,2)</f>
        <v>0</v>
      </c>
      <c r="H113" s="183"/>
      <c r="I113" s="184">
        <f>ROUND(E113*H113,2)</f>
        <v>0</v>
      </c>
      <c r="J113" s="183"/>
      <c r="K113" s="184">
        <f>ROUND(E113*J113,2)</f>
        <v>0</v>
      </c>
      <c r="L113" s="184">
        <v>21</v>
      </c>
      <c r="M113" s="184">
        <f>G113*(1+L113/100)</f>
        <v>0</v>
      </c>
      <c r="N113" s="184">
        <v>0</v>
      </c>
      <c r="O113" s="184">
        <f>ROUND(E113*N113,2)</f>
        <v>0</v>
      </c>
      <c r="P113" s="184">
        <v>0</v>
      </c>
      <c r="Q113" s="184">
        <f>ROUND(E113*P113,2)</f>
        <v>0</v>
      </c>
      <c r="R113" s="184"/>
      <c r="S113" s="184" t="s">
        <v>128</v>
      </c>
      <c r="T113" s="185" t="s">
        <v>129</v>
      </c>
      <c r="U113" s="161">
        <v>0</v>
      </c>
      <c r="V113" s="161">
        <f>ROUND(E113*U113,2)</f>
        <v>0</v>
      </c>
      <c r="W113" s="161"/>
      <c r="X113" s="161" t="s">
        <v>233</v>
      </c>
      <c r="Y113" s="151"/>
      <c r="Z113" s="151"/>
      <c r="AA113" s="151"/>
      <c r="AB113" s="151"/>
      <c r="AC113" s="151"/>
      <c r="AD113" s="151"/>
      <c r="AE113" s="151"/>
      <c r="AF113" s="151"/>
      <c r="AG113" s="151" t="s">
        <v>234</v>
      </c>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9">
        <v>33</v>
      </c>
      <c r="B114" s="180" t="s">
        <v>237</v>
      </c>
      <c r="C114" s="191" t="s">
        <v>238</v>
      </c>
      <c r="D114" s="181" t="s">
        <v>217</v>
      </c>
      <c r="E114" s="182">
        <v>386.00272000000001</v>
      </c>
      <c r="F114" s="183"/>
      <c r="G114" s="184">
        <f>ROUND(E114*F114,2)</f>
        <v>0</v>
      </c>
      <c r="H114" s="183"/>
      <c r="I114" s="184">
        <f>ROUND(E114*H114,2)</f>
        <v>0</v>
      </c>
      <c r="J114" s="183"/>
      <c r="K114" s="184">
        <f>ROUND(E114*J114,2)</f>
        <v>0</v>
      </c>
      <c r="L114" s="184">
        <v>21</v>
      </c>
      <c r="M114" s="184">
        <f>G114*(1+L114/100)</f>
        <v>0</v>
      </c>
      <c r="N114" s="184">
        <v>0</v>
      </c>
      <c r="O114" s="184">
        <f>ROUND(E114*N114,2)</f>
        <v>0</v>
      </c>
      <c r="P114" s="184">
        <v>0</v>
      </c>
      <c r="Q114" s="184">
        <f>ROUND(E114*P114,2)</f>
        <v>0</v>
      </c>
      <c r="R114" s="184"/>
      <c r="S114" s="184" t="s">
        <v>128</v>
      </c>
      <c r="T114" s="185" t="s">
        <v>129</v>
      </c>
      <c r="U114" s="161">
        <v>0.68799999999999994</v>
      </c>
      <c r="V114" s="161">
        <f>ROUND(E114*U114,2)</f>
        <v>265.57</v>
      </c>
      <c r="W114" s="161"/>
      <c r="X114" s="161" t="s">
        <v>233</v>
      </c>
      <c r="Y114" s="151"/>
      <c r="Z114" s="151"/>
      <c r="AA114" s="151"/>
      <c r="AB114" s="151"/>
      <c r="AC114" s="151"/>
      <c r="AD114" s="151"/>
      <c r="AE114" s="151"/>
      <c r="AF114" s="151"/>
      <c r="AG114" s="151" t="s">
        <v>234</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72">
        <v>34</v>
      </c>
      <c r="B115" s="173" t="s">
        <v>239</v>
      </c>
      <c r="C115" s="189" t="s">
        <v>240</v>
      </c>
      <c r="D115" s="174" t="s">
        <v>217</v>
      </c>
      <c r="E115" s="175">
        <v>386.00272000000001</v>
      </c>
      <c r="F115" s="176"/>
      <c r="G115" s="177">
        <f>ROUND(E115*F115,2)</f>
        <v>0</v>
      </c>
      <c r="H115" s="176"/>
      <c r="I115" s="177">
        <f>ROUND(E115*H115,2)</f>
        <v>0</v>
      </c>
      <c r="J115" s="176"/>
      <c r="K115" s="177">
        <f>ROUND(E115*J115,2)</f>
        <v>0</v>
      </c>
      <c r="L115" s="177">
        <v>21</v>
      </c>
      <c r="M115" s="177">
        <f>G115*(1+L115/100)</f>
        <v>0</v>
      </c>
      <c r="N115" s="177">
        <v>0</v>
      </c>
      <c r="O115" s="177">
        <f>ROUND(E115*N115,2)</f>
        <v>0</v>
      </c>
      <c r="P115" s="177">
        <v>0</v>
      </c>
      <c r="Q115" s="177">
        <f>ROUND(E115*P115,2)</f>
        <v>0</v>
      </c>
      <c r="R115" s="177"/>
      <c r="S115" s="177" t="s">
        <v>199</v>
      </c>
      <c r="T115" s="178" t="s">
        <v>129</v>
      </c>
      <c r="U115" s="161">
        <v>0</v>
      </c>
      <c r="V115" s="161">
        <f>ROUND(E115*U115,2)</f>
        <v>0</v>
      </c>
      <c r="W115" s="161"/>
      <c r="X115" s="161" t="s">
        <v>233</v>
      </c>
      <c r="Y115" s="151"/>
      <c r="Z115" s="151"/>
      <c r="AA115" s="151"/>
      <c r="AB115" s="151"/>
      <c r="AC115" s="151"/>
      <c r="AD115" s="151"/>
      <c r="AE115" s="151"/>
      <c r="AF115" s="151"/>
      <c r="AG115" s="151" t="s">
        <v>234</v>
      </c>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x14ac:dyDescent="0.2">
      <c r="A116" s="3"/>
      <c r="B116" s="4"/>
      <c r="C116" s="193"/>
      <c r="D116" s="6"/>
      <c r="E116" s="3"/>
      <c r="F116" s="3"/>
      <c r="G116" s="3"/>
      <c r="H116" s="3"/>
      <c r="I116" s="3"/>
      <c r="J116" s="3"/>
      <c r="K116" s="3"/>
      <c r="L116" s="3"/>
      <c r="M116" s="3"/>
      <c r="N116" s="3"/>
      <c r="O116" s="3"/>
      <c r="P116" s="3"/>
      <c r="Q116" s="3"/>
      <c r="R116" s="3"/>
      <c r="S116" s="3"/>
      <c r="T116" s="3"/>
      <c r="U116" s="3"/>
      <c r="V116" s="3"/>
      <c r="W116" s="3"/>
      <c r="X116" s="3"/>
      <c r="AE116">
        <v>15</v>
      </c>
      <c r="AF116">
        <v>21</v>
      </c>
      <c r="AG116" t="s">
        <v>110</v>
      </c>
    </row>
    <row r="117" spans="1:60" x14ac:dyDescent="0.2">
      <c r="A117" s="154"/>
      <c r="B117" s="155" t="s">
        <v>30</v>
      </c>
      <c r="C117" s="194"/>
      <c r="D117" s="156"/>
      <c r="E117" s="157"/>
      <c r="F117" s="157"/>
      <c r="G117" s="187">
        <f>G8+G20+G25+G36+G81+G84+G101+G103+G111</f>
        <v>0</v>
      </c>
      <c r="H117" s="3"/>
      <c r="I117" s="3"/>
      <c r="J117" s="3"/>
      <c r="K117" s="3"/>
      <c r="L117" s="3"/>
      <c r="M117" s="3"/>
      <c r="N117" s="3"/>
      <c r="O117" s="3"/>
      <c r="P117" s="3"/>
      <c r="Q117" s="3"/>
      <c r="R117" s="3"/>
      <c r="S117" s="3"/>
      <c r="T117" s="3"/>
      <c r="U117" s="3"/>
      <c r="V117" s="3"/>
      <c r="W117" s="3"/>
      <c r="X117" s="3"/>
      <c r="AE117">
        <f>SUMIF(L7:L115,AE116,G7:G115)</f>
        <v>0</v>
      </c>
      <c r="AF117">
        <f>SUMIF(L7:L115,AF116,G7:G115)</f>
        <v>0</v>
      </c>
      <c r="AG117" t="s">
        <v>241</v>
      </c>
    </row>
    <row r="118" spans="1:60" x14ac:dyDescent="0.2">
      <c r="A118" s="3"/>
      <c r="B118" s="4"/>
      <c r="C118" s="193"/>
      <c r="D118" s="6"/>
      <c r="E118" s="3"/>
      <c r="F118" s="3"/>
      <c r="G118" s="3"/>
      <c r="H118" s="3"/>
      <c r="I118" s="3"/>
      <c r="J118" s="3"/>
      <c r="K118" s="3"/>
      <c r="L118" s="3"/>
      <c r="M118" s="3"/>
      <c r="N118" s="3"/>
      <c r="O118" s="3"/>
      <c r="P118" s="3"/>
      <c r="Q118" s="3"/>
      <c r="R118" s="3"/>
      <c r="S118" s="3"/>
      <c r="T118" s="3"/>
      <c r="U118" s="3"/>
      <c r="V118" s="3"/>
      <c r="W118" s="3"/>
      <c r="X118" s="3"/>
    </row>
    <row r="119" spans="1:60" x14ac:dyDescent="0.2">
      <c r="A119" s="3"/>
      <c r="B119" s="4"/>
      <c r="C119" s="193"/>
      <c r="D119" s="6"/>
      <c r="E119" s="3"/>
      <c r="F119" s="3"/>
      <c r="G119" s="3"/>
      <c r="H119" s="3"/>
      <c r="I119" s="3"/>
      <c r="J119" s="3"/>
      <c r="K119" s="3"/>
      <c r="L119" s="3"/>
      <c r="M119" s="3"/>
      <c r="N119" s="3"/>
      <c r="O119" s="3"/>
      <c r="P119" s="3"/>
      <c r="Q119" s="3"/>
      <c r="R119" s="3"/>
      <c r="S119" s="3"/>
      <c r="T119" s="3"/>
      <c r="U119" s="3"/>
      <c r="V119" s="3"/>
      <c r="W119" s="3"/>
      <c r="X119" s="3"/>
    </row>
    <row r="120" spans="1:60" x14ac:dyDescent="0.2">
      <c r="A120" s="260" t="s">
        <v>242</v>
      </c>
      <c r="B120" s="260"/>
      <c r="C120" s="261"/>
      <c r="D120" s="6"/>
      <c r="E120" s="3"/>
      <c r="F120" s="3"/>
      <c r="G120" s="3"/>
      <c r="H120" s="3"/>
      <c r="I120" s="3"/>
      <c r="J120" s="3"/>
      <c r="K120" s="3"/>
      <c r="L120" s="3"/>
      <c r="M120" s="3"/>
      <c r="N120" s="3"/>
      <c r="O120" s="3"/>
      <c r="P120" s="3"/>
      <c r="Q120" s="3"/>
      <c r="R120" s="3"/>
      <c r="S120" s="3"/>
      <c r="T120" s="3"/>
      <c r="U120" s="3"/>
      <c r="V120" s="3"/>
      <c r="W120" s="3"/>
      <c r="X120" s="3"/>
    </row>
    <row r="121" spans="1:60" x14ac:dyDescent="0.2">
      <c r="A121" s="262"/>
      <c r="B121" s="263"/>
      <c r="C121" s="264"/>
      <c r="D121" s="263"/>
      <c r="E121" s="263"/>
      <c r="F121" s="263"/>
      <c r="G121" s="265"/>
      <c r="H121" s="3"/>
      <c r="I121" s="3"/>
      <c r="J121" s="3"/>
      <c r="K121" s="3"/>
      <c r="L121" s="3"/>
      <c r="M121" s="3"/>
      <c r="N121" s="3"/>
      <c r="O121" s="3"/>
      <c r="P121" s="3"/>
      <c r="Q121" s="3"/>
      <c r="R121" s="3"/>
      <c r="S121" s="3"/>
      <c r="T121" s="3"/>
      <c r="U121" s="3"/>
      <c r="V121" s="3"/>
      <c r="W121" s="3"/>
      <c r="X121" s="3"/>
      <c r="AG121" t="s">
        <v>243</v>
      </c>
    </row>
    <row r="122" spans="1:60" x14ac:dyDescent="0.2">
      <c r="A122" s="266"/>
      <c r="B122" s="267"/>
      <c r="C122" s="268"/>
      <c r="D122" s="267"/>
      <c r="E122" s="267"/>
      <c r="F122" s="267"/>
      <c r="G122" s="269"/>
      <c r="H122" s="3"/>
      <c r="I122" s="3"/>
      <c r="J122" s="3"/>
      <c r="K122" s="3"/>
      <c r="L122" s="3"/>
      <c r="M122" s="3"/>
      <c r="N122" s="3"/>
      <c r="O122" s="3"/>
      <c r="P122" s="3"/>
      <c r="Q122" s="3"/>
      <c r="R122" s="3"/>
      <c r="S122" s="3"/>
      <c r="T122" s="3"/>
      <c r="U122" s="3"/>
      <c r="V122" s="3"/>
      <c r="W122" s="3"/>
      <c r="X122" s="3"/>
    </row>
    <row r="123" spans="1:60" x14ac:dyDescent="0.2">
      <c r="A123" s="266"/>
      <c r="B123" s="267"/>
      <c r="C123" s="268"/>
      <c r="D123" s="267"/>
      <c r="E123" s="267"/>
      <c r="F123" s="267"/>
      <c r="G123" s="269"/>
      <c r="H123" s="3"/>
      <c r="I123" s="3"/>
      <c r="J123" s="3"/>
      <c r="K123" s="3"/>
      <c r="L123" s="3"/>
      <c r="M123" s="3"/>
      <c r="N123" s="3"/>
      <c r="O123" s="3"/>
      <c r="P123" s="3"/>
      <c r="Q123" s="3"/>
      <c r="R123" s="3"/>
      <c r="S123" s="3"/>
      <c r="T123" s="3"/>
      <c r="U123" s="3"/>
      <c r="V123" s="3"/>
      <c r="W123" s="3"/>
      <c r="X123" s="3"/>
    </row>
    <row r="124" spans="1:60" x14ac:dyDescent="0.2">
      <c r="A124" s="266"/>
      <c r="B124" s="267"/>
      <c r="C124" s="268"/>
      <c r="D124" s="267"/>
      <c r="E124" s="267"/>
      <c r="F124" s="267"/>
      <c r="G124" s="269"/>
      <c r="H124" s="3"/>
      <c r="I124" s="3"/>
      <c r="J124" s="3"/>
      <c r="K124" s="3"/>
      <c r="L124" s="3"/>
      <c r="M124" s="3"/>
      <c r="N124" s="3"/>
      <c r="O124" s="3"/>
      <c r="P124" s="3"/>
      <c r="Q124" s="3"/>
      <c r="R124" s="3"/>
      <c r="S124" s="3"/>
      <c r="T124" s="3"/>
      <c r="U124" s="3"/>
      <c r="V124" s="3"/>
      <c r="W124" s="3"/>
      <c r="X124" s="3"/>
    </row>
    <row r="125" spans="1:60" x14ac:dyDescent="0.2">
      <c r="A125" s="270"/>
      <c r="B125" s="271"/>
      <c r="C125" s="272"/>
      <c r="D125" s="271"/>
      <c r="E125" s="271"/>
      <c r="F125" s="271"/>
      <c r="G125" s="273"/>
      <c r="H125" s="3"/>
      <c r="I125" s="3"/>
      <c r="J125" s="3"/>
      <c r="K125" s="3"/>
      <c r="L125" s="3"/>
      <c r="M125" s="3"/>
      <c r="N125" s="3"/>
      <c r="O125" s="3"/>
      <c r="P125" s="3"/>
      <c r="Q125" s="3"/>
      <c r="R125" s="3"/>
      <c r="S125" s="3"/>
      <c r="T125" s="3"/>
      <c r="U125" s="3"/>
      <c r="V125" s="3"/>
      <c r="W125" s="3"/>
      <c r="X125" s="3"/>
    </row>
    <row r="126" spans="1:60" x14ac:dyDescent="0.2">
      <c r="A126" s="3"/>
      <c r="B126" s="4"/>
      <c r="C126" s="193"/>
      <c r="D126" s="6"/>
      <c r="E126" s="3"/>
      <c r="F126" s="3"/>
      <c r="G126" s="3"/>
      <c r="H126" s="3"/>
      <c r="I126" s="3"/>
      <c r="J126" s="3"/>
      <c r="K126" s="3"/>
      <c r="L126" s="3"/>
      <c r="M126" s="3"/>
      <c r="N126" s="3"/>
      <c r="O126" s="3"/>
      <c r="P126" s="3"/>
      <c r="Q126" s="3"/>
      <c r="R126" s="3"/>
      <c r="S126" s="3"/>
      <c r="T126" s="3"/>
      <c r="U126" s="3"/>
      <c r="V126" s="3"/>
      <c r="W126" s="3"/>
      <c r="X126" s="3"/>
    </row>
    <row r="127" spans="1:60" x14ac:dyDescent="0.2">
      <c r="C127" s="195"/>
      <c r="D127" s="10"/>
      <c r="AG127" t="s">
        <v>244</v>
      </c>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21:G125"/>
    <mergeCell ref="A1:G1"/>
    <mergeCell ref="C2:G2"/>
    <mergeCell ref="C3:G3"/>
    <mergeCell ref="C4:G4"/>
    <mergeCell ref="A120:C120"/>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98</v>
      </c>
    </row>
    <row r="2" spans="1:60" ht="24.95" customHeight="1" x14ac:dyDescent="0.2">
      <c r="A2" s="143" t="s">
        <v>7</v>
      </c>
      <c r="B2" s="49" t="s">
        <v>43</v>
      </c>
      <c r="C2" s="254" t="s">
        <v>44</v>
      </c>
      <c r="D2" s="255"/>
      <c r="E2" s="255"/>
      <c r="F2" s="255"/>
      <c r="G2" s="256"/>
      <c r="AG2" t="s">
        <v>99</v>
      </c>
    </row>
    <row r="3" spans="1:60" ht="24.95" customHeight="1" x14ac:dyDescent="0.2">
      <c r="A3" s="143" t="s">
        <v>8</v>
      </c>
      <c r="B3" s="49" t="s">
        <v>58</v>
      </c>
      <c r="C3" s="254" t="s">
        <v>59</v>
      </c>
      <c r="D3" s="255"/>
      <c r="E3" s="255"/>
      <c r="F3" s="255"/>
      <c r="G3" s="256"/>
      <c r="AC3" s="125" t="s">
        <v>99</v>
      </c>
      <c r="AG3" t="s">
        <v>100</v>
      </c>
    </row>
    <row r="4" spans="1:60" ht="24.95" customHeight="1" x14ac:dyDescent="0.2">
      <c r="A4" s="144" t="s">
        <v>9</v>
      </c>
      <c r="B4" s="145" t="s">
        <v>60</v>
      </c>
      <c r="C4" s="257" t="s">
        <v>61</v>
      </c>
      <c r="D4" s="258"/>
      <c r="E4" s="258"/>
      <c r="F4" s="258"/>
      <c r="G4" s="259"/>
      <c r="AG4" t="s">
        <v>101</v>
      </c>
    </row>
    <row r="5" spans="1:60" x14ac:dyDescent="0.2">
      <c r="D5" s="10"/>
    </row>
    <row r="6" spans="1:60" ht="38.25" x14ac:dyDescent="0.2">
      <c r="A6" s="147" t="s">
        <v>102</v>
      </c>
      <c r="B6" s="149" t="s">
        <v>103</v>
      </c>
      <c r="C6" s="149" t="s">
        <v>104</v>
      </c>
      <c r="D6" s="148" t="s">
        <v>105</v>
      </c>
      <c r="E6" s="147" t="s">
        <v>106</v>
      </c>
      <c r="F6" s="146" t="s">
        <v>107</v>
      </c>
      <c r="G6" s="147" t="s">
        <v>30</v>
      </c>
      <c r="H6" s="150" t="s">
        <v>31</v>
      </c>
      <c r="I6" s="150" t="s">
        <v>108</v>
      </c>
      <c r="J6" s="150" t="s">
        <v>32</v>
      </c>
      <c r="K6" s="150" t="s">
        <v>109</v>
      </c>
      <c r="L6" s="150" t="s">
        <v>110</v>
      </c>
      <c r="M6" s="150" t="s">
        <v>111</v>
      </c>
      <c r="N6" s="150" t="s">
        <v>112</v>
      </c>
      <c r="O6" s="150" t="s">
        <v>113</v>
      </c>
      <c r="P6" s="150" t="s">
        <v>114</v>
      </c>
      <c r="Q6" s="150" t="s">
        <v>115</v>
      </c>
      <c r="R6" s="150" t="s">
        <v>116</v>
      </c>
      <c r="S6" s="150" t="s">
        <v>117</v>
      </c>
      <c r="T6" s="150" t="s">
        <v>118</v>
      </c>
      <c r="U6" s="150" t="s">
        <v>119</v>
      </c>
      <c r="V6" s="150" t="s">
        <v>120</v>
      </c>
      <c r="W6" s="150" t="s">
        <v>121</v>
      </c>
      <c r="X6" s="150" t="s">
        <v>122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123</v>
      </c>
      <c r="B8" s="167" t="s">
        <v>91</v>
      </c>
      <c r="C8" s="188" t="s">
        <v>92</v>
      </c>
      <c r="D8" s="168"/>
      <c r="E8" s="169"/>
      <c r="F8" s="170"/>
      <c r="G8" s="170">
        <f>SUMIF(AG9:AG10,"&lt;&gt;NOR",G9:G10)</f>
        <v>0</v>
      </c>
      <c r="H8" s="170"/>
      <c r="I8" s="170">
        <f>SUM(I9:I10)</f>
        <v>0</v>
      </c>
      <c r="J8" s="170"/>
      <c r="K8" s="170">
        <f>SUM(K9:K10)</f>
        <v>0</v>
      </c>
      <c r="L8" s="170"/>
      <c r="M8" s="170">
        <f>SUM(M9:M10)</f>
        <v>0</v>
      </c>
      <c r="N8" s="170"/>
      <c r="O8" s="170">
        <f>SUM(O9:O10)</f>
        <v>0</v>
      </c>
      <c r="P8" s="170"/>
      <c r="Q8" s="170">
        <f>SUM(Q9:Q10)</f>
        <v>0</v>
      </c>
      <c r="R8" s="170"/>
      <c r="S8" s="170"/>
      <c r="T8" s="171"/>
      <c r="U8" s="165"/>
      <c r="V8" s="165">
        <f>SUM(V9:V10)</f>
        <v>0</v>
      </c>
      <c r="W8" s="165"/>
      <c r="X8" s="165"/>
      <c r="AG8" t="s">
        <v>124</v>
      </c>
    </row>
    <row r="9" spans="1:60" outlineLevel="1" x14ac:dyDescent="0.2">
      <c r="A9" s="172">
        <v>1</v>
      </c>
      <c r="B9" s="173" t="s">
        <v>245</v>
      </c>
      <c r="C9" s="189" t="s">
        <v>246</v>
      </c>
      <c r="D9" s="174" t="s">
        <v>247</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194</v>
      </c>
      <c r="T9" s="178" t="s">
        <v>195</v>
      </c>
      <c r="U9" s="161">
        <v>0</v>
      </c>
      <c r="V9" s="161">
        <f>ROUND(E9*U9,2)</f>
        <v>0</v>
      </c>
      <c r="W9" s="161"/>
      <c r="X9" s="161" t="s">
        <v>130</v>
      </c>
      <c r="Y9" s="151"/>
      <c r="Z9" s="151"/>
      <c r="AA9" s="151"/>
      <c r="AB9" s="151"/>
      <c r="AC9" s="151"/>
      <c r="AD9" s="151"/>
      <c r="AE9" s="151"/>
      <c r="AF9" s="151"/>
      <c r="AG9" s="151" t="s">
        <v>131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75</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133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x14ac:dyDescent="0.2">
      <c r="A11" s="3"/>
      <c r="B11" s="4"/>
      <c r="C11" s="193"/>
      <c r="D11" s="6"/>
      <c r="E11" s="3"/>
      <c r="F11" s="3"/>
      <c r="G11" s="3"/>
      <c r="H11" s="3"/>
      <c r="I11" s="3"/>
      <c r="J11" s="3"/>
      <c r="K11" s="3"/>
      <c r="L11" s="3"/>
      <c r="M11" s="3"/>
      <c r="N11" s="3"/>
      <c r="O11" s="3"/>
      <c r="P11" s="3"/>
      <c r="Q11" s="3"/>
      <c r="R11" s="3"/>
      <c r="S11" s="3"/>
      <c r="T11" s="3"/>
      <c r="U11" s="3"/>
      <c r="V11" s="3"/>
      <c r="W11" s="3"/>
      <c r="X11" s="3"/>
      <c r="AE11">
        <v>15</v>
      </c>
      <c r="AF11">
        <v>21</v>
      </c>
      <c r="AG11" t="s">
        <v>110</v>
      </c>
    </row>
    <row r="12" spans="1:60" x14ac:dyDescent="0.2">
      <c r="A12" s="154"/>
      <c r="B12" s="155" t="s">
        <v>30</v>
      </c>
      <c r="C12" s="194"/>
      <c r="D12" s="156"/>
      <c r="E12" s="157"/>
      <c r="F12" s="157"/>
      <c r="G12" s="187">
        <f>G8</f>
        <v>0</v>
      </c>
      <c r="H12" s="3"/>
      <c r="I12" s="3"/>
      <c r="J12" s="3"/>
      <c r="K12" s="3"/>
      <c r="L12" s="3"/>
      <c r="M12" s="3"/>
      <c r="N12" s="3"/>
      <c r="O12" s="3"/>
      <c r="P12" s="3"/>
      <c r="Q12" s="3"/>
      <c r="R12" s="3"/>
      <c r="S12" s="3"/>
      <c r="T12" s="3"/>
      <c r="U12" s="3"/>
      <c r="V12" s="3"/>
      <c r="W12" s="3"/>
      <c r="X12" s="3"/>
      <c r="AE12">
        <f>SUMIF(L7:L10,AE11,G7:G10)</f>
        <v>0</v>
      </c>
      <c r="AF12">
        <f>SUMIF(L7:L10,AF11,G7:G10)</f>
        <v>0</v>
      </c>
      <c r="AG12" t="s">
        <v>241</v>
      </c>
    </row>
    <row r="13" spans="1:60" x14ac:dyDescent="0.2">
      <c r="A13" s="3"/>
      <c r="B13" s="4"/>
      <c r="C13" s="193"/>
      <c r="D13" s="6"/>
      <c r="E13" s="3"/>
      <c r="F13" s="3"/>
      <c r="G13" s="3"/>
      <c r="H13" s="3"/>
      <c r="I13" s="3"/>
      <c r="J13" s="3"/>
      <c r="K13" s="3"/>
      <c r="L13" s="3"/>
      <c r="M13" s="3"/>
      <c r="N13" s="3"/>
      <c r="O13" s="3"/>
      <c r="P13" s="3"/>
      <c r="Q13" s="3"/>
      <c r="R13" s="3"/>
      <c r="S13" s="3"/>
      <c r="T13" s="3"/>
      <c r="U13" s="3"/>
      <c r="V13" s="3"/>
      <c r="W13" s="3"/>
      <c r="X13" s="3"/>
    </row>
    <row r="14" spans="1:60" x14ac:dyDescent="0.2">
      <c r="A14" s="3"/>
      <c r="B14" s="4"/>
      <c r="C14" s="193"/>
      <c r="D14" s="6"/>
      <c r="E14" s="3"/>
      <c r="F14" s="3"/>
      <c r="G14" s="3"/>
      <c r="H14" s="3"/>
      <c r="I14" s="3"/>
      <c r="J14" s="3"/>
      <c r="K14" s="3"/>
      <c r="L14" s="3"/>
      <c r="M14" s="3"/>
      <c r="N14" s="3"/>
      <c r="O14" s="3"/>
      <c r="P14" s="3"/>
      <c r="Q14" s="3"/>
      <c r="R14" s="3"/>
      <c r="S14" s="3"/>
      <c r="T14" s="3"/>
      <c r="U14" s="3"/>
      <c r="V14" s="3"/>
      <c r="W14" s="3"/>
      <c r="X14" s="3"/>
    </row>
    <row r="15" spans="1:60" x14ac:dyDescent="0.2">
      <c r="A15" s="260" t="s">
        <v>242</v>
      </c>
      <c r="B15" s="260"/>
      <c r="C15" s="261"/>
      <c r="D15" s="6"/>
      <c r="E15" s="3"/>
      <c r="F15" s="3"/>
      <c r="G15" s="3"/>
      <c r="H15" s="3"/>
      <c r="I15" s="3"/>
      <c r="J15" s="3"/>
      <c r="K15" s="3"/>
      <c r="L15" s="3"/>
      <c r="M15" s="3"/>
      <c r="N15" s="3"/>
      <c r="O15" s="3"/>
      <c r="P15" s="3"/>
      <c r="Q15" s="3"/>
      <c r="R15" s="3"/>
      <c r="S15" s="3"/>
      <c r="T15" s="3"/>
      <c r="U15" s="3"/>
      <c r="V15" s="3"/>
      <c r="W15" s="3"/>
      <c r="X15" s="3"/>
    </row>
    <row r="16" spans="1:60" x14ac:dyDescent="0.2">
      <c r="A16" s="262"/>
      <c r="B16" s="263"/>
      <c r="C16" s="264"/>
      <c r="D16" s="263"/>
      <c r="E16" s="263"/>
      <c r="F16" s="263"/>
      <c r="G16" s="265"/>
      <c r="H16" s="3"/>
      <c r="I16" s="3"/>
      <c r="J16" s="3"/>
      <c r="K16" s="3"/>
      <c r="L16" s="3"/>
      <c r="M16" s="3"/>
      <c r="N16" s="3"/>
      <c r="O16" s="3"/>
      <c r="P16" s="3"/>
      <c r="Q16" s="3"/>
      <c r="R16" s="3"/>
      <c r="S16" s="3"/>
      <c r="T16" s="3"/>
      <c r="U16" s="3"/>
      <c r="V16" s="3"/>
      <c r="W16" s="3"/>
      <c r="X16" s="3"/>
      <c r="AG16" t="s">
        <v>243</v>
      </c>
    </row>
    <row r="17" spans="1:33" x14ac:dyDescent="0.2">
      <c r="A17" s="266"/>
      <c r="B17" s="267"/>
      <c r="C17" s="268"/>
      <c r="D17" s="267"/>
      <c r="E17" s="267"/>
      <c r="F17" s="267"/>
      <c r="G17" s="269"/>
      <c r="H17" s="3"/>
      <c r="I17" s="3"/>
      <c r="J17" s="3"/>
      <c r="K17" s="3"/>
      <c r="L17" s="3"/>
      <c r="M17" s="3"/>
      <c r="N17" s="3"/>
      <c r="O17" s="3"/>
      <c r="P17" s="3"/>
      <c r="Q17" s="3"/>
      <c r="R17" s="3"/>
      <c r="S17" s="3"/>
      <c r="T17" s="3"/>
      <c r="U17" s="3"/>
      <c r="V17" s="3"/>
      <c r="W17" s="3"/>
      <c r="X17" s="3"/>
    </row>
    <row r="18" spans="1:33" x14ac:dyDescent="0.2">
      <c r="A18" s="266"/>
      <c r="B18" s="267"/>
      <c r="C18" s="268"/>
      <c r="D18" s="267"/>
      <c r="E18" s="267"/>
      <c r="F18" s="267"/>
      <c r="G18" s="269"/>
      <c r="H18" s="3"/>
      <c r="I18" s="3"/>
      <c r="J18" s="3"/>
      <c r="K18" s="3"/>
      <c r="L18" s="3"/>
      <c r="M18" s="3"/>
      <c r="N18" s="3"/>
      <c r="O18" s="3"/>
      <c r="P18" s="3"/>
      <c r="Q18" s="3"/>
      <c r="R18" s="3"/>
      <c r="S18" s="3"/>
      <c r="T18" s="3"/>
      <c r="U18" s="3"/>
      <c r="V18" s="3"/>
      <c r="W18" s="3"/>
      <c r="X18" s="3"/>
    </row>
    <row r="19" spans="1:33" x14ac:dyDescent="0.2">
      <c r="A19" s="266"/>
      <c r="B19" s="267"/>
      <c r="C19" s="268"/>
      <c r="D19" s="267"/>
      <c r="E19" s="267"/>
      <c r="F19" s="267"/>
      <c r="G19" s="269"/>
      <c r="H19" s="3"/>
      <c r="I19" s="3"/>
      <c r="J19" s="3"/>
      <c r="K19" s="3"/>
      <c r="L19" s="3"/>
      <c r="M19" s="3"/>
      <c r="N19" s="3"/>
      <c r="O19" s="3"/>
      <c r="P19" s="3"/>
      <c r="Q19" s="3"/>
      <c r="R19" s="3"/>
      <c r="S19" s="3"/>
      <c r="T19" s="3"/>
      <c r="U19" s="3"/>
      <c r="V19" s="3"/>
      <c r="W19" s="3"/>
      <c r="X19" s="3"/>
    </row>
    <row r="20" spans="1:33" x14ac:dyDescent="0.2">
      <c r="A20" s="270"/>
      <c r="B20" s="271"/>
      <c r="C20" s="272"/>
      <c r="D20" s="271"/>
      <c r="E20" s="271"/>
      <c r="F20" s="271"/>
      <c r="G20" s="273"/>
      <c r="H20" s="3"/>
      <c r="I20" s="3"/>
      <c r="J20" s="3"/>
      <c r="K20" s="3"/>
      <c r="L20" s="3"/>
      <c r="M20" s="3"/>
      <c r="N20" s="3"/>
      <c r="O20" s="3"/>
      <c r="P20" s="3"/>
      <c r="Q20" s="3"/>
      <c r="R20" s="3"/>
      <c r="S20" s="3"/>
      <c r="T20" s="3"/>
      <c r="U20" s="3"/>
      <c r="V20" s="3"/>
      <c r="W20" s="3"/>
      <c r="X20" s="3"/>
    </row>
    <row r="21" spans="1:33" x14ac:dyDescent="0.2">
      <c r="A21" s="3"/>
      <c r="B21" s="4"/>
      <c r="C21" s="193"/>
      <c r="D21" s="6"/>
      <c r="E21" s="3"/>
      <c r="F21" s="3"/>
      <c r="G21" s="3"/>
      <c r="H21" s="3"/>
      <c r="I21" s="3"/>
      <c r="J21" s="3"/>
      <c r="K21" s="3"/>
      <c r="L21" s="3"/>
      <c r="M21" s="3"/>
      <c r="N21" s="3"/>
      <c r="O21" s="3"/>
      <c r="P21" s="3"/>
      <c r="Q21" s="3"/>
      <c r="R21" s="3"/>
      <c r="S21" s="3"/>
      <c r="T21" s="3"/>
      <c r="U21" s="3"/>
      <c r="V21" s="3"/>
      <c r="W21" s="3"/>
      <c r="X21" s="3"/>
    </row>
    <row r="22" spans="1:33" x14ac:dyDescent="0.2">
      <c r="C22" s="195"/>
      <c r="D22" s="10"/>
      <c r="AG22" t="s">
        <v>244</v>
      </c>
    </row>
    <row r="23" spans="1:33" x14ac:dyDescent="0.2">
      <c r="D23" s="10"/>
    </row>
    <row r="24" spans="1:33" x14ac:dyDescent="0.2">
      <c r="D24" s="10"/>
    </row>
    <row r="25" spans="1:33" x14ac:dyDescent="0.2">
      <c r="D25" s="10"/>
    </row>
    <row r="26" spans="1:33" x14ac:dyDescent="0.2">
      <c r="D26" s="10"/>
    </row>
    <row r="27" spans="1:33" x14ac:dyDescent="0.2">
      <c r="D27" s="10"/>
    </row>
    <row r="28" spans="1:33" x14ac:dyDescent="0.2">
      <c r="D28" s="10"/>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6:G20"/>
    <mergeCell ref="A1:G1"/>
    <mergeCell ref="C2:G2"/>
    <mergeCell ref="C3:G3"/>
    <mergeCell ref="C4:G4"/>
    <mergeCell ref="A15:C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98</v>
      </c>
    </row>
    <row r="2" spans="1:60" ht="24.95" customHeight="1" x14ac:dyDescent="0.2">
      <c r="A2" s="143" t="s">
        <v>7</v>
      </c>
      <c r="B2" s="49" t="s">
        <v>43</v>
      </c>
      <c r="C2" s="254" t="s">
        <v>44</v>
      </c>
      <c r="D2" s="255"/>
      <c r="E2" s="255"/>
      <c r="F2" s="255"/>
      <c r="G2" s="256"/>
      <c r="AG2" t="s">
        <v>99</v>
      </c>
    </row>
    <row r="3" spans="1:60" ht="24.95" customHeight="1" x14ac:dyDescent="0.2">
      <c r="A3" s="143" t="s">
        <v>8</v>
      </c>
      <c r="B3" s="49" t="s">
        <v>62</v>
      </c>
      <c r="C3" s="254" t="s">
        <v>63</v>
      </c>
      <c r="D3" s="255"/>
      <c r="E3" s="255"/>
      <c r="F3" s="255"/>
      <c r="G3" s="256"/>
      <c r="AC3" s="125" t="s">
        <v>99</v>
      </c>
      <c r="AG3" t="s">
        <v>100</v>
      </c>
    </row>
    <row r="4" spans="1:60" ht="24.95" customHeight="1" x14ac:dyDescent="0.2">
      <c r="A4" s="144" t="s">
        <v>9</v>
      </c>
      <c r="B4" s="145" t="s">
        <v>56</v>
      </c>
      <c r="C4" s="257" t="s">
        <v>57</v>
      </c>
      <c r="D4" s="258"/>
      <c r="E4" s="258"/>
      <c r="F4" s="258"/>
      <c r="G4" s="259"/>
      <c r="AG4" t="s">
        <v>101</v>
      </c>
    </row>
    <row r="5" spans="1:60" x14ac:dyDescent="0.2">
      <c r="D5" s="10"/>
    </row>
    <row r="6" spans="1:60" ht="38.25" x14ac:dyDescent="0.2">
      <c r="A6" s="147" t="s">
        <v>102</v>
      </c>
      <c r="B6" s="149" t="s">
        <v>103</v>
      </c>
      <c r="C6" s="149" t="s">
        <v>104</v>
      </c>
      <c r="D6" s="148" t="s">
        <v>105</v>
      </c>
      <c r="E6" s="147" t="s">
        <v>106</v>
      </c>
      <c r="F6" s="146" t="s">
        <v>107</v>
      </c>
      <c r="G6" s="147" t="s">
        <v>30</v>
      </c>
      <c r="H6" s="150" t="s">
        <v>31</v>
      </c>
      <c r="I6" s="150" t="s">
        <v>108</v>
      </c>
      <c r="J6" s="150" t="s">
        <v>32</v>
      </c>
      <c r="K6" s="150" t="s">
        <v>109</v>
      </c>
      <c r="L6" s="150" t="s">
        <v>110</v>
      </c>
      <c r="M6" s="150" t="s">
        <v>111</v>
      </c>
      <c r="N6" s="150" t="s">
        <v>112</v>
      </c>
      <c r="O6" s="150" t="s">
        <v>113</v>
      </c>
      <c r="P6" s="150" t="s">
        <v>114</v>
      </c>
      <c r="Q6" s="150" t="s">
        <v>115</v>
      </c>
      <c r="R6" s="150" t="s">
        <v>116</v>
      </c>
      <c r="S6" s="150" t="s">
        <v>117</v>
      </c>
      <c r="T6" s="150" t="s">
        <v>118</v>
      </c>
      <c r="U6" s="150" t="s">
        <v>119</v>
      </c>
      <c r="V6" s="150" t="s">
        <v>120</v>
      </c>
      <c r="W6" s="150" t="s">
        <v>121</v>
      </c>
      <c r="X6" s="150" t="s">
        <v>122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123</v>
      </c>
      <c r="B8" s="167" t="s">
        <v>96</v>
      </c>
      <c r="C8" s="188" t="s">
        <v>28</v>
      </c>
      <c r="D8" s="168"/>
      <c r="E8" s="169"/>
      <c r="F8" s="170"/>
      <c r="G8" s="170">
        <f>SUMIF(AG9:AG12,"&lt;&gt;NOR",G9:G12)</f>
        <v>0</v>
      </c>
      <c r="H8" s="170"/>
      <c r="I8" s="170">
        <f>SUM(I9:I12)</f>
        <v>0</v>
      </c>
      <c r="J8" s="170"/>
      <c r="K8" s="170">
        <f>SUM(K9:K12)</f>
        <v>0</v>
      </c>
      <c r="L8" s="170"/>
      <c r="M8" s="170">
        <f>SUM(M9:M12)</f>
        <v>0</v>
      </c>
      <c r="N8" s="170"/>
      <c r="O8" s="170">
        <f>SUM(O9:O12)</f>
        <v>0</v>
      </c>
      <c r="P8" s="170"/>
      <c r="Q8" s="170">
        <f>SUM(Q9:Q12)</f>
        <v>0</v>
      </c>
      <c r="R8" s="170"/>
      <c r="S8" s="170"/>
      <c r="T8" s="171"/>
      <c r="U8" s="165"/>
      <c r="V8" s="165">
        <f>SUM(V9:V12)</f>
        <v>0</v>
      </c>
      <c r="W8" s="165"/>
      <c r="X8" s="165"/>
      <c r="AG8" t="s">
        <v>124</v>
      </c>
    </row>
    <row r="9" spans="1:60" outlineLevel="1" x14ac:dyDescent="0.2">
      <c r="A9" s="179">
        <v>1</v>
      </c>
      <c r="B9" s="180" t="s">
        <v>248</v>
      </c>
      <c r="C9" s="191" t="s">
        <v>249</v>
      </c>
      <c r="D9" s="181" t="s">
        <v>250</v>
      </c>
      <c r="E9" s="182">
        <v>1</v>
      </c>
      <c r="F9" s="183"/>
      <c r="G9" s="184">
        <f>ROUND(E9*F9,2)</f>
        <v>0</v>
      </c>
      <c r="H9" s="183"/>
      <c r="I9" s="184">
        <f>ROUND(E9*H9,2)</f>
        <v>0</v>
      </c>
      <c r="J9" s="183"/>
      <c r="K9" s="184">
        <f>ROUND(E9*J9,2)</f>
        <v>0</v>
      </c>
      <c r="L9" s="184">
        <v>21</v>
      </c>
      <c r="M9" s="184">
        <f>G9*(1+L9/100)</f>
        <v>0</v>
      </c>
      <c r="N9" s="184">
        <v>0</v>
      </c>
      <c r="O9" s="184">
        <f>ROUND(E9*N9,2)</f>
        <v>0</v>
      </c>
      <c r="P9" s="184">
        <v>0</v>
      </c>
      <c r="Q9" s="184">
        <f>ROUND(E9*P9,2)</f>
        <v>0</v>
      </c>
      <c r="R9" s="184"/>
      <c r="S9" s="184" t="s">
        <v>128</v>
      </c>
      <c r="T9" s="185" t="s">
        <v>195</v>
      </c>
      <c r="U9" s="161">
        <v>0</v>
      </c>
      <c r="V9" s="161">
        <f>ROUND(E9*U9,2)</f>
        <v>0</v>
      </c>
      <c r="W9" s="161"/>
      <c r="X9" s="161" t="s">
        <v>251</v>
      </c>
      <c r="Y9" s="151"/>
      <c r="Z9" s="151"/>
      <c r="AA9" s="151"/>
      <c r="AB9" s="151"/>
      <c r="AC9" s="151"/>
      <c r="AD9" s="151"/>
      <c r="AE9" s="151"/>
      <c r="AF9" s="151"/>
      <c r="AG9" s="151" t="s">
        <v>252</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79">
        <v>2</v>
      </c>
      <c r="B10" s="180" t="s">
        <v>253</v>
      </c>
      <c r="C10" s="191" t="s">
        <v>254</v>
      </c>
      <c r="D10" s="181" t="s">
        <v>250</v>
      </c>
      <c r="E10" s="182">
        <v>1</v>
      </c>
      <c r="F10" s="183"/>
      <c r="G10" s="184">
        <f>ROUND(E10*F10,2)</f>
        <v>0</v>
      </c>
      <c r="H10" s="183"/>
      <c r="I10" s="184">
        <f>ROUND(E10*H10,2)</f>
        <v>0</v>
      </c>
      <c r="J10" s="183"/>
      <c r="K10" s="184">
        <f>ROUND(E10*J10,2)</f>
        <v>0</v>
      </c>
      <c r="L10" s="184">
        <v>21</v>
      </c>
      <c r="M10" s="184">
        <f>G10*(1+L10/100)</f>
        <v>0</v>
      </c>
      <c r="N10" s="184">
        <v>0</v>
      </c>
      <c r="O10" s="184">
        <f>ROUND(E10*N10,2)</f>
        <v>0</v>
      </c>
      <c r="P10" s="184">
        <v>0</v>
      </c>
      <c r="Q10" s="184">
        <f>ROUND(E10*P10,2)</f>
        <v>0</v>
      </c>
      <c r="R10" s="184"/>
      <c r="S10" s="184" t="s">
        <v>128</v>
      </c>
      <c r="T10" s="185" t="s">
        <v>195</v>
      </c>
      <c r="U10" s="161">
        <v>0</v>
      </c>
      <c r="V10" s="161">
        <f>ROUND(E10*U10,2)</f>
        <v>0</v>
      </c>
      <c r="W10" s="161"/>
      <c r="X10" s="161" t="s">
        <v>251</v>
      </c>
      <c r="Y10" s="151"/>
      <c r="Z10" s="151"/>
      <c r="AA10" s="151"/>
      <c r="AB10" s="151"/>
      <c r="AC10" s="151"/>
      <c r="AD10" s="151"/>
      <c r="AE10" s="151"/>
      <c r="AF10" s="151"/>
      <c r="AG10" s="151" t="s">
        <v>252</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3</v>
      </c>
      <c r="B11" s="180" t="s">
        <v>255</v>
      </c>
      <c r="C11" s="191" t="s">
        <v>256</v>
      </c>
      <c r="D11" s="181" t="s">
        <v>250</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128</v>
      </c>
      <c r="T11" s="185" t="s">
        <v>195</v>
      </c>
      <c r="U11" s="161">
        <v>0</v>
      </c>
      <c r="V11" s="161">
        <f>ROUND(E11*U11,2)</f>
        <v>0</v>
      </c>
      <c r="W11" s="161"/>
      <c r="X11" s="161" t="s">
        <v>251</v>
      </c>
      <c r="Y11" s="151"/>
      <c r="Z11" s="151"/>
      <c r="AA11" s="151"/>
      <c r="AB11" s="151"/>
      <c r="AC11" s="151"/>
      <c r="AD11" s="151"/>
      <c r="AE11" s="151"/>
      <c r="AF11" s="151"/>
      <c r="AG11" s="151" t="s">
        <v>252</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9">
        <v>4</v>
      </c>
      <c r="B12" s="180" t="s">
        <v>257</v>
      </c>
      <c r="C12" s="191" t="s">
        <v>258</v>
      </c>
      <c r="D12" s="181" t="s">
        <v>250</v>
      </c>
      <c r="E12" s="182">
        <v>1</v>
      </c>
      <c r="F12" s="183"/>
      <c r="G12" s="184">
        <f>ROUND(E12*F12,2)</f>
        <v>0</v>
      </c>
      <c r="H12" s="183"/>
      <c r="I12" s="184">
        <f>ROUND(E12*H12,2)</f>
        <v>0</v>
      </c>
      <c r="J12" s="183"/>
      <c r="K12" s="184">
        <f>ROUND(E12*J12,2)</f>
        <v>0</v>
      </c>
      <c r="L12" s="184">
        <v>21</v>
      </c>
      <c r="M12" s="184">
        <f>G12*(1+L12/100)</f>
        <v>0</v>
      </c>
      <c r="N12" s="184">
        <v>0</v>
      </c>
      <c r="O12" s="184">
        <f>ROUND(E12*N12,2)</f>
        <v>0</v>
      </c>
      <c r="P12" s="184">
        <v>0</v>
      </c>
      <c r="Q12" s="184">
        <f>ROUND(E12*P12,2)</f>
        <v>0</v>
      </c>
      <c r="R12" s="184"/>
      <c r="S12" s="184" t="s">
        <v>128</v>
      </c>
      <c r="T12" s="185" t="s">
        <v>195</v>
      </c>
      <c r="U12" s="161">
        <v>0</v>
      </c>
      <c r="V12" s="161">
        <f>ROUND(E12*U12,2)</f>
        <v>0</v>
      </c>
      <c r="W12" s="161"/>
      <c r="X12" s="161" t="s">
        <v>251</v>
      </c>
      <c r="Y12" s="151"/>
      <c r="Z12" s="151"/>
      <c r="AA12" s="151"/>
      <c r="AB12" s="151"/>
      <c r="AC12" s="151"/>
      <c r="AD12" s="151"/>
      <c r="AE12" s="151"/>
      <c r="AF12" s="151"/>
      <c r="AG12" s="151" t="s">
        <v>252</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x14ac:dyDescent="0.2">
      <c r="A13" s="166" t="s">
        <v>123</v>
      </c>
      <c r="B13" s="167" t="s">
        <v>97</v>
      </c>
      <c r="C13" s="188" t="s">
        <v>29</v>
      </c>
      <c r="D13" s="168"/>
      <c r="E13" s="169"/>
      <c r="F13" s="170"/>
      <c r="G13" s="170">
        <f>SUMIF(AG14:AG17,"&lt;&gt;NOR",G14:G17)</f>
        <v>0</v>
      </c>
      <c r="H13" s="170"/>
      <c r="I13" s="170">
        <f>SUM(I14:I17)</f>
        <v>0</v>
      </c>
      <c r="J13" s="170"/>
      <c r="K13" s="170">
        <f>SUM(K14:K17)</f>
        <v>0</v>
      </c>
      <c r="L13" s="170"/>
      <c r="M13" s="170">
        <f>SUM(M14:M17)</f>
        <v>0</v>
      </c>
      <c r="N13" s="170"/>
      <c r="O13" s="170">
        <f>SUM(O14:O17)</f>
        <v>0</v>
      </c>
      <c r="P13" s="170"/>
      <c r="Q13" s="170">
        <f>SUM(Q14:Q17)</f>
        <v>0</v>
      </c>
      <c r="R13" s="170"/>
      <c r="S13" s="170"/>
      <c r="T13" s="171"/>
      <c r="U13" s="165"/>
      <c r="V13" s="165">
        <f>SUM(V14:V17)</f>
        <v>0</v>
      </c>
      <c r="W13" s="165"/>
      <c r="X13" s="165"/>
      <c r="AG13" t="s">
        <v>124</v>
      </c>
    </row>
    <row r="14" spans="1:60" outlineLevel="1" x14ac:dyDescent="0.2">
      <c r="A14" s="179">
        <v>5</v>
      </c>
      <c r="B14" s="180" t="s">
        <v>259</v>
      </c>
      <c r="C14" s="191" t="s">
        <v>260</v>
      </c>
      <c r="D14" s="181" t="s">
        <v>250</v>
      </c>
      <c r="E14" s="182">
        <v>1</v>
      </c>
      <c r="F14" s="183"/>
      <c r="G14" s="184">
        <f>ROUND(E14*F14,2)</f>
        <v>0</v>
      </c>
      <c r="H14" s="183"/>
      <c r="I14" s="184">
        <f>ROUND(E14*H14,2)</f>
        <v>0</v>
      </c>
      <c r="J14" s="183"/>
      <c r="K14" s="184">
        <f>ROUND(E14*J14,2)</f>
        <v>0</v>
      </c>
      <c r="L14" s="184">
        <v>21</v>
      </c>
      <c r="M14" s="184">
        <f>G14*(1+L14/100)</f>
        <v>0</v>
      </c>
      <c r="N14" s="184">
        <v>0</v>
      </c>
      <c r="O14" s="184">
        <f>ROUND(E14*N14,2)</f>
        <v>0</v>
      </c>
      <c r="P14" s="184">
        <v>0</v>
      </c>
      <c r="Q14" s="184">
        <f>ROUND(E14*P14,2)</f>
        <v>0</v>
      </c>
      <c r="R14" s="184"/>
      <c r="S14" s="184" t="s">
        <v>128</v>
      </c>
      <c r="T14" s="185" t="s">
        <v>195</v>
      </c>
      <c r="U14" s="161">
        <v>0</v>
      </c>
      <c r="V14" s="161">
        <f>ROUND(E14*U14,2)</f>
        <v>0</v>
      </c>
      <c r="W14" s="161"/>
      <c r="X14" s="161" t="s">
        <v>251</v>
      </c>
      <c r="Y14" s="151"/>
      <c r="Z14" s="151"/>
      <c r="AA14" s="151"/>
      <c r="AB14" s="151"/>
      <c r="AC14" s="151"/>
      <c r="AD14" s="151"/>
      <c r="AE14" s="151"/>
      <c r="AF14" s="151"/>
      <c r="AG14" s="151" t="s">
        <v>252</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9">
        <v>6</v>
      </c>
      <c r="B15" s="180" t="s">
        <v>261</v>
      </c>
      <c r="C15" s="191" t="s">
        <v>262</v>
      </c>
      <c r="D15" s="181" t="s">
        <v>250</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128</v>
      </c>
      <c r="T15" s="185" t="s">
        <v>195</v>
      </c>
      <c r="U15" s="161">
        <v>0</v>
      </c>
      <c r="V15" s="161">
        <f>ROUND(E15*U15,2)</f>
        <v>0</v>
      </c>
      <c r="W15" s="161"/>
      <c r="X15" s="161" t="s">
        <v>251</v>
      </c>
      <c r="Y15" s="151"/>
      <c r="Z15" s="151"/>
      <c r="AA15" s="151"/>
      <c r="AB15" s="151"/>
      <c r="AC15" s="151"/>
      <c r="AD15" s="151"/>
      <c r="AE15" s="151"/>
      <c r="AF15" s="151"/>
      <c r="AG15" s="151" t="s">
        <v>252</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9">
        <v>7</v>
      </c>
      <c r="B16" s="180" t="s">
        <v>263</v>
      </c>
      <c r="C16" s="191" t="s">
        <v>264</v>
      </c>
      <c r="D16" s="181" t="s">
        <v>250</v>
      </c>
      <c r="E16" s="182">
        <v>1</v>
      </c>
      <c r="F16" s="183"/>
      <c r="G16" s="184">
        <f>ROUND(E16*F16,2)</f>
        <v>0</v>
      </c>
      <c r="H16" s="183"/>
      <c r="I16" s="184">
        <f>ROUND(E16*H16,2)</f>
        <v>0</v>
      </c>
      <c r="J16" s="183"/>
      <c r="K16" s="184">
        <f>ROUND(E16*J16,2)</f>
        <v>0</v>
      </c>
      <c r="L16" s="184">
        <v>21</v>
      </c>
      <c r="M16" s="184">
        <f>G16*(1+L16/100)</f>
        <v>0</v>
      </c>
      <c r="N16" s="184">
        <v>0</v>
      </c>
      <c r="O16" s="184">
        <f>ROUND(E16*N16,2)</f>
        <v>0</v>
      </c>
      <c r="P16" s="184">
        <v>0</v>
      </c>
      <c r="Q16" s="184">
        <f>ROUND(E16*P16,2)</f>
        <v>0</v>
      </c>
      <c r="R16" s="184"/>
      <c r="S16" s="184" t="s">
        <v>128</v>
      </c>
      <c r="T16" s="185" t="s">
        <v>195</v>
      </c>
      <c r="U16" s="161">
        <v>0</v>
      </c>
      <c r="V16" s="161">
        <f>ROUND(E16*U16,2)</f>
        <v>0</v>
      </c>
      <c r="W16" s="161"/>
      <c r="X16" s="161" t="s">
        <v>251</v>
      </c>
      <c r="Y16" s="151"/>
      <c r="Z16" s="151"/>
      <c r="AA16" s="151"/>
      <c r="AB16" s="151"/>
      <c r="AC16" s="151"/>
      <c r="AD16" s="151"/>
      <c r="AE16" s="151"/>
      <c r="AF16" s="151"/>
      <c r="AG16" s="151" t="s">
        <v>252</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8</v>
      </c>
      <c r="B17" s="173" t="s">
        <v>265</v>
      </c>
      <c r="C17" s="189" t="s">
        <v>266</v>
      </c>
      <c r="D17" s="174" t="s">
        <v>250</v>
      </c>
      <c r="E17" s="175">
        <v>1</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128</v>
      </c>
      <c r="T17" s="178" t="s">
        <v>195</v>
      </c>
      <c r="U17" s="161">
        <v>0</v>
      </c>
      <c r="V17" s="161">
        <f>ROUND(E17*U17,2)</f>
        <v>0</v>
      </c>
      <c r="W17" s="161"/>
      <c r="X17" s="161" t="s">
        <v>251</v>
      </c>
      <c r="Y17" s="151"/>
      <c r="Z17" s="151"/>
      <c r="AA17" s="151"/>
      <c r="AB17" s="151"/>
      <c r="AC17" s="151"/>
      <c r="AD17" s="151"/>
      <c r="AE17" s="151"/>
      <c r="AF17" s="151"/>
      <c r="AG17" s="151" t="s">
        <v>267</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x14ac:dyDescent="0.2">
      <c r="A18" s="3"/>
      <c r="B18" s="4"/>
      <c r="C18" s="193"/>
      <c r="D18" s="6"/>
      <c r="E18" s="3"/>
      <c r="F18" s="3"/>
      <c r="G18" s="3"/>
      <c r="H18" s="3"/>
      <c r="I18" s="3"/>
      <c r="J18" s="3"/>
      <c r="K18" s="3"/>
      <c r="L18" s="3"/>
      <c r="M18" s="3"/>
      <c r="N18" s="3"/>
      <c r="O18" s="3"/>
      <c r="P18" s="3"/>
      <c r="Q18" s="3"/>
      <c r="R18" s="3"/>
      <c r="S18" s="3"/>
      <c r="T18" s="3"/>
      <c r="U18" s="3"/>
      <c r="V18" s="3"/>
      <c r="W18" s="3"/>
      <c r="X18" s="3"/>
      <c r="AE18">
        <v>15</v>
      </c>
      <c r="AF18">
        <v>21</v>
      </c>
      <c r="AG18" t="s">
        <v>110</v>
      </c>
    </row>
    <row r="19" spans="1:60" x14ac:dyDescent="0.2">
      <c r="A19" s="154"/>
      <c r="B19" s="155" t="s">
        <v>30</v>
      </c>
      <c r="C19" s="194"/>
      <c r="D19" s="156"/>
      <c r="E19" s="157"/>
      <c r="F19" s="157"/>
      <c r="G19" s="187">
        <f>G8+G13</f>
        <v>0</v>
      </c>
      <c r="H19" s="3"/>
      <c r="I19" s="3"/>
      <c r="J19" s="3"/>
      <c r="K19" s="3"/>
      <c r="L19" s="3"/>
      <c r="M19" s="3"/>
      <c r="N19" s="3"/>
      <c r="O19" s="3"/>
      <c r="P19" s="3"/>
      <c r="Q19" s="3"/>
      <c r="R19" s="3"/>
      <c r="S19" s="3"/>
      <c r="T19" s="3"/>
      <c r="U19" s="3"/>
      <c r="V19" s="3"/>
      <c r="W19" s="3"/>
      <c r="X19" s="3"/>
      <c r="AE19">
        <f>SUMIF(L7:L17,AE18,G7:G17)</f>
        <v>0</v>
      </c>
      <c r="AF19">
        <f>SUMIF(L7:L17,AF18,G7:G17)</f>
        <v>0</v>
      </c>
      <c r="AG19" t="s">
        <v>241</v>
      </c>
    </row>
    <row r="20" spans="1:60" x14ac:dyDescent="0.2">
      <c r="A20" s="3"/>
      <c r="B20" s="4"/>
      <c r="C20" s="193"/>
      <c r="D20" s="6"/>
      <c r="E20" s="3"/>
      <c r="F20" s="3"/>
      <c r="G20" s="3"/>
      <c r="H20" s="3"/>
      <c r="I20" s="3"/>
      <c r="J20" s="3"/>
      <c r="K20" s="3"/>
      <c r="L20" s="3"/>
      <c r="M20" s="3"/>
      <c r="N20" s="3"/>
      <c r="O20" s="3"/>
      <c r="P20" s="3"/>
      <c r="Q20" s="3"/>
      <c r="R20" s="3"/>
      <c r="S20" s="3"/>
      <c r="T20" s="3"/>
      <c r="U20" s="3"/>
      <c r="V20" s="3"/>
      <c r="W20" s="3"/>
      <c r="X20" s="3"/>
    </row>
    <row r="21" spans="1:60" x14ac:dyDescent="0.2">
      <c r="A21" s="3"/>
      <c r="B21" s="4"/>
      <c r="C21" s="193"/>
      <c r="D21" s="6"/>
      <c r="E21" s="3"/>
      <c r="F21" s="3"/>
      <c r="G21" s="3"/>
      <c r="H21" s="3"/>
      <c r="I21" s="3"/>
      <c r="J21" s="3"/>
      <c r="K21" s="3"/>
      <c r="L21" s="3"/>
      <c r="M21" s="3"/>
      <c r="N21" s="3"/>
      <c r="O21" s="3"/>
      <c r="P21" s="3"/>
      <c r="Q21" s="3"/>
      <c r="R21" s="3"/>
      <c r="S21" s="3"/>
      <c r="T21" s="3"/>
      <c r="U21" s="3"/>
      <c r="V21" s="3"/>
      <c r="W21" s="3"/>
      <c r="X21" s="3"/>
    </row>
    <row r="22" spans="1:60" x14ac:dyDescent="0.2">
      <c r="A22" s="260" t="s">
        <v>242</v>
      </c>
      <c r="B22" s="260"/>
      <c r="C22" s="261"/>
      <c r="D22" s="6"/>
      <c r="E22" s="3"/>
      <c r="F22" s="3"/>
      <c r="G22" s="3"/>
      <c r="H22" s="3"/>
      <c r="I22" s="3"/>
      <c r="J22" s="3"/>
      <c r="K22" s="3"/>
      <c r="L22" s="3"/>
      <c r="M22" s="3"/>
      <c r="N22" s="3"/>
      <c r="O22" s="3"/>
      <c r="P22" s="3"/>
      <c r="Q22" s="3"/>
      <c r="R22" s="3"/>
      <c r="S22" s="3"/>
      <c r="T22" s="3"/>
      <c r="U22" s="3"/>
      <c r="V22" s="3"/>
      <c r="W22" s="3"/>
      <c r="X22" s="3"/>
    </row>
    <row r="23" spans="1:60" x14ac:dyDescent="0.2">
      <c r="A23" s="262"/>
      <c r="B23" s="263"/>
      <c r="C23" s="264"/>
      <c r="D23" s="263"/>
      <c r="E23" s="263"/>
      <c r="F23" s="263"/>
      <c r="G23" s="265"/>
      <c r="H23" s="3"/>
      <c r="I23" s="3"/>
      <c r="J23" s="3"/>
      <c r="K23" s="3"/>
      <c r="L23" s="3"/>
      <c r="M23" s="3"/>
      <c r="N23" s="3"/>
      <c r="O23" s="3"/>
      <c r="P23" s="3"/>
      <c r="Q23" s="3"/>
      <c r="R23" s="3"/>
      <c r="S23" s="3"/>
      <c r="T23" s="3"/>
      <c r="U23" s="3"/>
      <c r="V23" s="3"/>
      <c r="W23" s="3"/>
      <c r="X23" s="3"/>
      <c r="AG23" t="s">
        <v>243</v>
      </c>
    </row>
    <row r="24" spans="1:60" x14ac:dyDescent="0.2">
      <c r="A24" s="266"/>
      <c r="B24" s="267"/>
      <c r="C24" s="268"/>
      <c r="D24" s="267"/>
      <c r="E24" s="267"/>
      <c r="F24" s="267"/>
      <c r="G24" s="269"/>
      <c r="H24" s="3"/>
      <c r="I24" s="3"/>
      <c r="J24" s="3"/>
      <c r="K24" s="3"/>
      <c r="L24" s="3"/>
      <c r="M24" s="3"/>
      <c r="N24" s="3"/>
      <c r="O24" s="3"/>
      <c r="P24" s="3"/>
      <c r="Q24" s="3"/>
      <c r="R24" s="3"/>
      <c r="S24" s="3"/>
      <c r="T24" s="3"/>
      <c r="U24" s="3"/>
      <c r="V24" s="3"/>
      <c r="W24" s="3"/>
      <c r="X24" s="3"/>
    </row>
    <row r="25" spans="1:60" x14ac:dyDescent="0.2">
      <c r="A25" s="266"/>
      <c r="B25" s="267"/>
      <c r="C25" s="268"/>
      <c r="D25" s="267"/>
      <c r="E25" s="267"/>
      <c r="F25" s="267"/>
      <c r="G25" s="269"/>
      <c r="H25" s="3"/>
      <c r="I25" s="3"/>
      <c r="J25" s="3"/>
      <c r="K25" s="3"/>
      <c r="L25" s="3"/>
      <c r="M25" s="3"/>
      <c r="N25" s="3"/>
      <c r="O25" s="3"/>
      <c r="P25" s="3"/>
      <c r="Q25" s="3"/>
      <c r="R25" s="3"/>
      <c r="S25" s="3"/>
      <c r="T25" s="3"/>
      <c r="U25" s="3"/>
      <c r="V25" s="3"/>
      <c r="W25" s="3"/>
      <c r="X25" s="3"/>
    </row>
    <row r="26" spans="1:60" x14ac:dyDescent="0.2">
      <c r="A26" s="266"/>
      <c r="B26" s="267"/>
      <c r="C26" s="268"/>
      <c r="D26" s="267"/>
      <c r="E26" s="267"/>
      <c r="F26" s="267"/>
      <c r="G26" s="269"/>
      <c r="H26" s="3"/>
      <c r="I26" s="3"/>
      <c r="J26" s="3"/>
      <c r="K26" s="3"/>
      <c r="L26" s="3"/>
      <c r="M26" s="3"/>
      <c r="N26" s="3"/>
      <c r="O26" s="3"/>
      <c r="P26" s="3"/>
      <c r="Q26" s="3"/>
      <c r="R26" s="3"/>
      <c r="S26" s="3"/>
      <c r="T26" s="3"/>
      <c r="U26" s="3"/>
      <c r="V26" s="3"/>
      <c r="W26" s="3"/>
      <c r="X26" s="3"/>
    </row>
    <row r="27" spans="1:60" x14ac:dyDescent="0.2">
      <c r="A27" s="270"/>
      <c r="B27" s="271"/>
      <c r="C27" s="272"/>
      <c r="D27" s="271"/>
      <c r="E27" s="271"/>
      <c r="F27" s="271"/>
      <c r="G27" s="273"/>
      <c r="H27" s="3"/>
      <c r="I27" s="3"/>
      <c r="J27" s="3"/>
      <c r="K27" s="3"/>
      <c r="L27" s="3"/>
      <c r="M27" s="3"/>
      <c r="N27" s="3"/>
      <c r="O27" s="3"/>
      <c r="P27" s="3"/>
      <c r="Q27" s="3"/>
      <c r="R27" s="3"/>
      <c r="S27" s="3"/>
      <c r="T27" s="3"/>
      <c r="U27" s="3"/>
      <c r="V27" s="3"/>
      <c r="W27" s="3"/>
      <c r="X27" s="3"/>
    </row>
    <row r="28" spans="1:60" x14ac:dyDescent="0.2">
      <c r="A28" s="3"/>
      <c r="B28" s="4"/>
      <c r="C28" s="193"/>
      <c r="D28" s="6"/>
      <c r="E28" s="3"/>
      <c r="F28" s="3"/>
      <c r="G28" s="3"/>
      <c r="H28" s="3"/>
      <c r="I28" s="3"/>
      <c r="J28" s="3"/>
      <c r="K28" s="3"/>
      <c r="L28" s="3"/>
      <c r="M28" s="3"/>
      <c r="N28" s="3"/>
      <c r="O28" s="3"/>
      <c r="P28" s="3"/>
      <c r="Q28" s="3"/>
      <c r="R28" s="3"/>
      <c r="S28" s="3"/>
      <c r="T28" s="3"/>
      <c r="U28" s="3"/>
      <c r="V28" s="3"/>
      <c r="W28" s="3"/>
      <c r="X28" s="3"/>
    </row>
    <row r="29" spans="1:60" x14ac:dyDescent="0.2">
      <c r="C29" s="195"/>
      <c r="D29" s="10"/>
      <c r="AG29" t="s">
        <v>244</v>
      </c>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3:G27"/>
    <mergeCell ref="A1:G1"/>
    <mergeCell ref="C2:G2"/>
    <mergeCell ref="C3:G3"/>
    <mergeCell ref="C4:G4"/>
    <mergeCell ref="A22:C2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SO 01 012021 Pol</vt:lpstr>
      <vt:lpstr>SO 03 082020 Pol</vt:lpstr>
      <vt:lpstr>VO 012021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012021 Pol'!Názvy_tisku</vt:lpstr>
      <vt:lpstr>'SO 03 082020 Pol'!Názvy_tisku</vt:lpstr>
      <vt:lpstr>'VO 012021 Pol'!Názvy_tisku</vt:lpstr>
      <vt:lpstr>oadresa</vt:lpstr>
      <vt:lpstr>Stavba!Objednatel</vt:lpstr>
      <vt:lpstr>Stavba!Objekt</vt:lpstr>
      <vt:lpstr>'SO 01 012021 Pol'!Oblast_tisku</vt:lpstr>
      <vt:lpstr>'SO 03 082020 Pol'!Oblast_tisku</vt:lpstr>
      <vt:lpstr>Stavba!Oblast_tisku</vt:lpstr>
      <vt:lpstr>'VO 012021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2021-05-11T10:44:47Z</dcterms:modified>
</cp:coreProperties>
</file>