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olim\Desktop\Rozpočty 2026\IPOKa\Starý Máteřov\"/>
    </mc:Choice>
  </mc:AlternateContent>
  <xr:revisionPtr revIDLastSave="0" documentId="11_26D6D819CF3AE95D8D883A80217DAD91B14EFA3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kapitulace stavby" sheetId="1" r:id="rId1"/>
    <sheet name="01 - Architektonicko-stav..." sheetId="2" r:id="rId2"/>
    <sheet name="VON - VRN+ON" sheetId="3" r:id="rId3"/>
  </sheets>
  <definedNames>
    <definedName name="_xlnm._FilterDatabase" localSheetId="1" hidden="1">'01 - Architektonicko-stav...'!$C$132:$K$393</definedName>
    <definedName name="_xlnm._FilterDatabase" localSheetId="2" hidden="1">'VON - VRN+ON'!$C$118:$K$126</definedName>
    <definedName name="_xlnm.Print_Titles" localSheetId="0">'Rekapitulace stavby'!$92:$92</definedName>
    <definedName name="_xlnm.Print_Titles" localSheetId="1">'01 - Architektonicko-stav...'!$132:$132</definedName>
    <definedName name="_xlnm.Print_Titles" localSheetId="2">'VON - VRN+ON'!$118:$118</definedName>
    <definedName name="_xlnm.Print_Area" localSheetId="0">'Rekapitulace stavby'!$D$4:$AO$76,'Rekapitulace stavby'!$C$82:$AQ$97</definedName>
    <definedName name="_xlnm.Print_Area" localSheetId="1">'01 - Architektonicko-stav...'!$C$4:$J$76,'01 - Architektonicko-stav...'!$C$82:$J$114,'01 - Architektonicko-stav...'!$C$120:$J$393</definedName>
    <definedName name="_xlnm.Print_Area" localSheetId="2">'VON - VRN+ON'!$C$4:$J$76,'VON - VRN+ON'!$C$82:$J$100,'VON - VRN+ON'!$C$106:$J$126</definedName>
  </definedName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3" l="1"/>
  <c r="J36" i="3"/>
  <c r="AY96" i="1"/>
  <c r="J35" i="3"/>
  <c r="AX96" i="1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BI123" i="3"/>
  <c r="BH123" i="3"/>
  <c r="BG123" i="3"/>
  <c r="BF123" i="3"/>
  <c r="T123" i="3"/>
  <c r="R123" i="3"/>
  <c r="P123" i="3"/>
  <c r="BI122" i="3"/>
  <c r="BH122" i="3"/>
  <c r="BG122" i="3"/>
  <c r="BF122" i="3"/>
  <c r="T122" i="3"/>
  <c r="R122" i="3"/>
  <c r="P122" i="3"/>
  <c r="J115" i="3"/>
  <c r="F115" i="3"/>
  <c r="F113" i="3"/>
  <c r="E111" i="3"/>
  <c r="J91" i="3"/>
  <c r="F91" i="3"/>
  <c r="F89" i="3"/>
  <c r="E87" i="3"/>
  <c r="J24" i="3"/>
  <c r="E24" i="3"/>
  <c r="J116" i="3"/>
  <c r="J23" i="3"/>
  <c r="J18" i="3"/>
  <c r="E18" i="3"/>
  <c r="F116" i="3"/>
  <c r="J17" i="3"/>
  <c r="J12" i="3"/>
  <c r="J113" i="3"/>
  <c r="E7" i="3"/>
  <c r="E109" i="3"/>
  <c r="J37" i="2"/>
  <c r="J36" i="2"/>
  <c r="AY95" i="1"/>
  <c r="J35" i="2"/>
  <c r="AX95" i="1"/>
  <c r="BI393" i="2"/>
  <c r="BH393" i="2"/>
  <c r="BG393" i="2"/>
  <c r="BF393" i="2"/>
  <c r="T393" i="2"/>
  <c r="R393" i="2"/>
  <c r="P393" i="2"/>
  <c r="BI389" i="2"/>
  <c r="BH389" i="2"/>
  <c r="BG389" i="2"/>
  <c r="BF389" i="2"/>
  <c r="T389" i="2"/>
  <c r="R389" i="2"/>
  <c r="P389" i="2"/>
  <c r="BI378" i="2"/>
  <c r="BH378" i="2"/>
  <c r="BG378" i="2"/>
  <c r="BF378" i="2"/>
  <c r="T378" i="2"/>
  <c r="T377" i="2"/>
  <c r="R378" i="2"/>
  <c r="R377" i="2"/>
  <c r="P378" i="2"/>
  <c r="P377" i="2"/>
  <c r="BI376" i="2"/>
  <c r="BH376" i="2"/>
  <c r="BG376" i="2"/>
  <c r="BF376" i="2"/>
  <c r="T376" i="2"/>
  <c r="R376" i="2"/>
  <c r="P376" i="2"/>
  <c r="BI375" i="2"/>
  <c r="BH375" i="2"/>
  <c r="BG375" i="2"/>
  <c r="BF375" i="2"/>
  <c r="T375" i="2"/>
  <c r="R375" i="2"/>
  <c r="P375" i="2"/>
  <c r="BI373" i="2"/>
  <c r="BH373" i="2"/>
  <c r="BG373" i="2"/>
  <c r="BF373" i="2"/>
  <c r="T373" i="2"/>
  <c r="R373" i="2"/>
  <c r="P373" i="2"/>
  <c r="BI368" i="2"/>
  <c r="BH368" i="2"/>
  <c r="BG368" i="2"/>
  <c r="BF368" i="2"/>
  <c r="T368" i="2"/>
  <c r="R368" i="2"/>
  <c r="P368" i="2"/>
  <c r="BI363" i="2"/>
  <c r="BH363" i="2"/>
  <c r="BG363" i="2"/>
  <c r="BF363" i="2"/>
  <c r="T363" i="2"/>
  <c r="R363" i="2"/>
  <c r="P363" i="2"/>
  <c r="BI358" i="2"/>
  <c r="BH358" i="2"/>
  <c r="BG358" i="2"/>
  <c r="BF358" i="2"/>
  <c r="T358" i="2"/>
  <c r="R358" i="2"/>
  <c r="P358" i="2"/>
  <c r="BI353" i="2"/>
  <c r="BH353" i="2"/>
  <c r="BG353" i="2"/>
  <c r="BF353" i="2"/>
  <c r="T353" i="2"/>
  <c r="R353" i="2"/>
  <c r="P353" i="2"/>
  <c r="BI351" i="2"/>
  <c r="BH351" i="2"/>
  <c r="BG351" i="2"/>
  <c r="BF351" i="2"/>
  <c r="T351" i="2"/>
  <c r="R351" i="2"/>
  <c r="P351" i="2"/>
  <c r="BI346" i="2"/>
  <c r="BH346" i="2"/>
  <c r="BG346" i="2"/>
  <c r="BF346" i="2"/>
  <c r="T346" i="2"/>
  <c r="R346" i="2"/>
  <c r="P346" i="2"/>
  <c r="BI345" i="2"/>
  <c r="BH345" i="2"/>
  <c r="BG345" i="2"/>
  <c r="BF345" i="2"/>
  <c r="T345" i="2"/>
  <c r="R345" i="2"/>
  <c r="P345" i="2"/>
  <c r="BI341" i="2"/>
  <c r="BH341" i="2"/>
  <c r="BG341" i="2"/>
  <c r="BF341" i="2"/>
  <c r="T341" i="2"/>
  <c r="R341" i="2"/>
  <c r="P341" i="2"/>
  <c r="BI338" i="2"/>
  <c r="BH338" i="2"/>
  <c r="BG338" i="2"/>
  <c r="BF338" i="2"/>
  <c r="T338" i="2"/>
  <c r="R338" i="2"/>
  <c r="P338" i="2"/>
  <c r="BI334" i="2"/>
  <c r="BH334" i="2"/>
  <c r="BG334" i="2"/>
  <c r="BF334" i="2"/>
  <c r="T334" i="2"/>
  <c r="R334" i="2"/>
  <c r="P334" i="2"/>
  <c r="BI330" i="2"/>
  <c r="BH330" i="2"/>
  <c r="BG330" i="2"/>
  <c r="BF330" i="2"/>
  <c r="T330" i="2"/>
  <c r="R330" i="2"/>
  <c r="P330" i="2"/>
  <c r="BI329" i="2"/>
  <c r="BH329" i="2"/>
  <c r="BG329" i="2"/>
  <c r="BF329" i="2"/>
  <c r="T329" i="2"/>
  <c r="R329" i="2"/>
  <c r="P329" i="2"/>
  <c r="BI325" i="2"/>
  <c r="BH325" i="2"/>
  <c r="BG325" i="2"/>
  <c r="BF325" i="2"/>
  <c r="T325" i="2"/>
  <c r="R325" i="2"/>
  <c r="P325" i="2"/>
  <c r="BI323" i="2"/>
  <c r="BH323" i="2"/>
  <c r="BG323" i="2"/>
  <c r="BF323" i="2"/>
  <c r="T323" i="2"/>
  <c r="R323" i="2"/>
  <c r="P323" i="2"/>
  <c r="BI312" i="2"/>
  <c r="BH312" i="2"/>
  <c r="BG312" i="2"/>
  <c r="BF312" i="2"/>
  <c r="T312" i="2"/>
  <c r="R312" i="2"/>
  <c r="P312" i="2"/>
  <c r="BI306" i="2"/>
  <c r="BH306" i="2"/>
  <c r="BG306" i="2"/>
  <c r="BF306" i="2"/>
  <c r="T306" i="2"/>
  <c r="R306" i="2"/>
  <c r="P306" i="2"/>
  <c r="BI298" i="2"/>
  <c r="BH298" i="2"/>
  <c r="BG298" i="2"/>
  <c r="BF298" i="2"/>
  <c r="T298" i="2"/>
  <c r="R298" i="2"/>
  <c r="P298" i="2"/>
  <c r="BI296" i="2"/>
  <c r="BH296" i="2"/>
  <c r="BG296" i="2"/>
  <c r="BF296" i="2"/>
  <c r="T296" i="2"/>
  <c r="R296" i="2"/>
  <c r="P296" i="2"/>
  <c r="BI291" i="2"/>
  <c r="BH291" i="2"/>
  <c r="BG291" i="2"/>
  <c r="BF291" i="2"/>
  <c r="T291" i="2"/>
  <c r="R291" i="2"/>
  <c r="P291" i="2"/>
  <c r="BI289" i="2"/>
  <c r="BH289" i="2"/>
  <c r="BG289" i="2"/>
  <c r="BF289" i="2"/>
  <c r="T289" i="2"/>
  <c r="R289" i="2"/>
  <c r="P289" i="2"/>
  <c r="BI284" i="2"/>
  <c r="BH284" i="2"/>
  <c r="BG284" i="2"/>
  <c r="BF284" i="2"/>
  <c r="T284" i="2"/>
  <c r="R284" i="2"/>
  <c r="P284" i="2"/>
  <c r="BI279" i="2"/>
  <c r="BH279" i="2"/>
  <c r="BG279" i="2"/>
  <c r="BF279" i="2"/>
  <c r="T279" i="2"/>
  <c r="R279" i="2"/>
  <c r="P279" i="2"/>
  <c r="BI277" i="2"/>
  <c r="BH277" i="2"/>
  <c r="BG277" i="2"/>
  <c r="BF277" i="2"/>
  <c r="T277" i="2"/>
  <c r="R277" i="2"/>
  <c r="P277" i="2"/>
  <c r="BI272" i="2"/>
  <c r="BH272" i="2"/>
  <c r="BG272" i="2"/>
  <c r="BF272" i="2"/>
  <c r="T272" i="2"/>
  <c r="R272" i="2"/>
  <c r="P272" i="2"/>
  <c r="BI268" i="2"/>
  <c r="BH268" i="2"/>
  <c r="BG268" i="2"/>
  <c r="BF268" i="2"/>
  <c r="T268" i="2"/>
  <c r="R268" i="2"/>
  <c r="P268" i="2"/>
  <c r="BI263" i="2"/>
  <c r="BH263" i="2"/>
  <c r="BG263" i="2"/>
  <c r="BF263" i="2"/>
  <c r="T263" i="2"/>
  <c r="R263" i="2"/>
  <c r="P263" i="2"/>
  <c r="BI261" i="2"/>
  <c r="BH261" i="2"/>
  <c r="BG261" i="2"/>
  <c r="BF261" i="2"/>
  <c r="T261" i="2"/>
  <c r="R261" i="2"/>
  <c r="P261" i="2"/>
  <c r="BI256" i="2"/>
  <c r="BH256" i="2"/>
  <c r="BG256" i="2"/>
  <c r="BF256" i="2"/>
  <c r="T256" i="2"/>
  <c r="R256" i="2"/>
  <c r="P256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2" i="2"/>
  <c r="BH242" i="2"/>
  <c r="BG242" i="2"/>
  <c r="BF242" i="2"/>
  <c r="T242" i="2"/>
  <c r="T241" i="2"/>
  <c r="R242" i="2"/>
  <c r="R241" i="2"/>
  <c r="P242" i="2"/>
  <c r="P241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28" i="2"/>
  <c r="BH228" i="2"/>
  <c r="BG228" i="2"/>
  <c r="BF228" i="2"/>
  <c r="T228" i="2"/>
  <c r="T227" i="2"/>
  <c r="R228" i="2"/>
  <c r="R227" i="2"/>
  <c r="P228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3" i="2"/>
  <c r="BH223" i="2"/>
  <c r="BG223" i="2"/>
  <c r="BF223" i="2"/>
  <c r="T223" i="2"/>
  <c r="R223" i="2"/>
  <c r="P223" i="2"/>
  <c r="BI222" i="2"/>
  <c r="BH222" i="2"/>
  <c r="BG222" i="2"/>
  <c r="BF222" i="2"/>
  <c r="T222" i="2"/>
  <c r="R222" i="2"/>
  <c r="P222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2" i="2"/>
  <c r="BH212" i="2"/>
  <c r="BG212" i="2"/>
  <c r="BF212" i="2"/>
  <c r="T212" i="2"/>
  <c r="R212" i="2"/>
  <c r="P212" i="2"/>
  <c r="BI207" i="2"/>
  <c r="BH207" i="2"/>
  <c r="BG207" i="2"/>
  <c r="BF207" i="2"/>
  <c r="T207" i="2"/>
  <c r="R207" i="2"/>
  <c r="P207" i="2"/>
  <c r="BI203" i="2"/>
  <c r="BH203" i="2"/>
  <c r="BG203" i="2"/>
  <c r="BF203" i="2"/>
  <c r="T203" i="2"/>
  <c r="R203" i="2"/>
  <c r="P203" i="2"/>
  <c r="BI199" i="2"/>
  <c r="BH199" i="2"/>
  <c r="BG199" i="2"/>
  <c r="BF199" i="2"/>
  <c r="T199" i="2"/>
  <c r="R199" i="2"/>
  <c r="P199" i="2"/>
  <c r="BI194" i="2"/>
  <c r="BH194" i="2"/>
  <c r="BG194" i="2"/>
  <c r="BF194" i="2"/>
  <c r="T194" i="2"/>
  <c r="T193" i="2"/>
  <c r="R194" i="2"/>
  <c r="R193" i="2"/>
  <c r="P194" i="2"/>
  <c r="P193" i="2"/>
  <c r="BI189" i="2"/>
  <c r="BH189" i="2"/>
  <c r="BG189" i="2"/>
  <c r="BF189" i="2"/>
  <c r="T189" i="2"/>
  <c r="T188" i="2"/>
  <c r="R189" i="2"/>
  <c r="R188" i="2"/>
  <c r="P189" i="2"/>
  <c r="P188" i="2"/>
  <c r="BI184" i="2"/>
  <c r="BH184" i="2"/>
  <c r="BG184" i="2"/>
  <c r="BF184" i="2"/>
  <c r="T184" i="2"/>
  <c r="T183" i="2"/>
  <c r="R184" i="2"/>
  <c r="R183" i="2"/>
  <c r="P184" i="2"/>
  <c r="P183" i="2"/>
  <c r="BI178" i="2"/>
  <c r="BH178" i="2"/>
  <c r="BG178" i="2"/>
  <c r="BF178" i="2"/>
  <c r="T178" i="2"/>
  <c r="R178" i="2"/>
  <c r="P178" i="2"/>
  <c r="BI177" i="2"/>
  <c r="BH177" i="2"/>
  <c r="BG177" i="2"/>
  <c r="BF177" i="2"/>
  <c r="T177" i="2"/>
  <c r="R177" i="2"/>
  <c r="P177" i="2"/>
  <c r="BI176" i="2"/>
  <c r="BH176" i="2"/>
  <c r="BG176" i="2"/>
  <c r="BF176" i="2"/>
  <c r="T176" i="2"/>
  <c r="R176" i="2"/>
  <c r="P176" i="2"/>
  <c r="BI171" i="2"/>
  <c r="BH171" i="2"/>
  <c r="BG171" i="2"/>
  <c r="BF171" i="2"/>
  <c r="T171" i="2"/>
  <c r="R171" i="2"/>
  <c r="P171" i="2"/>
  <c r="BI168" i="2"/>
  <c r="BH168" i="2"/>
  <c r="BG168" i="2"/>
  <c r="BF168" i="2"/>
  <c r="T168" i="2"/>
  <c r="R168" i="2"/>
  <c r="P168" i="2"/>
  <c r="BI164" i="2"/>
  <c r="BH164" i="2"/>
  <c r="BG164" i="2"/>
  <c r="BF164" i="2"/>
  <c r="T164" i="2"/>
  <c r="R164" i="2"/>
  <c r="P164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0" i="2"/>
  <c r="BH150" i="2"/>
  <c r="BG150" i="2"/>
  <c r="BF150" i="2"/>
  <c r="T150" i="2"/>
  <c r="R150" i="2"/>
  <c r="P150" i="2"/>
  <c r="BI146" i="2"/>
  <c r="BH146" i="2"/>
  <c r="BG146" i="2"/>
  <c r="BF146" i="2"/>
  <c r="T146" i="2"/>
  <c r="R146" i="2"/>
  <c r="P146" i="2"/>
  <c r="BI141" i="2"/>
  <c r="BH141" i="2"/>
  <c r="BG141" i="2"/>
  <c r="BF141" i="2"/>
  <c r="T141" i="2"/>
  <c r="R141" i="2"/>
  <c r="P141" i="2"/>
  <c r="BI136" i="2"/>
  <c r="BH136" i="2"/>
  <c r="BG136" i="2"/>
  <c r="BF136" i="2"/>
  <c r="T136" i="2"/>
  <c r="R136" i="2"/>
  <c r="P136" i="2"/>
  <c r="J129" i="2"/>
  <c r="F129" i="2"/>
  <c r="F127" i="2"/>
  <c r="E125" i="2"/>
  <c r="J91" i="2"/>
  <c r="F91" i="2"/>
  <c r="F89" i="2"/>
  <c r="E87" i="2"/>
  <c r="J24" i="2"/>
  <c r="E24" i="2"/>
  <c r="J92" i="2"/>
  <c r="J23" i="2"/>
  <c r="J18" i="2"/>
  <c r="E18" i="2"/>
  <c r="F130" i="2"/>
  <c r="J17" i="2"/>
  <c r="J12" i="2"/>
  <c r="J127" i="2"/>
  <c r="E7" i="2"/>
  <c r="E85" i="2"/>
  <c r="L90" i="1"/>
  <c r="AM90" i="1"/>
  <c r="AM89" i="1"/>
  <c r="L89" i="1"/>
  <c r="AM87" i="1"/>
  <c r="L87" i="1"/>
  <c r="L85" i="1"/>
  <c r="L84" i="1"/>
  <c r="BK126" i="3"/>
  <c r="BK125" i="3"/>
  <c r="J123" i="3"/>
  <c r="BK122" i="3"/>
  <c r="BK375" i="2"/>
  <c r="BK363" i="2"/>
  <c r="BK358" i="2"/>
  <c r="BK351" i="2"/>
  <c r="BK345" i="2"/>
  <c r="BK341" i="2"/>
  <c r="J334" i="2"/>
  <c r="J330" i="2"/>
  <c r="BK329" i="2"/>
  <c r="BK323" i="2"/>
  <c r="J312" i="2"/>
  <c r="BK306" i="2"/>
  <c r="J291" i="2"/>
  <c r="J289" i="2"/>
  <c r="BK284" i="2"/>
  <c r="BK279" i="2"/>
  <c r="J277" i="2"/>
  <c r="J272" i="2"/>
  <c r="J263" i="2"/>
  <c r="BK261" i="2"/>
  <c r="J256" i="2"/>
  <c r="J246" i="2"/>
  <c r="J235" i="2"/>
  <c r="BK234" i="2"/>
  <c r="BK228" i="2"/>
  <c r="J226" i="2"/>
  <c r="J223" i="2"/>
  <c r="J216" i="2"/>
  <c r="J212" i="2"/>
  <c r="J203" i="2"/>
  <c r="BK199" i="2"/>
  <c r="BK178" i="2"/>
  <c r="BK171" i="2"/>
  <c r="J157" i="2"/>
  <c r="J154" i="2"/>
  <c r="J146" i="2"/>
  <c r="J141" i="2"/>
  <c r="J136" i="2"/>
  <c r="F36" i="2"/>
  <c r="J126" i="3"/>
  <c r="J125" i="3"/>
  <c r="BK123" i="3"/>
  <c r="J122" i="3"/>
  <c r="BK393" i="2"/>
  <c r="J393" i="2"/>
  <c r="BK389" i="2"/>
  <c r="J389" i="2"/>
  <c r="BK378" i="2"/>
  <c r="J376" i="2"/>
  <c r="J375" i="2"/>
  <c r="BK373" i="2"/>
  <c r="BK368" i="2"/>
  <c r="J363" i="2"/>
  <c r="J353" i="2"/>
  <c r="J351" i="2"/>
  <c r="J346" i="2"/>
  <c r="BK338" i="2"/>
  <c r="J329" i="2"/>
  <c r="BK325" i="2"/>
  <c r="BK312" i="2"/>
  <c r="J298" i="2"/>
  <c r="J296" i="2"/>
  <c r="BK289" i="2"/>
  <c r="BK268" i="2"/>
  <c r="J245" i="2"/>
  <c r="BK242" i="2"/>
  <c r="BK240" i="2"/>
  <c r="J237" i="2"/>
  <c r="BK235" i="2"/>
  <c r="J233" i="2"/>
  <c r="BK226" i="2"/>
  <c r="J225" i="2"/>
  <c r="BK224" i="2"/>
  <c r="BK223" i="2"/>
  <c r="J222" i="2"/>
  <c r="J218" i="2"/>
  <c r="J207" i="2"/>
  <c r="J194" i="2"/>
  <c r="J189" i="2"/>
  <c r="BK184" i="2"/>
  <c r="J177" i="2"/>
  <c r="J176" i="2"/>
  <c r="J171" i="2"/>
  <c r="J168" i="2"/>
  <c r="BK164" i="2"/>
  <c r="J150" i="2"/>
  <c r="BK146" i="2"/>
  <c r="AS94" i="1"/>
  <c r="J378" i="2"/>
  <c r="BK376" i="2"/>
  <c r="J373" i="2"/>
  <c r="J368" i="2"/>
  <c r="J358" i="2"/>
  <c r="BK353" i="2"/>
  <c r="BK346" i="2"/>
  <c r="J345" i="2"/>
  <c r="J341" i="2"/>
  <c r="J338" i="2"/>
  <c r="BK334" i="2"/>
  <c r="BK330" i="2"/>
  <c r="J325" i="2"/>
  <c r="J323" i="2"/>
  <c r="J306" i="2"/>
  <c r="BK298" i="2"/>
  <c r="BK296" i="2"/>
  <c r="BK291" i="2"/>
  <c r="J284" i="2"/>
  <c r="J279" i="2"/>
  <c r="BK277" i="2"/>
  <c r="BK272" i="2"/>
  <c r="J268" i="2"/>
  <c r="BK263" i="2"/>
  <c r="J261" i="2"/>
  <c r="BK256" i="2"/>
  <c r="BK246" i="2"/>
  <c r="BK245" i="2"/>
  <c r="J242" i="2"/>
  <c r="J240" i="2"/>
  <c r="BK237" i="2"/>
  <c r="J234" i="2"/>
  <c r="BK233" i="2"/>
  <c r="J228" i="2"/>
  <c r="BK225" i="2"/>
  <c r="J224" i="2"/>
  <c r="BK222" i="2"/>
  <c r="BK218" i="2"/>
  <c r="BK216" i="2"/>
  <c r="BK212" i="2"/>
  <c r="BK207" i="2"/>
  <c r="BK203" i="2"/>
  <c r="J199" i="2"/>
  <c r="BK194" i="2"/>
  <c r="BK189" i="2"/>
  <c r="J184" i="2"/>
  <c r="J178" i="2"/>
  <c r="BK177" i="2"/>
  <c r="BK176" i="2"/>
  <c r="BK168" i="2"/>
  <c r="J164" i="2"/>
  <c r="BK157" i="2"/>
  <c r="BK154" i="2"/>
  <c r="BK150" i="2"/>
  <c r="BK141" i="2"/>
  <c r="BK136" i="2"/>
  <c r="T135" i="2" l="1"/>
  <c r="T170" i="2"/>
  <c r="P198" i="2"/>
  <c r="R198" i="2"/>
  <c r="P211" i="2"/>
  <c r="P232" i="2"/>
  <c r="R232" i="2"/>
  <c r="R244" i="2"/>
  <c r="P324" i="2"/>
  <c r="BK352" i="2"/>
  <c r="J352" i="2"/>
  <c r="J111" i="2"/>
  <c r="P352" i="2"/>
  <c r="BK388" i="2"/>
  <c r="J388" i="2"/>
  <c r="J113" i="2"/>
  <c r="R388" i="2"/>
  <c r="P135" i="2"/>
  <c r="BK170" i="2"/>
  <c r="J170" i="2"/>
  <c r="J99" i="2"/>
  <c r="R170" i="2"/>
  <c r="BK198" i="2"/>
  <c r="J198" i="2"/>
  <c r="J103" i="2"/>
  <c r="BK211" i="2"/>
  <c r="J211" i="2"/>
  <c r="J104" i="2"/>
  <c r="R211" i="2"/>
  <c r="BK232" i="2"/>
  <c r="J232" i="2"/>
  <c r="J106" i="2"/>
  <c r="T232" i="2"/>
  <c r="P244" i="2"/>
  <c r="P243" i="2"/>
  <c r="BK324" i="2"/>
  <c r="J324" i="2"/>
  <c r="J110" i="2"/>
  <c r="R324" i="2"/>
  <c r="T352" i="2"/>
  <c r="P388" i="2"/>
  <c r="BK135" i="2"/>
  <c r="R135" i="2"/>
  <c r="R134" i="2"/>
  <c r="P170" i="2"/>
  <c r="T198" i="2"/>
  <c r="T211" i="2"/>
  <c r="BK244" i="2"/>
  <c r="J244" i="2"/>
  <c r="J109" i="2"/>
  <c r="T244" i="2"/>
  <c r="T243" i="2"/>
  <c r="T324" i="2"/>
  <c r="R352" i="2"/>
  <c r="T388" i="2"/>
  <c r="BK121" i="3"/>
  <c r="J121" i="3"/>
  <c r="J98" i="3"/>
  <c r="P121" i="3"/>
  <c r="R121" i="3"/>
  <c r="T121" i="3"/>
  <c r="BK124" i="3"/>
  <c r="J124" i="3"/>
  <c r="J99" i="3"/>
  <c r="P124" i="3"/>
  <c r="R124" i="3"/>
  <c r="T124" i="3"/>
  <c r="J89" i="2"/>
  <c r="E123" i="2"/>
  <c r="J130" i="2"/>
  <c r="BE146" i="2"/>
  <c r="BE157" i="2"/>
  <c r="BE164" i="2"/>
  <c r="BE168" i="2"/>
  <c r="BE171" i="2"/>
  <c r="BE176" i="2"/>
  <c r="BE177" i="2"/>
  <c r="BE212" i="2"/>
  <c r="BE216" i="2"/>
  <c r="BE218" i="2"/>
  <c r="BE223" i="2"/>
  <c r="BE224" i="2"/>
  <c r="BE226" i="2"/>
  <c r="BE234" i="2"/>
  <c r="BE235" i="2"/>
  <c r="BE237" i="2"/>
  <c r="BE240" i="2"/>
  <c r="BE242" i="2"/>
  <c r="BE261" i="2"/>
  <c r="BE263" i="2"/>
  <c r="BE268" i="2"/>
  <c r="BE272" i="2"/>
  <c r="BE277" i="2"/>
  <c r="BE289" i="2"/>
  <c r="BE291" i="2"/>
  <c r="BE312" i="2"/>
  <c r="BE323" i="2"/>
  <c r="BE329" i="2"/>
  <c r="BE338" i="2"/>
  <c r="BE345" i="2"/>
  <c r="BE351" i="2"/>
  <c r="BE358" i="2"/>
  <c r="BE363" i="2"/>
  <c r="BE373" i="2"/>
  <c r="BE375" i="2"/>
  <c r="J92" i="3"/>
  <c r="F92" i="2"/>
  <c r="BE141" i="2"/>
  <c r="BE178" i="2"/>
  <c r="BE203" i="2"/>
  <c r="BE245" i="2"/>
  <c r="BE246" i="2"/>
  <c r="BE256" i="2"/>
  <c r="BE284" i="2"/>
  <c r="BE296" i="2"/>
  <c r="BE306" i="2"/>
  <c r="BE330" i="2"/>
  <c r="BE334" i="2"/>
  <c r="BE368" i="2"/>
  <c r="BE376" i="2"/>
  <c r="BE378" i="2"/>
  <c r="BE389" i="2"/>
  <c r="BE393" i="2"/>
  <c r="BC95" i="1"/>
  <c r="BK227" i="2"/>
  <c r="J227" i="2"/>
  <c r="J105" i="2"/>
  <c r="BK241" i="2"/>
  <c r="J241" i="2"/>
  <c r="J107" i="2"/>
  <c r="BK377" i="2"/>
  <c r="J377" i="2"/>
  <c r="J112" i="2"/>
  <c r="F92" i="3"/>
  <c r="BK188" i="2"/>
  <c r="J188" i="2"/>
  <c r="J101" i="2"/>
  <c r="E85" i="3"/>
  <c r="BE122" i="3"/>
  <c r="BE123" i="3"/>
  <c r="BE126" i="3"/>
  <c r="BE136" i="2"/>
  <c r="BE150" i="2"/>
  <c r="BE154" i="2"/>
  <c r="BE184" i="2"/>
  <c r="BE189" i="2"/>
  <c r="BE194" i="2"/>
  <c r="BE199" i="2"/>
  <c r="BE207" i="2"/>
  <c r="BE222" i="2"/>
  <c r="BE225" i="2"/>
  <c r="BE228" i="2"/>
  <c r="BE233" i="2"/>
  <c r="BE279" i="2"/>
  <c r="BE298" i="2"/>
  <c r="BE325" i="2"/>
  <c r="BE341" i="2"/>
  <c r="BE346" i="2"/>
  <c r="BE353" i="2"/>
  <c r="BK183" i="2"/>
  <c r="J183" i="2"/>
  <c r="J100" i="2"/>
  <c r="BK193" i="2"/>
  <c r="J193" i="2"/>
  <c r="J102" i="2"/>
  <c r="J89" i="3"/>
  <c r="BE125" i="3"/>
  <c r="J34" i="2"/>
  <c r="AW95" i="1"/>
  <c r="F36" i="3"/>
  <c r="BC96" i="1"/>
  <c r="F34" i="2"/>
  <c r="BA95" i="1"/>
  <c r="J34" i="3"/>
  <c r="AW96" i="1"/>
  <c r="F37" i="2"/>
  <c r="BD95" i="1"/>
  <c r="F37" i="3"/>
  <c r="BD96" i="1"/>
  <c r="F35" i="2"/>
  <c r="BB95" i="1"/>
  <c r="F34" i="3"/>
  <c r="BA96" i="1"/>
  <c r="F35" i="3"/>
  <c r="BB96" i="1"/>
  <c r="R120" i="3" l="1"/>
  <c r="R119" i="3"/>
  <c r="BK134" i="2"/>
  <c r="J134" i="2"/>
  <c r="J97" i="2"/>
  <c r="T134" i="2"/>
  <c r="T133" i="2"/>
  <c r="P120" i="3"/>
  <c r="P119" i="3"/>
  <c r="AU96" i="1"/>
  <c r="P134" i="2"/>
  <c r="P133" i="2"/>
  <c r="AU95" i="1"/>
  <c r="T120" i="3"/>
  <c r="T119" i="3"/>
  <c r="R243" i="2"/>
  <c r="R133" i="2"/>
  <c r="J135" i="2"/>
  <c r="J98" i="2"/>
  <c r="BK243" i="2"/>
  <c r="J243" i="2"/>
  <c r="J108" i="2"/>
  <c r="BK120" i="3"/>
  <c r="J120" i="3"/>
  <c r="J97" i="3"/>
  <c r="F33" i="2"/>
  <c r="AZ95" i="1"/>
  <c r="BD94" i="1"/>
  <c r="W33" i="1"/>
  <c r="BA94" i="1"/>
  <c r="W30" i="1"/>
  <c r="BB94" i="1"/>
  <c r="AX94" i="1"/>
  <c r="BC94" i="1"/>
  <c r="W32" i="1"/>
  <c r="J33" i="3"/>
  <c r="AV96" i="1"/>
  <c r="AT96" i="1"/>
  <c r="F33" i="3"/>
  <c r="AZ96" i="1"/>
  <c r="J33" i="2"/>
  <c r="AV95" i="1"/>
  <c r="AT95" i="1"/>
  <c r="BK133" i="2" l="1"/>
  <c r="J133" i="2"/>
  <c r="J96" i="2"/>
  <c r="BK119" i="3"/>
  <c r="J119" i="3"/>
  <c r="AZ94" i="1"/>
  <c r="W29" i="1"/>
  <c r="W31" i="1"/>
  <c r="AW94" i="1"/>
  <c r="AK30" i="1"/>
  <c r="AY94" i="1"/>
  <c r="J30" i="3"/>
  <c r="AG96" i="1"/>
  <c r="AN96" i="1"/>
  <c r="AU94" i="1"/>
  <c r="J39" i="3" l="1"/>
  <c r="J96" i="3"/>
  <c r="AV94" i="1"/>
  <c r="AK29" i="1"/>
  <c r="J30" i="2"/>
  <c r="AG95" i="1"/>
  <c r="AN95" i="1"/>
  <c r="J39" i="2" l="1"/>
  <c r="AT94" i="1"/>
  <c r="AG94" i="1"/>
  <c r="AK26" i="1"/>
  <c r="AK35" i="1"/>
  <c r="AN94" i="1" l="1"/>
</calcChain>
</file>

<file path=xl/sharedStrings.xml><?xml version="1.0" encoding="utf-8"?>
<sst xmlns="http://schemas.openxmlformats.org/spreadsheetml/2006/main" count="3150" uniqueCount="547">
  <si>
    <t>Export Komplet</t>
  </si>
  <si>
    <t/>
  </si>
  <si>
    <t>2.0</t>
  </si>
  <si>
    <t>ZAMOK</t>
  </si>
  <si>
    <t>False</t>
  </si>
  <si>
    <t>{a58fa42a-6ebb-4356-93f6-7e99206d28f9}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</si>
  <si>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</si>
  <si>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</si>
  <si>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</si>
  <si>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</si>
  <si>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</si>
  <si>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</si>
  <si>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</si>
  <si>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</si>
  <si>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26_26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</si>
  <si>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</si>
  <si>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</si>
  <si>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střešní konstrukce s vybudováním konstrukce pro uložení FVE panelů Starý Máteřov 34</t>
  </si>
  <si>
    <t>KSO:</t>
  </si>
  <si>
    <t>CC-CZ:</t>
  </si>
  <si>
    <t>Místo:</t>
  </si>
  <si>
    <t>k.ú, Starý Máteřov</t>
  </si>
  <si>
    <t>Datum:</t>
  </si>
  <si>
    <t>23. 2. 2026</t>
  </si>
  <si>
    <t>Zadavatel:</t>
  </si>
  <si>
    <t>IČ:</t>
  </si>
  <si>
    <t>Obec Starý Máteřov, Starý Máteřov 38, 530 02</t>
  </si>
  <si>
    <t>DIČ:</t>
  </si>
  <si>
    <t>Uchazeč:</t>
  </si>
  <si>
    <t>Vyplň údaj</t>
  </si>
  <si>
    <t>Projektant:</t>
  </si>
  <si>
    <t>IPOKa, s.r.o.,Blanky Waleské 558, 281 02 Cerhenice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</si>
  <si>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</si>
  <si>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</si>
  <si>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</si>
  <si>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</si>
  <si>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</si>
  <si>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</si>
  <si>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</si>
  <si>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</si>
  <si>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</si>
  <si>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</si>
  <si>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</si>
  <si>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</si>
  <si>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</si>
  <si>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</si>
  <si>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</si>
  <si>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</si>
  <si>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</si>
  <si>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</si>
  <si>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</si>
  <si>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</si>
  <si>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</si>
  <si>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</si>
  <si>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</si>
  <si>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</si>
  <si>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</si>
  <si>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</si>
  <si>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</si>
  <si>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</si>
  <si>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</si>
  <si>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</si>
  <si>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</si>
  <si>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</si>
  <si>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</si>
  <si>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</si>
  <si>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</si>
  <si>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</si>
  <si>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</si>
  <si>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</si>
  <si>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</si>
  <si>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</si>
  <si>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</si>
  <si>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</si>
  <si>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</si>
  <si>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</si>
  <si>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</si>
  <si>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</si>
  <si>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</si>
  <si>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</si>
  <si>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</si>
  <si>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</si>
  <si>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Architektonicko-stavební řešení</t>
  </si>
  <si>
    <t>STA</t>
  </si>
  <si>
    <t>1</t>
  </si>
  <si>
    <t>{3b5617f5-4bd4-4e44-a978-afd4953d867b}</t>
  </si>
  <si>
    <t>2</t>
  </si>
  <si>
    <t>VON</t>
  </si>
  <si>
    <t>VRN+ON</t>
  </si>
  <si>
    <t>{df4ba1b6-fa5a-4f0a-ab7e-4444d6807e77}</t>
  </si>
  <si>
    <t>KRYCÍ LIST SOUPISU PRACÍ</t>
  </si>
  <si>
    <t>Objekt:</t>
  </si>
  <si>
    <t>01 - Architektonicko-stavební řešení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</si>
  <si>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</si>
  <si>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</si>
  <si>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</si>
  <si>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</si>
  <si>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</si>
  <si>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</si>
  <si>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</si>
  <si>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</si>
  <si>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</si>
  <si>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</si>
  <si>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</si>
  <si>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</si>
  <si>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</si>
  <si>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</si>
  <si>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</si>
  <si>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</si>
  <si>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</si>
  <si>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762 - Konstrukce tesařské</t>
  </si>
  <si>
    <t xml:space="preserve">    764 - Konstrukce klempířské</t>
  </si>
  <si>
    <t xml:space="preserve">    765 - Krytina skládaná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</si>
  <si>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</si>
  <si>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</si>
  <si>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</si>
  <si>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</si>
  <si>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</si>
  <si>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</si>
  <si>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</si>
  <si>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</si>
  <si>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</si>
  <si>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</si>
  <si>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</si>
  <si>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</si>
  <si>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</si>
  <si>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</si>
  <si>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</si>
  <si>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</si>
  <si>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</si>
  <si>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</si>
  <si>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</si>
  <si>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</si>
  <si>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113106123</t>
  </si>
  <si>
    <t>Rozebrání dlažeb ze zámkových dlaždic komunikací pro pěší ručně</t>
  </si>
  <si>
    <t>m2</t>
  </si>
  <si>
    <t>16</t>
  </si>
  <si>
    <t>251547989</t>
  </si>
  <si>
    <t>VV</t>
  </si>
  <si>
    <t>příloha PD - D.1.1.2.1.1, D.1.1.2.2.1</t>
  </si>
  <si>
    <t>rozebrání stávající dlažby k dalšímu použití</t>
  </si>
  <si>
    <t>1,0*1,0*4</t>
  </si>
  <si>
    <t>Součet</t>
  </si>
  <si>
    <t>4</t>
  </si>
  <si>
    <t>131212531</t>
  </si>
  <si>
    <t>Hloubení jamek objem do 0,5 m3 v soudržných horninách třídy těžitelnosti I skupiny 3 ručně</t>
  </si>
  <si>
    <t>m3</t>
  </si>
  <si>
    <t>-335229568</t>
  </si>
  <si>
    <t>příloha PD - D.1.1.2.1.1., D.1.1.2.2.1</t>
  </si>
  <si>
    <t>hloubení jamek pro základy konstrukce</t>
  </si>
  <si>
    <t>0,50*0,50*0,90*4</t>
  </si>
  <si>
    <t>3</t>
  </si>
  <si>
    <t>132251101</t>
  </si>
  <si>
    <t>Hloubení rýh nezapažených š do 800 mm v hornině třídy těžitelnosti I skupiny 3 objem do 20 m3 strojně</t>
  </si>
  <si>
    <t>572912945</t>
  </si>
  <si>
    <t>rýha pro odvod dešťové vody</t>
  </si>
  <si>
    <t>0,60*0,90*3,0</t>
  </si>
  <si>
    <t>162751117</t>
  </si>
  <si>
    <t>Vodorovné přemístění přes 9 000 do 10000 m výkopku/sypaniny z horniny třídy těžitelnosti I skupiny 1 až 3</t>
  </si>
  <si>
    <t>-1659971605</t>
  </si>
  <si>
    <t>přebytečná zemina na skládku</t>
  </si>
  <si>
    <t>0,90+1,62-0,702</t>
  </si>
  <si>
    <t>5</t>
  </si>
  <si>
    <t>171201231</t>
  </si>
  <si>
    <t>Poplatek za předání recyklačnímu zařízení zeminy a kamení kód odpadu 17 05 04</t>
  </si>
  <si>
    <t>t</t>
  </si>
  <si>
    <t>1386357237</t>
  </si>
  <si>
    <t>1,818*1,70</t>
  </si>
  <si>
    <t>6</t>
  </si>
  <si>
    <t>174151101</t>
  </si>
  <si>
    <t>Zásyp jam, šachet rýh nebo kolem objektů sypaninou se zhutněním</t>
  </si>
  <si>
    <t>-1375992979</t>
  </si>
  <si>
    <t>1,62   "výkop rýh</t>
  </si>
  <si>
    <t>odečet</t>
  </si>
  <si>
    <t>-0,18   "podsyp</t>
  </si>
  <si>
    <t>-0,71   "obsyp</t>
  </si>
  <si>
    <t>-3,14*0,055*0,055*3,0   "potrubí</t>
  </si>
  <si>
    <t>7</t>
  </si>
  <si>
    <t>175151101</t>
  </si>
  <si>
    <t>Obsypání potrubí strojně sypaninou bez prohození, uloženou do 3 m</t>
  </si>
  <si>
    <t>1572544124</t>
  </si>
  <si>
    <t>odvod dešťové vody</t>
  </si>
  <si>
    <t>0,60*(0,110+0,30)*3,0-3,14*0,055*0,055*3,0</t>
  </si>
  <si>
    <t>8</t>
  </si>
  <si>
    <t>M</t>
  </si>
  <si>
    <t>58337303</t>
  </si>
  <si>
    <t>štěrkopísek frakce 0/8</t>
  </si>
  <si>
    <t>900056507</t>
  </si>
  <si>
    <t>0,71*2 'Přepočtené koeficientem množství</t>
  </si>
  <si>
    <t>Zakládání</t>
  </si>
  <si>
    <t>9</t>
  </si>
  <si>
    <t>271532212</t>
  </si>
  <si>
    <t>Podsyp pod základové konstrukce se zhutněním z hrubého kameniva frakce 16 až 32 mm</t>
  </si>
  <si>
    <t>-957822714</t>
  </si>
  <si>
    <t>základové patky - podsyp</t>
  </si>
  <si>
    <t>0,50*0,50*0,10*4</t>
  </si>
  <si>
    <t>10</t>
  </si>
  <si>
    <t>27511711R</t>
  </si>
  <si>
    <t>Osazení ocelové kotevní patky do betonované základové patky</t>
  </si>
  <si>
    <t>kus</t>
  </si>
  <si>
    <t>-132237394</t>
  </si>
  <si>
    <t>11</t>
  </si>
  <si>
    <t>5482500R</t>
  </si>
  <si>
    <t xml:space="preserve">kotevní patka tvaru U </t>
  </si>
  <si>
    <t>-60886534</t>
  </si>
  <si>
    <t>275313611</t>
  </si>
  <si>
    <t>Základové patky z betonu tř. C 16/20</t>
  </si>
  <si>
    <t>-905603083</t>
  </si>
  <si>
    <t xml:space="preserve">základové patky - betonováno přímo do výkopu +3,50% </t>
  </si>
  <si>
    <t>0,50*0,50*0,80*4*1,035</t>
  </si>
  <si>
    <t>Svislé a kompletní konstrukce</t>
  </si>
  <si>
    <t>13</t>
  </si>
  <si>
    <t>310239211</t>
  </si>
  <si>
    <t>Zazdívka otvorů pl přes 1 do 4 m2 ve zdivu nadzákladovém cihlami pálenými na MVC</t>
  </si>
  <si>
    <t>1680396586</t>
  </si>
  <si>
    <t>částečné zazdění otvoru po vybouraných vratech</t>
  </si>
  <si>
    <t>1,0*2,0*0,30</t>
  </si>
  <si>
    <t>Vodorovné konstrukce</t>
  </si>
  <si>
    <t>14</t>
  </si>
  <si>
    <t>451572111</t>
  </si>
  <si>
    <t>Lože pod potrubí otevřený výkop z kameniva drobného těženého</t>
  </si>
  <si>
    <t>745083178</t>
  </si>
  <si>
    <t>0,60*0,10*3,0</t>
  </si>
  <si>
    <t>Komunikace pozemní</t>
  </si>
  <si>
    <t>15</t>
  </si>
  <si>
    <t>596211110</t>
  </si>
  <si>
    <t>Kladení zámkové dlažby komunikací pro pěší ručně tl 60 mm skupiny A pl do 50 m2</t>
  </si>
  <si>
    <t>-1042280881</t>
  </si>
  <si>
    <t>doplnění stávající dlažby - použití původní zámkové dlažby 100%</t>
  </si>
  <si>
    <t>Úpravy povrchů, podlahy a osazování výplní</t>
  </si>
  <si>
    <t>612325225</t>
  </si>
  <si>
    <t>Vápenocementová štuková omítka malých ploch přes 1 do 4 m2 na stěnách</t>
  </si>
  <si>
    <t>-1029728657</t>
  </si>
  <si>
    <t>zazdívka otvoru v místě vybouraných vrat</t>
  </si>
  <si>
    <t>1,0</t>
  </si>
  <si>
    <t>17</t>
  </si>
  <si>
    <t>612325301</t>
  </si>
  <si>
    <t>Vápenocementová hladká omítka ostění nebo nadpraží</t>
  </si>
  <si>
    <t>824079504</t>
  </si>
  <si>
    <t>ostění+nadpraží v místě vybouraných vrat</t>
  </si>
  <si>
    <t>(1,0+2,0)*0,30</t>
  </si>
  <si>
    <t>18</t>
  </si>
  <si>
    <t>622321121</t>
  </si>
  <si>
    <t>Vápenocementová omítka hladká jednovrstvá vnějších stěn nanášená ručně</t>
  </si>
  <si>
    <t>-2031803302</t>
  </si>
  <si>
    <t>1,0*2,0</t>
  </si>
  <si>
    <t>Vedení trubní dálková a přípojná</t>
  </si>
  <si>
    <t>19</t>
  </si>
  <si>
    <t>871263120</t>
  </si>
  <si>
    <t>Montáž kanalizačního potrubí hladkého plnostěnného SN 4 z PVC-U DN 110</t>
  </si>
  <si>
    <t>m</t>
  </si>
  <si>
    <t>-812851122</t>
  </si>
  <si>
    <t xml:space="preserve">odvod dešťové vody od svodu </t>
  </si>
  <si>
    <t>3,0</t>
  </si>
  <si>
    <t>20</t>
  </si>
  <si>
    <t>28611116</t>
  </si>
  <si>
    <t>trubka kanalizační PVC DN 110x5000mm SN4</t>
  </si>
  <si>
    <t>275441203</t>
  </si>
  <si>
    <t>3*1,03 'Přepočtené koeficientem množství</t>
  </si>
  <si>
    <t>877260310</t>
  </si>
  <si>
    <t>Montáž kolen na kanalizačním potrubí z PP nebo tvrdého PVC-U trub hladkých plnostěnných DN 100</t>
  </si>
  <si>
    <t>712199564</t>
  </si>
  <si>
    <t>22</t>
  </si>
  <si>
    <t>28611351</t>
  </si>
  <si>
    <t>koleno kanalizační PVC KG 110x45°</t>
  </si>
  <si>
    <t>71229819</t>
  </si>
  <si>
    <t>23</t>
  </si>
  <si>
    <t>877260341</t>
  </si>
  <si>
    <t>Montáž lapačů střešních splavenin na kanalizačním potrubí z PP nebo tvrdého PVC-U trub hladkých plnostěnných DN 100</t>
  </si>
  <si>
    <t>-1239374380</t>
  </si>
  <si>
    <t>24</t>
  </si>
  <si>
    <t>56231163</t>
  </si>
  <si>
    <t>lapač střešních splavenin se zápachovou klapkou a lapacím košem DN 125/110</t>
  </si>
  <si>
    <t>-54041036</t>
  </si>
  <si>
    <t>25</t>
  </si>
  <si>
    <t>8792301R1</t>
  </si>
  <si>
    <t>Napojení odvodu dešťové vody na stávající kanalizační řad včetně tvarovky</t>
  </si>
  <si>
    <t>kpl</t>
  </si>
  <si>
    <t>-1091015225</t>
  </si>
  <si>
    <t>26</t>
  </si>
  <si>
    <t>899722111</t>
  </si>
  <si>
    <t>Krytí potrubí z plastů výstražnou fólií z PVC do 20 cm</t>
  </si>
  <si>
    <t>2012178724</t>
  </si>
  <si>
    <t>Ostatní konstrukce a práce, bourání</t>
  </si>
  <si>
    <t>27</t>
  </si>
  <si>
    <t>968072558</t>
  </si>
  <si>
    <t>Vybourání dřevěných vrat pl do 5 m2 v ocelovém rámu včetně ocelové zárubně</t>
  </si>
  <si>
    <t>942921556</t>
  </si>
  <si>
    <t>vybourání pravé části dřevěných vrat v ocelovém rámu</t>
  </si>
  <si>
    <t>997</t>
  </si>
  <si>
    <t>Doprava suti a vybouraných hmot</t>
  </si>
  <si>
    <t>28</t>
  </si>
  <si>
    <t>997013111</t>
  </si>
  <si>
    <t>Vnitrostaveništní doprava suti a vybouraných hmot pro budovy v do 6 m</t>
  </si>
  <si>
    <t>-1472626253</t>
  </si>
  <si>
    <t>29</t>
  </si>
  <si>
    <t>997013501</t>
  </si>
  <si>
    <t>Odvoz suti a vybouraných hmot na skládku nebo meziskládku do 1 km se složením</t>
  </si>
  <si>
    <t>885033936</t>
  </si>
  <si>
    <t>30</t>
  </si>
  <si>
    <t>997013509</t>
  </si>
  <si>
    <t>Příplatek k odvozu suti a vybouraných hmot na skládku ZKD 1 km přes 1 km</t>
  </si>
  <si>
    <t>-1994145484</t>
  </si>
  <si>
    <t>1,96*9 'Přepočtené koeficientem množství</t>
  </si>
  <si>
    <t>31</t>
  </si>
  <si>
    <t>997013811</t>
  </si>
  <si>
    <t>Poplatek za uložení na skládce (skládkovné) stavebního odpadu dřevěného kód odpadu 17 02 01</t>
  </si>
  <si>
    <t>1156643468</t>
  </si>
  <si>
    <t>0,113+0,12</t>
  </si>
  <si>
    <t>32</t>
  </si>
  <si>
    <t>997013867</t>
  </si>
  <si>
    <t>Poplatek za předání recyklačnímu zařízení stavebního odpadu z tašek a keramických výrobků kód odpadu 17 01 03</t>
  </si>
  <si>
    <t>1049696981</t>
  </si>
  <si>
    <t>998</t>
  </si>
  <si>
    <t>Přesun hmot</t>
  </si>
  <si>
    <t>33</t>
  </si>
  <si>
    <t>998011001</t>
  </si>
  <si>
    <t>Přesun hmot pro budovy zděné v do 6 m</t>
  </si>
  <si>
    <t>-1314207761</t>
  </si>
  <si>
    <t>PSV</t>
  </si>
  <si>
    <t>Práce a dodávky PSV</t>
  </si>
  <si>
    <t>762</t>
  </si>
  <si>
    <t>Konstrukce tesařské</t>
  </si>
  <si>
    <t>34</t>
  </si>
  <si>
    <t>762082130</t>
  </si>
  <si>
    <t>Provedení tesařského profilování zhlaví trámu jednoduchým seříznutím jedním řezem pl přes 160 do 320 cm2</t>
  </si>
  <si>
    <t>323342317</t>
  </si>
  <si>
    <t>35</t>
  </si>
  <si>
    <t>762083122</t>
  </si>
  <si>
    <t>Impregnace řeziva proti dřevokaznému hmyzu, houbám a plísním máčením třída ohrožení 3 a 4</t>
  </si>
  <si>
    <t>-819164696</t>
  </si>
  <si>
    <t>příloha PD - D.1.1.2.1.2, D.1.1.2.2.1</t>
  </si>
  <si>
    <t>dřevěné prvky konstrukce zastřešení pro uložení FVE</t>
  </si>
  <si>
    <t>1,07*14*0,10*0,10   "sloupek 100/100 - podpora krokví</t>
  </si>
  <si>
    <t>12,15*0,16*0,20   "trám 160/120 - případné doplnění pozednice</t>
  </si>
  <si>
    <t xml:space="preserve">(2,714+0,16)*4*0,16*0,16   "160/160 - podpěrné sloupy konstrukce </t>
  </si>
  <si>
    <t>12,15*0,16*0,16   "160/160 - hranol uložený na podpěrných sloupech</t>
  </si>
  <si>
    <t>9,897*14*0,14*0,20   "140/200 - krokve</t>
  </si>
  <si>
    <t>12,132*9,897*0,022   "bednění</t>
  </si>
  <si>
    <t>36</t>
  </si>
  <si>
    <t>762341250</t>
  </si>
  <si>
    <t>Montáž bednění střech rovných a šikmých sklonu do 60° z hoblovaných prken</t>
  </si>
  <si>
    <t>-177872845</t>
  </si>
  <si>
    <t>12,132*9,897</t>
  </si>
  <si>
    <t>37</t>
  </si>
  <si>
    <t>60515111</t>
  </si>
  <si>
    <t>řezivo jehličnaté boční prkno 20-30mm</t>
  </si>
  <si>
    <t>-1465117683</t>
  </si>
  <si>
    <t>120,07*0,02376 'Přepočtené koeficientem množství</t>
  </si>
  <si>
    <t>38</t>
  </si>
  <si>
    <t>762342216</t>
  </si>
  <si>
    <t>Montáž laťování na střechách jednoduchých sklonu do 60° osové vzdálenosti přes 360 do 600 mm</t>
  </si>
  <si>
    <t>1532341542</t>
  </si>
  <si>
    <t>12,132*9,897   "latě 40x60 mm</t>
  </si>
  <si>
    <t>39</t>
  </si>
  <si>
    <t>60514114</t>
  </si>
  <si>
    <t>řezivo jehličnaté lať impregnovaná dl 4 m</t>
  </si>
  <si>
    <t>962963391</t>
  </si>
  <si>
    <t>12,15*19*0,04*0,06   "latě 40x60 mm</t>
  </si>
  <si>
    <t>0,554*1,08 'Přepočtené koeficientem množství</t>
  </si>
  <si>
    <t>40</t>
  </si>
  <si>
    <t>762342511</t>
  </si>
  <si>
    <t>Montáž kontralatí na podklad bez tepelné izolace</t>
  </si>
  <si>
    <t>2069884366</t>
  </si>
  <si>
    <t>9,897*14   "kontralatě 40x60 mm</t>
  </si>
  <si>
    <t>41</t>
  </si>
  <si>
    <t>-2030713372</t>
  </si>
  <si>
    <t>138,558*0,00259 'Přepočtené koeficientem množství</t>
  </si>
  <si>
    <t>42</t>
  </si>
  <si>
    <t>762342813</t>
  </si>
  <si>
    <t>Demontáž laťování střech z latí osové vzdálenosti přes 0,50 m</t>
  </si>
  <si>
    <t>571852950</t>
  </si>
  <si>
    <t>příloha PD - TZ</t>
  </si>
  <si>
    <t>rozebrání stávající střešní konstrukce v místě napojení nové střešní konstrukce</t>
  </si>
  <si>
    <t>3,10*12,15</t>
  </si>
  <si>
    <t>43</t>
  </si>
  <si>
    <t>762713111</t>
  </si>
  <si>
    <t>Montáž prostorové vázané kce pomocí tesařských spojů z hoblovaného řeziva průřezové pl do 120 cm2</t>
  </si>
  <si>
    <t>-631105153</t>
  </si>
  <si>
    <t>1,07*14   "sloupek 100/100 - podpora krokví</t>
  </si>
  <si>
    <t>44</t>
  </si>
  <si>
    <t>60512125</t>
  </si>
  <si>
    <t>hranol stavební řezivo průřezu do 120cm2 do dl 6m</t>
  </si>
  <si>
    <t>-263052000</t>
  </si>
  <si>
    <t>14,98*0,0108 'Přepočtené koeficientem množství</t>
  </si>
  <si>
    <t>45</t>
  </si>
  <si>
    <t>762713121</t>
  </si>
  <si>
    <t>Montáž prostorové vázané kce pomocí tesařských spojů z hoblovaného řeziva průřezové pl přes 120 do 224 cm2</t>
  </si>
  <si>
    <t>-1602134983</t>
  </si>
  <si>
    <t>12,15   "trám 160/120 - případné doplnění pozednice</t>
  </si>
  <si>
    <t>46</t>
  </si>
  <si>
    <t>60512132</t>
  </si>
  <si>
    <t>hranol stavební řezivo průřezu do 224cm2 přes dl 8m</t>
  </si>
  <si>
    <t>-1054025791</t>
  </si>
  <si>
    <t>12,15*0,02074 'Přepočtené koeficientem množství</t>
  </si>
  <si>
    <t>47</t>
  </si>
  <si>
    <t>762713131</t>
  </si>
  <si>
    <t>Montáž prostorové vázané kce pomocí tesařských spojů z hoblovaného řeziva průřezové pl přes 224 do 288 cm2</t>
  </si>
  <si>
    <t>-992396969</t>
  </si>
  <si>
    <t xml:space="preserve">(2,714+0,16)*4   "160/160 - podpěrné sloupy konstrukce </t>
  </si>
  <si>
    <t>12,15   "160/160 - hranol uložený na podpěrných sloupech</t>
  </si>
  <si>
    <t>Mezisoučet</t>
  </si>
  <si>
    <t>9,897*14   "140/200 - krokve</t>
  </si>
  <si>
    <t>48</t>
  </si>
  <si>
    <t>60512137</t>
  </si>
  <si>
    <t>hranol stavební řezivo průřezu do 288cm2 přes dl 8m</t>
  </si>
  <si>
    <t>-1744783796</t>
  </si>
  <si>
    <t>((2,714+0,16)*4+12,15)*0,16*0,16   "160/160 - podpěrná konstrukce</t>
  </si>
  <si>
    <t>9,897*0,14*0,20*14   "140/200 - krokve</t>
  </si>
  <si>
    <t>4,485*1,08 'Přepočtené koeficientem množství</t>
  </si>
  <si>
    <t>49</t>
  </si>
  <si>
    <t>762795000</t>
  </si>
  <si>
    <t>Spojovací prostředky pro montáž prostorových vázaných kcí</t>
  </si>
  <si>
    <t>127223278</t>
  </si>
  <si>
    <t>12,15*0,04*0,06*19   "latě 40x60 mm</t>
  </si>
  <si>
    <t>50</t>
  </si>
  <si>
    <t>998762201</t>
  </si>
  <si>
    <t>Přesun hmot procentní pro kce tesařské v objektech v do 6 m</t>
  </si>
  <si>
    <t>%</t>
  </si>
  <si>
    <t>2020151250</t>
  </si>
  <si>
    <t>764</t>
  </si>
  <si>
    <t>Konstrukce klempířské</t>
  </si>
  <si>
    <t>51</t>
  </si>
  <si>
    <t>764004801</t>
  </si>
  <si>
    <t>Demontáž podokapního žlabu do suti</t>
  </si>
  <si>
    <t>-807157996</t>
  </si>
  <si>
    <t>odstanění žlabu v místě nového zastřešení</t>
  </si>
  <si>
    <t>12,15</t>
  </si>
  <si>
    <t>52</t>
  </si>
  <si>
    <t>764004841</t>
  </si>
  <si>
    <t>Demontáž háku do suti</t>
  </si>
  <si>
    <t>593377472</t>
  </si>
  <si>
    <t>53</t>
  </si>
  <si>
    <t>764004861</t>
  </si>
  <si>
    <t>Demontáž svodu do suti</t>
  </si>
  <si>
    <t>-1584060326</t>
  </si>
  <si>
    <t>stávající svod</t>
  </si>
  <si>
    <t>2,50</t>
  </si>
  <si>
    <t>54</t>
  </si>
  <si>
    <t>7641116R1</t>
  </si>
  <si>
    <t>Oplechování boku konstrukce z Pz plechu s povrch úpravou</t>
  </si>
  <si>
    <t>1786327417</t>
  </si>
  <si>
    <t>příloha PD - D.1.1.2.3.1</t>
  </si>
  <si>
    <t>2,55*(1,15+0,65)/2+2,50*1,15/2</t>
  </si>
  <si>
    <t>55</t>
  </si>
  <si>
    <t>764212633</t>
  </si>
  <si>
    <t>Oplechování štítu závětrnou lištou z Pz s povrchovou úpravou rš 250 mm</t>
  </si>
  <si>
    <t>796611614</t>
  </si>
  <si>
    <t>10,0*1,10</t>
  </si>
  <si>
    <t>56</t>
  </si>
  <si>
    <t>764511601</t>
  </si>
  <si>
    <t>Žlab podokapní půlkruhový z Pz s povrchovou úpravou rš 280 mm</t>
  </si>
  <si>
    <t>-572876028</t>
  </si>
  <si>
    <t>nový žlab</t>
  </si>
  <si>
    <t>12,15*1,10</t>
  </si>
  <si>
    <t>57</t>
  </si>
  <si>
    <t>764511642</t>
  </si>
  <si>
    <t>Kotlík oválný (trychtýřový) pro podokapní žlaby z Pz s povrchovou úpravou 330/100 mm</t>
  </si>
  <si>
    <t>506769883</t>
  </si>
  <si>
    <t>58</t>
  </si>
  <si>
    <t>764518622</t>
  </si>
  <si>
    <t>Svody kruhové včetně objímek, kolen, odskoků z Pz s povrchovou úpravou průměru 100 mm</t>
  </si>
  <si>
    <t>-1691744269</t>
  </si>
  <si>
    <t>příloha PD - D.1.1.2.2.1</t>
  </si>
  <si>
    <t>nový svod</t>
  </si>
  <si>
    <t>3,50*1,10</t>
  </si>
  <si>
    <t>59</t>
  </si>
  <si>
    <t>998764201</t>
  </si>
  <si>
    <t>Přesun hmot procentní pro konstrukce klempířské v objektech v do 6 m</t>
  </si>
  <si>
    <t>-1497986277</t>
  </si>
  <si>
    <t>765</t>
  </si>
  <si>
    <t>Krytina skládaná</t>
  </si>
  <si>
    <t>60</t>
  </si>
  <si>
    <t>7651110R1</t>
  </si>
  <si>
    <t>D+M  krytiny keramické drážkové určené pro nízký sklon včetně všech systémových prvků</t>
  </si>
  <si>
    <t>1018732017</t>
  </si>
  <si>
    <t>střecha zastřešení</t>
  </si>
  <si>
    <t>9,132*9,897</t>
  </si>
  <si>
    <t>61</t>
  </si>
  <si>
    <t>765111801</t>
  </si>
  <si>
    <t>Demontáž krytiny keramické drážkové sklonu do 30° na sucho do suti</t>
  </si>
  <si>
    <t>2083321951</t>
  </si>
  <si>
    <t>62</t>
  </si>
  <si>
    <t>765111811</t>
  </si>
  <si>
    <t>Příplatek k demontáži krytiny keramické drážkové do suti za sklon přes 30°</t>
  </si>
  <si>
    <t>-196386811</t>
  </si>
  <si>
    <t>63</t>
  </si>
  <si>
    <t>765191001</t>
  </si>
  <si>
    <t>Montáž pojistné hydroizolační nebo parotěsné fólie kladené ve sklonu do 20° lepením na bednění nebo izolaci</t>
  </si>
  <si>
    <t>-1793438196</t>
  </si>
  <si>
    <t>64</t>
  </si>
  <si>
    <t>62853001</t>
  </si>
  <si>
    <t>pás asfaltový samolepicí modifikovaný SBS s vložkou ze skleněné tkaniny se spalitelnou fólií nebo jemnozrnným minerálním posypem nebo textilií na horním povrchu tl 4,0mm</t>
  </si>
  <si>
    <t>2085817593</t>
  </si>
  <si>
    <t>90,379*1,1 'Přepočtené koeficientem množství</t>
  </si>
  <si>
    <t>65</t>
  </si>
  <si>
    <t>765191911</t>
  </si>
  <si>
    <t>Demontáž pojistné hydroizolační fólie kladené ve sklonu přes 30°</t>
  </si>
  <si>
    <t>1845643889</t>
  </si>
  <si>
    <t>66</t>
  </si>
  <si>
    <t>998765201</t>
  </si>
  <si>
    <t>Přesun hmot procentní pro krytiny skládané v objektech v do 6 m</t>
  </si>
  <si>
    <t>-1282919303</t>
  </si>
  <si>
    <t>783</t>
  </si>
  <si>
    <t>Dokončovací práce - nátěry</t>
  </si>
  <si>
    <t>67</t>
  </si>
  <si>
    <t>783218111</t>
  </si>
  <si>
    <t>Lazurovací dvojnásobný syntetický nátěr tesařských konstrukcí</t>
  </si>
  <si>
    <t>-710191284</t>
  </si>
  <si>
    <t>1,07*14*0,10*4   "sloupek 100/100 - podpora krokví</t>
  </si>
  <si>
    <t xml:space="preserve">(2,714+0,16)*4*0,16*4   "160/160 - podpěrné sloupy konstrukce </t>
  </si>
  <si>
    <t>12,15*0,16*4   "160/160 - hranol uložený na podpěrných sloupech</t>
  </si>
  <si>
    <t>9,897*14*(0,14+0,20*2)   "140/200 - krokve</t>
  </si>
  <si>
    <t>784</t>
  </si>
  <si>
    <t>Dokončovací práce - malby a tapety</t>
  </si>
  <si>
    <t>68</t>
  </si>
  <si>
    <t>784181101</t>
  </si>
  <si>
    <t>Základní akrylátová jednonásobná bezbarvá penetrace podkladu v místnostech v do 3,80 m</t>
  </si>
  <si>
    <t>-1258449927</t>
  </si>
  <si>
    <t>1,0*2,0*2+(1,0+2,0)*0,30</t>
  </si>
  <si>
    <t>69</t>
  </si>
  <si>
    <t>784312021</t>
  </si>
  <si>
    <t>Dvojnásobné bílé vápenné malby v místnostech v do 3,80 m</t>
  </si>
  <si>
    <t>-1716153983</t>
  </si>
  <si>
    <t>VON - VRN+ON</t>
  </si>
  <si>
    <t>VRN - Vedlejší rozpočtové náklady</t>
  </si>
  <si>
    <t xml:space="preserve">    VRN1 - Průzkumné, geodetické a projektové práce</t>
  </si>
  <si>
    <t xml:space="preserve">    VRN4 -  Inženýrská činnost</t>
  </si>
  <si>
    <t>VRN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</si>
  <si>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</si>
  <si>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</si>
  <si>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</si>
  <si>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</si>
  <si>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</si>
  <si>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1024</t>
  </si>
  <si>
    <t>-1685263607</t>
  </si>
  <si>
    <t>013294000</t>
  </si>
  <si>
    <t>Vypracování výrobní dokumentace</t>
  </si>
  <si>
    <t>-1914242499</t>
  </si>
  <si>
    <t>VRN4</t>
  </si>
  <si>
    <t xml:space="preserve"> Inženýrská činnost</t>
  </si>
  <si>
    <t>041903001</t>
  </si>
  <si>
    <t>Inženýrská činnost při realizaci stavby</t>
  </si>
  <si>
    <t>-1707946638</t>
  </si>
  <si>
    <t>049303001</t>
  </si>
  <si>
    <t>Doklady požadované k převzetí díla</t>
  </si>
  <si>
    <t>15891633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</si>
</sst>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8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0" fillId="0" borderId="0" xfId="0" applyAlignment="1"/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tabSelected="1" workbookViewId="0"/>
  </sheetViews>
  <sheetFormatPr defaultRowHeight="15"/>
  <cols>
    <col min="1" max="1" width="8.83203125" customWidth="1"/>
    <col min="2" max="2" width="1.6640625" customWidth="1"/>
    <col min="3" max="3" width="4.5" customWidth="1"/>
    <col min="4" max="33" width="2.83203125" customWidth="1"/>
    <col min="34" max="34" width="3.5" customWidth="1"/>
    <col min="35" max="35" width="42.33203125" customWidth="1"/>
    <col min="36" max="37" width="2.5" customWidth="1"/>
    <col min="38" max="38" width="8.83203125" customWidth="1"/>
    <col min="39" max="39" width="3.5" customWidth="1"/>
    <col min="40" max="40" width="14.33203125" customWidth="1"/>
    <col min="41" max="41" width="8" customWidth="1"/>
    <col min="42" max="42" width="4.5" customWidth="1"/>
    <col min="43" max="43" width="16.6640625" hidden="1" customWidth="1"/>
    <col min="44" max="44" width="14.5" customWidth="1"/>
    <col min="45" max="47" width="27.6640625" hidden="1" customWidth="1"/>
    <col min="48" max="49" width="23.1640625" hidden="1" customWidth="1"/>
    <col min="50" max="51" width="26.6640625" hidden="1" customWidth="1"/>
    <col min="52" max="52" width="23.1640625" hidden="1" customWidth="1"/>
    <col min="53" max="53" width="20.5" hidden="1" customWidth="1"/>
    <col min="54" max="54" width="26.6640625" hidden="1" customWidth="1"/>
    <col min="55" max="55" width="23.1640625" hidden="1" customWidth="1"/>
    <col min="56" max="56" width="20.5" hidden="1" customWidth="1"/>
    <col min="57" max="57" width="71.1640625" customWidth="1"/>
    <col min="71" max="91" width="9.16406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195" t="s">
        <v>14</v>
      </c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R5" s="20"/>
      <c r="BE5" s="192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196" t="s">
        <v>17</v>
      </c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R6" s="20"/>
      <c r="BE6" s="193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193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193"/>
      <c r="BS8" s="17" t="s">
        <v>6</v>
      </c>
    </row>
    <row r="9" spans="1:74" ht="14.45" customHeight="1">
      <c r="B9" s="20"/>
      <c r="AR9" s="20"/>
      <c r="BE9" s="193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193"/>
      <c r="BS10" s="17" t="s">
        <v>6</v>
      </c>
    </row>
    <row r="11" spans="1:74" ht="18.399999999999999" customHeight="1">
      <c r="B11" s="20"/>
      <c r="E11" s="25" t="s">
        <v>26</v>
      </c>
      <c r="AK11" s="27" t="s">
        <v>27</v>
      </c>
      <c r="AN11" s="25" t="s">
        <v>1</v>
      </c>
      <c r="AR11" s="20"/>
      <c r="BE11" s="193"/>
      <c r="BS11" s="17" t="s">
        <v>6</v>
      </c>
    </row>
    <row r="12" spans="1:74" ht="6.95" customHeight="1">
      <c r="B12" s="20"/>
      <c r="AR12" s="20"/>
      <c r="BE12" s="193"/>
      <c r="BS12" s="17" t="s">
        <v>6</v>
      </c>
    </row>
    <row r="13" spans="1:74" ht="12" customHeight="1">
      <c r="B13" s="20"/>
      <c r="D13" s="27" t="s">
        <v>28</v>
      </c>
      <c r="AK13" s="27" t="s">
        <v>25</v>
      </c>
      <c r="AN13" s="29" t="s">
        <v>29</v>
      </c>
      <c r="AR13" s="20"/>
      <c r="BE13" s="193"/>
      <c r="BS13" s="17" t="s">
        <v>6</v>
      </c>
    </row>
    <row r="14" spans="1:74">
      <c r="B14" s="20"/>
      <c r="E14" s="197" t="s">
        <v>29</v>
      </c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27" t="s">
        <v>27</v>
      </c>
      <c r="AN14" s="29" t="s">
        <v>29</v>
      </c>
      <c r="AR14" s="20"/>
      <c r="BE14" s="193"/>
      <c r="BS14" s="17" t="s">
        <v>6</v>
      </c>
    </row>
    <row r="15" spans="1:74" ht="6.95" customHeight="1">
      <c r="B15" s="20"/>
      <c r="AR15" s="20"/>
      <c r="BE15" s="193"/>
      <c r="BS15" s="17" t="s">
        <v>4</v>
      </c>
    </row>
    <row r="16" spans="1:74" ht="12" customHeight="1">
      <c r="B16" s="20"/>
      <c r="D16" s="27" t="s">
        <v>30</v>
      </c>
      <c r="AK16" s="27" t="s">
        <v>25</v>
      </c>
      <c r="AN16" s="25" t="s">
        <v>1</v>
      </c>
      <c r="AR16" s="20"/>
      <c r="BE16" s="193"/>
      <c r="BS16" s="17" t="s">
        <v>4</v>
      </c>
    </row>
    <row r="17" spans="2:71" ht="18.399999999999999" customHeight="1">
      <c r="B17" s="20"/>
      <c r="E17" s="25" t="s">
        <v>31</v>
      </c>
      <c r="AK17" s="27" t="s">
        <v>27</v>
      </c>
      <c r="AN17" s="25" t="s">
        <v>1</v>
      </c>
      <c r="AR17" s="20"/>
      <c r="BE17" s="193"/>
      <c r="BS17" s="17" t="s">
        <v>32</v>
      </c>
    </row>
    <row r="18" spans="2:71" ht="6.95" customHeight="1">
      <c r="B18" s="20"/>
      <c r="AR18" s="20"/>
      <c r="BE18" s="193"/>
      <c r="BS18" s="17" t="s">
        <v>6</v>
      </c>
    </row>
    <row r="19" spans="2:71" ht="12" customHeight="1">
      <c r="B19" s="20"/>
      <c r="D19" s="27" t="s">
        <v>33</v>
      </c>
      <c r="AK19" s="27" t="s">
        <v>25</v>
      </c>
      <c r="AN19" s="25" t="s">
        <v>1</v>
      </c>
      <c r="AR19" s="20"/>
      <c r="BE19" s="193"/>
      <c r="BS19" s="17" t="s">
        <v>6</v>
      </c>
    </row>
    <row r="20" spans="2:71" ht="18.399999999999999" customHeight="1">
      <c r="B20" s="20"/>
      <c r="E20" s="25" t="s">
        <v>34</v>
      </c>
      <c r="AK20" s="27" t="s">
        <v>27</v>
      </c>
      <c r="AN20" s="25" t="s">
        <v>1</v>
      </c>
      <c r="AR20" s="20"/>
      <c r="BE20" s="193"/>
      <c r="BS20" s="17" t="s">
        <v>32</v>
      </c>
    </row>
    <row r="21" spans="2:71" ht="6.95" customHeight="1">
      <c r="B21" s="20"/>
      <c r="AR21" s="20"/>
      <c r="BE21" s="193"/>
    </row>
    <row r="22" spans="2:71" ht="12" customHeight="1">
      <c r="B22" s="20"/>
      <c r="D22" s="27" t="s">
        <v>35</v>
      </c>
      <c r="AR22" s="20"/>
      <c r="BE22" s="193"/>
    </row>
    <row r="23" spans="2:71" ht="14.45" customHeight="1">
      <c r="B23" s="20"/>
      <c r="E23" s="199" t="s">
        <v>1</v>
      </c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R23" s="20"/>
      <c r="BE23" s="193"/>
    </row>
    <row r="24" spans="2:71" ht="6.95" customHeight="1">
      <c r="B24" s="20"/>
      <c r="AR24" s="20"/>
      <c r="BE24" s="193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193"/>
    </row>
    <row r="26" spans="2:71" s="1" customFormat="1" ht="25.9" customHeight="1">
      <c r="B26" s="32"/>
      <c r="D26" s="33" t="s">
        <v>36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00">
        <f>ROUND(AG94,2)</f>
        <v>0</v>
      </c>
      <c r="AL26" s="201"/>
      <c r="AM26" s="201"/>
      <c r="AN26" s="201"/>
      <c r="AO26" s="201"/>
      <c r="AR26" s="32"/>
      <c r="BE26" s="193"/>
    </row>
    <row r="27" spans="2:71" s="1" customFormat="1" ht="6.95" customHeight="1">
      <c r="B27" s="32"/>
      <c r="AR27" s="32"/>
      <c r="BE27" s="193"/>
    </row>
    <row r="28" spans="2:71" s="1" customFormat="1">
      <c r="B28" s="32"/>
      <c r="L28" s="202" t="s">
        <v>37</v>
      </c>
      <c r="M28" s="202"/>
      <c r="N28" s="202"/>
      <c r="O28" s="202"/>
      <c r="P28" s="202"/>
      <c r="W28" s="202" t="s">
        <v>38</v>
      </c>
      <c r="X28" s="202"/>
      <c r="Y28" s="202"/>
      <c r="Z28" s="202"/>
      <c r="AA28" s="202"/>
      <c r="AB28" s="202"/>
      <c r="AC28" s="202"/>
      <c r="AD28" s="202"/>
      <c r="AE28" s="202"/>
      <c r="AK28" s="202" t="s">
        <v>39</v>
      </c>
      <c r="AL28" s="202"/>
      <c r="AM28" s="202"/>
      <c r="AN28" s="202"/>
      <c r="AO28" s="202"/>
      <c r="AR28" s="32"/>
      <c r="BE28" s="193"/>
    </row>
    <row r="29" spans="2:71" s="2" customFormat="1" ht="14.45" customHeight="1">
      <c r="B29" s="36"/>
      <c r="D29" s="27" t="s">
        <v>40</v>
      </c>
      <c r="F29" s="27" t="s">
        <v>41</v>
      </c>
      <c r="L29" s="205">
        <v>0.21</v>
      </c>
      <c r="M29" s="204"/>
      <c r="N29" s="204"/>
      <c r="O29" s="204"/>
      <c r="P29" s="204"/>
      <c r="W29" s="203">
        <f>ROUND(AZ94, 2)</f>
        <v>0</v>
      </c>
      <c r="X29" s="204"/>
      <c r="Y29" s="204"/>
      <c r="Z29" s="204"/>
      <c r="AA29" s="204"/>
      <c r="AB29" s="204"/>
      <c r="AC29" s="204"/>
      <c r="AD29" s="204"/>
      <c r="AE29" s="204"/>
      <c r="AK29" s="203">
        <f>ROUND(AV94, 2)</f>
        <v>0</v>
      </c>
      <c r="AL29" s="204"/>
      <c r="AM29" s="204"/>
      <c r="AN29" s="204"/>
      <c r="AO29" s="204"/>
      <c r="AR29" s="36"/>
      <c r="BE29" s="194"/>
    </row>
    <row r="30" spans="2:71" s="2" customFormat="1" ht="14.45" customHeight="1">
      <c r="B30" s="36"/>
      <c r="F30" s="27" t="s">
        <v>42</v>
      </c>
      <c r="L30" s="205">
        <v>0.12</v>
      </c>
      <c r="M30" s="204"/>
      <c r="N30" s="204"/>
      <c r="O30" s="204"/>
      <c r="P30" s="204"/>
      <c r="W30" s="203">
        <f>ROUND(BA94, 2)</f>
        <v>0</v>
      </c>
      <c r="X30" s="204"/>
      <c r="Y30" s="204"/>
      <c r="Z30" s="204"/>
      <c r="AA30" s="204"/>
      <c r="AB30" s="204"/>
      <c r="AC30" s="204"/>
      <c r="AD30" s="204"/>
      <c r="AE30" s="204"/>
      <c r="AK30" s="203">
        <f>ROUND(AW94, 2)</f>
        <v>0</v>
      </c>
      <c r="AL30" s="204"/>
      <c r="AM30" s="204"/>
      <c r="AN30" s="204"/>
      <c r="AO30" s="204"/>
      <c r="AR30" s="36"/>
      <c r="BE30" s="194"/>
    </row>
    <row r="31" spans="2:71" s="2" customFormat="1" ht="14.45" hidden="1" customHeight="1">
      <c r="B31" s="36"/>
      <c r="F31" s="27" t="s">
        <v>43</v>
      </c>
      <c r="L31" s="205">
        <v>0.21</v>
      </c>
      <c r="M31" s="204"/>
      <c r="N31" s="204"/>
      <c r="O31" s="204"/>
      <c r="P31" s="204"/>
      <c r="W31" s="203">
        <f>ROUND(BB94, 2)</f>
        <v>0</v>
      </c>
      <c r="X31" s="204"/>
      <c r="Y31" s="204"/>
      <c r="Z31" s="204"/>
      <c r="AA31" s="204"/>
      <c r="AB31" s="204"/>
      <c r="AC31" s="204"/>
      <c r="AD31" s="204"/>
      <c r="AE31" s="204"/>
      <c r="AK31" s="203">
        <v>0</v>
      </c>
      <c r="AL31" s="204"/>
      <c r="AM31" s="204"/>
      <c r="AN31" s="204"/>
      <c r="AO31" s="204"/>
      <c r="AR31" s="36"/>
      <c r="BE31" s="194"/>
    </row>
    <row r="32" spans="2:71" s="2" customFormat="1" ht="14.45" hidden="1" customHeight="1">
      <c r="B32" s="36"/>
      <c r="F32" s="27" t="s">
        <v>44</v>
      </c>
      <c r="L32" s="205">
        <v>0.12</v>
      </c>
      <c r="M32" s="204"/>
      <c r="N32" s="204"/>
      <c r="O32" s="204"/>
      <c r="P32" s="204"/>
      <c r="W32" s="203">
        <f>ROUND(BC94, 2)</f>
        <v>0</v>
      </c>
      <c r="X32" s="204"/>
      <c r="Y32" s="204"/>
      <c r="Z32" s="204"/>
      <c r="AA32" s="204"/>
      <c r="AB32" s="204"/>
      <c r="AC32" s="204"/>
      <c r="AD32" s="204"/>
      <c r="AE32" s="204"/>
      <c r="AK32" s="203">
        <v>0</v>
      </c>
      <c r="AL32" s="204"/>
      <c r="AM32" s="204"/>
      <c r="AN32" s="204"/>
      <c r="AO32" s="204"/>
      <c r="AR32" s="36"/>
      <c r="BE32" s="194"/>
    </row>
    <row r="33" spans="2:57" s="2" customFormat="1" ht="14.45" hidden="1" customHeight="1">
      <c r="B33" s="36"/>
      <c r="F33" s="27" t="s">
        <v>45</v>
      </c>
      <c r="L33" s="205">
        <v>0</v>
      </c>
      <c r="M33" s="204"/>
      <c r="N33" s="204"/>
      <c r="O33" s="204"/>
      <c r="P33" s="204"/>
      <c r="W33" s="203">
        <f>ROUND(BD94, 2)</f>
        <v>0</v>
      </c>
      <c r="X33" s="204"/>
      <c r="Y33" s="204"/>
      <c r="Z33" s="204"/>
      <c r="AA33" s="204"/>
      <c r="AB33" s="204"/>
      <c r="AC33" s="204"/>
      <c r="AD33" s="204"/>
      <c r="AE33" s="204"/>
      <c r="AK33" s="203">
        <v>0</v>
      </c>
      <c r="AL33" s="204"/>
      <c r="AM33" s="204"/>
      <c r="AN33" s="204"/>
      <c r="AO33" s="204"/>
      <c r="AR33" s="36"/>
      <c r="BE33" s="194"/>
    </row>
    <row r="34" spans="2:57" s="1" customFormat="1" ht="6.95" customHeight="1">
      <c r="B34" s="32"/>
      <c r="AR34" s="32"/>
      <c r="BE34" s="193"/>
    </row>
    <row r="35" spans="2:57" s="1" customFormat="1" ht="25.9" customHeight="1">
      <c r="B35" s="32"/>
      <c r="C35" s="37"/>
      <c r="D35" s="38" t="s">
        <v>46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47</v>
      </c>
      <c r="U35" s="39"/>
      <c r="V35" s="39"/>
      <c r="W35" s="39"/>
      <c r="X35" s="206" t="s">
        <v>48</v>
      </c>
      <c r="Y35" s="207"/>
      <c r="Z35" s="207"/>
      <c r="AA35" s="207"/>
      <c r="AB35" s="207"/>
      <c r="AC35" s="39"/>
      <c r="AD35" s="39"/>
      <c r="AE35" s="39"/>
      <c r="AF35" s="39"/>
      <c r="AG35" s="39"/>
      <c r="AH35" s="39"/>
      <c r="AI35" s="39"/>
      <c r="AJ35" s="39"/>
      <c r="AK35" s="208">
        <f>SUM(AK26:AK33)</f>
        <v>0</v>
      </c>
      <c r="AL35" s="207"/>
      <c r="AM35" s="207"/>
      <c r="AN35" s="207"/>
      <c r="AO35" s="209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49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50</v>
      </c>
      <c r="AI49" s="42"/>
      <c r="AJ49" s="42"/>
      <c r="AK49" s="42"/>
      <c r="AL49" s="42"/>
      <c r="AM49" s="42"/>
      <c r="AN49" s="42"/>
      <c r="AO49" s="42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>
      <c r="B60" s="32"/>
      <c r="D60" s="43" t="s">
        <v>51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52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51</v>
      </c>
      <c r="AI60" s="34"/>
      <c r="AJ60" s="34"/>
      <c r="AK60" s="34"/>
      <c r="AL60" s="34"/>
      <c r="AM60" s="43" t="s">
        <v>52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>
      <c r="B64" s="32"/>
      <c r="D64" s="41" t="s">
        <v>53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54</v>
      </c>
      <c r="AI64" s="42"/>
      <c r="AJ64" s="42"/>
      <c r="AK64" s="42"/>
      <c r="AL64" s="42"/>
      <c r="AM64" s="42"/>
      <c r="AN64" s="42"/>
      <c r="AO64" s="42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>
      <c r="B75" s="32"/>
      <c r="D75" s="43" t="s">
        <v>51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52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51</v>
      </c>
      <c r="AI75" s="34"/>
      <c r="AJ75" s="34"/>
      <c r="AK75" s="34"/>
      <c r="AL75" s="34"/>
      <c r="AM75" s="43" t="s">
        <v>52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55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26_26</v>
      </c>
      <c r="AR84" s="48"/>
    </row>
    <row r="85" spans="1:91" s="4" customFormat="1" ht="36.950000000000003" customHeight="1">
      <c r="B85" s="49"/>
      <c r="C85" s="50" t="s">
        <v>16</v>
      </c>
      <c r="L85" s="210" t="str">
        <f>K6</f>
        <v>Stavební úpravy střešní konstrukce s vybudováním konstrukce pro uložení FVE panelů Starý Máteřov 34</v>
      </c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>k.ú, Starý Máteřov</v>
      </c>
      <c r="AI87" s="27" t="s">
        <v>22</v>
      </c>
      <c r="AM87" s="212" t="str">
        <f>IF(AN8= "","",AN8)</f>
        <v>23. 2. 2026</v>
      </c>
      <c r="AN87" s="212"/>
      <c r="AR87" s="32"/>
    </row>
    <row r="88" spans="1:91" s="1" customFormat="1" ht="6.95" customHeight="1">
      <c r="B88" s="32"/>
      <c r="AR88" s="32"/>
    </row>
    <row r="89" spans="1:91" s="1" customFormat="1" ht="26.45" customHeight="1">
      <c r="B89" s="32"/>
      <c r="C89" s="27" t="s">
        <v>24</v>
      </c>
      <c r="L89" s="3" t="str">
        <f>IF(E11= "","",E11)</f>
        <v>Obec Starý Máteřov, Starý Máteřov 38, 530 02</v>
      </c>
      <c r="AI89" s="27" t="s">
        <v>30</v>
      </c>
      <c r="AM89" s="213" t="str">
        <f>IF(E17="","",E17)</f>
        <v>IPOKa, s.r.o.,Blanky Waleské 558, 281 02 Cerhenice</v>
      </c>
      <c r="AN89" s="214"/>
      <c r="AO89" s="214"/>
      <c r="AP89" s="214"/>
      <c r="AR89" s="32"/>
      <c r="AS89" s="215" t="s">
        <v>56</v>
      </c>
      <c r="AT89" s="216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6" customHeight="1">
      <c r="B90" s="32"/>
      <c r="C90" s="27" t="s">
        <v>28</v>
      </c>
      <c r="L90" s="3" t="str">
        <f>IF(E14= "Vyplň údaj","",E14)</f>
        <v/>
      </c>
      <c r="AI90" s="27" t="s">
        <v>33</v>
      </c>
      <c r="AM90" s="213" t="str">
        <f>IF(E20="","",E20)</f>
        <v xml:space="preserve"> </v>
      </c>
      <c r="AN90" s="214"/>
      <c r="AO90" s="214"/>
      <c r="AP90" s="214"/>
      <c r="AR90" s="32"/>
      <c r="AS90" s="217"/>
      <c r="AT90" s="218"/>
      <c r="BD90" s="56"/>
    </row>
    <row r="91" spans="1:91" s="1" customFormat="1" ht="10.9" customHeight="1">
      <c r="B91" s="32"/>
      <c r="AR91" s="32"/>
      <c r="AS91" s="217"/>
      <c r="AT91" s="218"/>
      <c r="BD91" s="56"/>
    </row>
    <row r="92" spans="1:91" s="1" customFormat="1" ht="29.25" customHeight="1">
      <c r="B92" s="32"/>
      <c r="C92" s="219" t="s">
        <v>57</v>
      </c>
      <c r="D92" s="220"/>
      <c r="E92" s="220"/>
      <c r="F92" s="220"/>
      <c r="G92" s="220"/>
      <c r="H92" s="57"/>
      <c r="I92" s="221" t="s">
        <v>58</v>
      </c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22" t="s">
        <v>59</v>
      </c>
      <c r="AH92" s="220"/>
      <c r="AI92" s="220"/>
      <c r="AJ92" s="220"/>
      <c r="AK92" s="220"/>
      <c r="AL92" s="220"/>
      <c r="AM92" s="220"/>
      <c r="AN92" s="221" t="s">
        <v>60</v>
      </c>
      <c r="AO92" s="220"/>
      <c r="AP92" s="223"/>
      <c r="AQ92" s="58" t="s">
        <v>61</v>
      </c>
      <c r="AR92" s="32"/>
      <c r="AS92" s="59" t="s">
        <v>62</v>
      </c>
      <c r="AT92" s="60" t="s">
        <v>63</v>
      </c>
      <c r="AU92" s="60" t="s">
        <v>64</v>
      </c>
      <c r="AV92" s="60" t="s">
        <v>65</v>
      </c>
      <c r="AW92" s="60" t="s">
        <v>66</v>
      </c>
      <c r="AX92" s="60" t="s">
        <v>67</v>
      </c>
      <c r="AY92" s="60" t="s">
        <v>68</v>
      </c>
      <c r="AZ92" s="60" t="s">
        <v>69</v>
      </c>
      <c r="BA92" s="60" t="s">
        <v>70</v>
      </c>
      <c r="BB92" s="60" t="s">
        <v>71</v>
      </c>
      <c r="BC92" s="60" t="s">
        <v>72</v>
      </c>
      <c r="BD92" s="61" t="s">
        <v>73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74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27">
        <f>ROUND(SUM(AG95:AG96),2)</f>
        <v>0</v>
      </c>
      <c r="AH94" s="227"/>
      <c r="AI94" s="227"/>
      <c r="AJ94" s="227"/>
      <c r="AK94" s="227"/>
      <c r="AL94" s="227"/>
      <c r="AM94" s="227"/>
      <c r="AN94" s="228">
        <f>SUM(AG94,AT94)</f>
        <v>0</v>
      </c>
      <c r="AO94" s="228"/>
      <c r="AP94" s="228"/>
      <c r="AQ94" s="67" t="s">
        <v>1</v>
      </c>
      <c r="AR94" s="63"/>
      <c r="AS94" s="68">
        <f>ROUND(SUM(AS95:AS96),2)</f>
        <v>0</v>
      </c>
      <c r="AT94" s="69">
        <f>ROUND(SUM(AV94:AW94),2)</f>
        <v>0</v>
      </c>
      <c r="AU94" s="70">
        <f>ROUND(SUM(AU95:AU96),5)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ROUND(SUM(AZ95:AZ96),2)</f>
        <v>0</v>
      </c>
      <c r="BA94" s="69">
        <f>ROUND(SUM(BA95:BA96),2)</f>
        <v>0</v>
      </c>
      <c r="BB94" s="69">
        <f>ROUND(SUM(BB95:BB96),2)</f>
        <v>0</v>
      </c>
      <c r="BC94" s="69">
        <f>ROUND(SUM(BC95:BC96),2)</f>
        <v>0</v>
      </c>
      <c r="BD94" s="71">
        <f>ROUND(SUM(BD95:BD96),2)</f>
        <v>0</v>
      </c>
      <c r="BS94" s="72" t="s">
        <v>75</v>
      </c>
      <c r="BT94" s="72" t="s">
        <v>76</v>
      </c>
      <c r="BU94" s="73" t="s">
        <v>77</v>
      </c>
      <c r="BV94" s="72" t="s">
        <v>78</v>
      </c>
      <c r="BW94" s="72" t="s">
        <v>5</v>
      </c>
      <c r="BX94" s="72" t="s">
        <v>79</v>
      </c>
      <c r="CL94" s="72" t="s">
        <v>1</v>
      </c>
    </row>
    <row r="95" spans="1:91" s="6" customFormat="1" ht="14.45" customHeight="1">
      <c r="A95" s="74" t="s">
        <v>80</v>
      </c>
      <c r="B95" s="75"/>
      <c r="C95" s="76"/>
      <c r="D95" s="226" t="s">
        <v>81</v>
      </c>
      <c r="E95" s="226"/>
      <c r="F95" s="226"/>
      <c r="G95" s="226"/>
      <c r="H95" s="226"/>
      <c r="I95" s="77"/>
      <c r="J95" s="226" t="s">
        <v>82</v>
      </c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4">
        <f>'01 - Architektonicko-stav...'!J30</f>
        <v>0</v>
      </c>
      <c r="AH95" s="225"/>
      <c r="AI95" s="225"/>
      <c r="AJ95" s="225"/>
      <c r="AK95" s="225"/>
      <c r="AL95" s="225"/>
      <c r="AM95" s="225"/>
      <c r="AN95" s="224">
        <f>SUM(AG95,AT95)</f>
        <v>0</v>
      </c>
      <c r="AO95" s="225"/>
      <c r="AP95" s="225"/>
      <c r="AQ95" s="78" t="s">
        <v>83</v>
      </c>
      <c r="AR95" s="75"/>
      <c r="AS95" s="79">
        <v>0</v>
      </c>
      <c r="AT95" s="80">
        <f>ROUND(SUM(AV95:AW95),2)</f>
        <v>0</v>
      </c>
      <c r="AU95" s="81">
        <f>'01 - Architektonicko-stav...'!P133</f>
        <v>0</v>
      </c>
      <c r="AV95" s="80">
        <f>'01 - Architektonicko-stav...'!J33</f>
        <v>0</v>
      </c>
      <c r="AW95" s="80">
        <f>'01 - Architektonicko-stav...'!J34</f>
        <v>0</v>
      </c>
      <c r="AX95" s="80">
        <f>'01 - Architektonicko-stav...'!J35</f>
        <v>0</v>
      </c>
      <c r="AY95" s="80">
        <f>'01 - Architektonicko-stav...'!J36</f>
        <v>0</v>
      </c>
      <c r="AZ95" s="80">
        <f>'01 - Architektonicko-stav...'!F33</f>
        <v>0</v>
      </c>
      <c r="BA95" s="80">
        <f>'01 - Architektonicko-stav...'!F34</f>
        <v>0</v>
      </c>
      <c r="BB95" s="80">
        <f>'01 - Architektonicko-stav...'!F35</f>
        <v>0</v>
      </c>
      <c r="BC95" s="80">
        <f>'01 - Architektonicko-stav...'!F36</f>
        <v>0</v>
      </c>
      <c r="BD95" s="82">
        <f>'01 - Architektonicko-stav...'!F37</f>
        <v>0</v>
      </c>
      <c r="BT95" s="83" t="s">
        <v>84</v>
      </c>
      <c r="BV95" s="83" t="s">
        <v>78</v>
      </c>
      <c r="BW95" s="83" t="s">
        <v>85</v>
      </c>
      <c r="BX95" s="83" t="s">
        <v>5</v>
      </c>
      <c r="CL95" s="83" t="s">
        <v>1</v>
      </c>
      <c r="CM95" s="83" t="s">
        <v>86</v>
      </c>
    </row>
    <row r="96" spans="1:91" s="6" customFormat="1" ht="14.45" customHeight="1">
      <c r="A96" s="74" t="s">
        <v>80</v>
      </c>
      <c r="B96" s="75"/>
      <c r="C96" s="76"/>
      <c r="D96" s="226" t="s">
        <v>87</v>
      </c>
      <c r="E96" s="226"/>
      <c r="F96" s="226"/>
      <c r="G96" s="226"/>
      <c r="H96" s="226"/>
      <c r="I96" s="77"/>
      <c r="J96" s="226" t="s">
        <v>88</v>
      </c>
      <c r="K96" s="226"/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4">
        <f>'VON - VRN+ON'!J30</f>
        <v>0</v>
      </c>
      <c r="AH96" s="225"/>
      <c r="AI96" s="225"/>
      <c r="AJ96" s="225"/>
      <c r="AK96" s="225"/>
      <c r="AL96" s="225"/>
      <c r="AM96" s="225"/>
      <c r="AN96" s="224">
        <f>SUM(AG96,AT96)</f>
        <v>0</v>
      </c>
      <c r="AO96" s="225"/>
      <c r="AP96" s="225"/>
      <c r="AQ96" s="78" t="s">
        <v>87</v>
      </c>
      <c r="AR96" s="75"/>
      <c r="AS96" s="84">
        <v>0</v>
      </c>
      <c r="AT96" s="85">
        <f>ROUND(SUM(AV96:AW96),2)</f>
        <v>0</v>
      </c>
      <c r="AU96" s="86">
        <f>'VON - VRN+ON'!P119</f>
        <v>0</v>
      </c>
      <c r="AV96" s="85">
        <f>'VON - VRN+ON'!J33</f>
        <v>0</v>
      </c>
      <c r="AW96" s="85">
        <f>'VON - VRN+ON'!J34</f>
        <v>0</v>
      </c>
      <c r="AX96" s="85">
        <f>'VON - VRN+ON'!J35</f>
        <v>0</v>
      </c>
      <c r="AY96" s="85">
        <f>'VON - VRN+ON'!J36</f>
        <v>0</v>
      </c>
      <c r="AZ96" s="85">
        <f>'VON - VRN+ON'!F33</f>
        <v>0</v>
      </c>
      <c r="BA96" s="85">
        <f>'VON - VRN+ON'!F34</f>
        <v>0</v>
      </c>
      <c r="BB96" s="85">
        <f>'VON - VRN+ON'!F35</f>
        <v>0</v>
      </c>
      <c r="BC96" s="85">
        <f>'VON - VRN+ON'!F36</f>
        <v>0</v>
      </c>
      <c r="BD96" s="87">
        <f>'VON - VRN+ON'!F37</f>
        <v>0</v>
      </c>
      <c r="BT96" s="83" t="s">
        <v>84</v>
      </c>
      <c r="BV96" s="83" t="s">
        <v>78</v>
      </c>
      <c r="BW96" s="83" t="s">
        <v>89</v>
      </c>
      <c r="BX96" s="83" t="s">
        <v>5</v>
      </c>
      <c r="CL96" s="83" t="s">
        <v>1</v>
      </c>
      <c r="CM96" s="83" t="s">
        <v>86</v>
      </c>
    </row>
    <row r="97" spans="2:44" s="1" customFormat="1" ht="30" customHeight="1">
      <c r="B97" s="32"/>
      <c r="AR97" s="32"/>
    </row>
    <row r="98" spans="2:44" s="1" customFormat="1" ht="6.95" customHeight="1"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32"/>
    </row>
  </sheetData>
  <sheetProtection algorithmName="SHA-512" hashValue="RIjLHKVgZt/5HG4hLewBQ82Xi2ZkejzYt0lnqwoHEF1OUOKt6e0y7DwAm2sDwo0ppeRw6y4LfTkxQcazxZs6fQ==" saltValue="HeLJVLSsppoWI8lUNJBfRPbCRgHgn1xB/5WRT3THA3AyWDW+8PmC9VVmKfGgIbg/OuxgUmYxE+GfluLLlu1olw==" spinCount="100000" sheet="1" objects="1" scenarios="1" formatColumns="0" formatRows="0"/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Architektonicko-stav...'!C2" display="/" xr:uid="{00000000-0004-0000-0000-000000000000}"/>
    <hyperlink ref="A96" location="'VON - VRN+ON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94"/>
  <sheetViews>
    <sheetView showGridLines="0" workbookViewId="0"/>
  </sheetViews>
  <sheetFormatPr defaultRowHeight="15"/>
  <cols>
    <col min="1" max="1" width="8.83203125" customWidth="1"/>
    <col min="2" max="2" width="1.1640625" customWidth="1"/>
    <col min="3" max="4" width="4.5" customWidth="1"/>
    <col min="5" max="5" width="18.33203125" customWidth="1"/>
    <col min="6" max="6" width="54.5" customWidth="1"/>
    <col min="7" max="7" width="8" customWidth="1"/>
    <col min="8" max="8" width="15" customWidth="1"/>
    <col min="9" max="9" width="16.83203125" customWidth="1"/>
    <col min="10" max="10" width="23.83203125" customWidth="1"/>
    <col min="11" max="11" width="23.83203125" hidden="1" customWidth="1"/>
    <col min="12" max="12" width="10" customWidth="1"/>
    <col min="13" max="13" width="11.5" hidden="1" customWidth="1"/>
    <col min="14" max="14" width="9.1640625" hidden="1"/>
    <col min="15" max="20" width="15.1640625" hidden="1" customWidth="1"/>
    <col min="21" max="21" width="17.5" hidden="1" customWidth="1"/>
    <col min="22" max="22" width="13.1640625" customWidth="1"/>
    <col min="23" max="23" width="17.5" customWidth="1"/>
    <col min="24" max="24" width="13.1640625" customWidth="1"/>
    <col min="25" max="25" width="16" customWidth="1"/>
    <col min="26" max="26" width="11.6640625" customWidth="1"/>
    <col min="27" max="27" width="16" customWidth="1"/>
    <col min="28" max="28" width="17.5" customWidth="1"/>
    <col min="29" max="29" width="11.6640625" customWidth="1"/>
    <col min="30" max="30" width="16" customWidth="1"/>
    <col min="31" max="31" width="17.5" customWidth="1"/>
    <col min="44" max="65" width="9.1640625" hidden="1"/>
  </cols>
  <sheetData>
    <row r="2" spans="2:46" ht="36.950000000000003" customHeight="1"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90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27" customHeight="1">
      <c r="B7" s="20"/>
      <c r="E7" s="229" t="str">
        <f>'Rekapitulace stavby'!K6</f>
        <v>Stavební úpravy střešní konstrukce s vybudováním konstrukce pro uložení FVE panelů Starý Máteřov 34</v>
      </c>
      <c r="F7" s="230"/>
      <c r="G7" s="230"/>
      <c r="H7" s="230"/>
      <c r="L7" s="20"/>
    </row>
    <row r="8" spans="2:46" s="1" customFormat="1" ht="12" customHeight="1">
      <c r="B8" s="32"/>
      <c r="D8" s="27" t="s">
        <v>91</v>
      </c>
      <c r="L8" s="32"/>
    </row>
    <row r="9" spans="2:46" s="1" customFormat="1" ht="15.6" customHeight="1">
      <c r="B9" s="32"/>
      <c r="E9" s="210" t="s">
        <v>92</v>
      </c>
      <c r="F9" s="231"/>
      <c r="G9" s="231"/>
      <c r="H9" s="231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23. 2. 2026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2" t="str">
        <f>'Rekapitulace stavby'!E14</f>
        <v>Vyplň údaj</v>
      </c>
      <c r="F18" s="195"/>
      <c r="G18" s="195"/>
      <c r="H18" s="195"/>
      <c r="I18" s="27" t="s">
        <v>27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33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35</v>
      </c>
      <c r="L26" s="32"/>
    </row>
    <row r="27" spans="2:12" s="7" customFormat="1" ht="14.45" customHeight="1">
      <c r="B27" s="89"/>
      <c r="E27" s="199" t="s">
        <v>1</v>
      </c>
      <c r="F27" s="199"/>
      <c r="G27" s="199"/>
      <c r="H27" s="199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36</v>
      </c>
      <c r="J30" s="66">
        <f>ROUND(J133,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38</v>
      </c>
      <c r="I32" s="35" t="s">
        <v>37</v>
      </c>
      <c r="J32" s="35" t="s">
        <v>39</v>
      </c>
      <c r="L32" s="32"/>
    </row>
    <row r="33" spans="2:12" s="1" customFormat="1" ht="14.45" customHeight="1">
      <c r="B33" s="32"/>
      <c r="D33" s="55" t="s">
        <v>40</v>
      </c>
      <c r="E33" s="27" t="s">
        <v>41</v>
      </c>
      <c r="F33" s="91">
        <f>ROUND((SUM(BE133:BE393)),  2)</f>
        <v>0</v>
      </c>
      <c r="I33" s="92">
        <v>0.21</v>
      </c>
      <c r="J33" s="91">
        <f>ROUND(((SUM(BE133:BE393))*I33),  2)</f>
        <v>0</v>
      </c>
      <c r="L33" s="32"/>
    </row>
    <row r="34" spans="2:12" s="1" customFormat="1" ht="14.45" customHeight="1">
      <c r="B34" s="32"/>
      <c r="E34" s="27" t="s">
        <v>42</v>
      </c>
      <c r="F34" s="91">
        <f>ROUND((SUM(BF133:BF393)),  2)</f>
        <v>0</v>
      </c>
      <c r="I34" s="92">
        <v>0.12</v>
      </c>
      <c r="J34" s="91">
        <f>ROUND(((SUM(BF133:BF393))*I34),  2)</f>
        <v>0</v>
      </c>
      <c r="L34" s="32"/>
    </row>
    <row r="35" spans="2:12" s="1" customFormat="1" ht="14.45" hidden="1" customHeight="1">
      <c r="B35" s="32"/>
      <c r="E35" s="27" t="s">
        <v>43</v>
      </c>
      <c r="F35" s="91">
        <f>ROUND((SUM(BG133:BG393)),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44</v>
      </c>
      <c r="F36" s="91">
        <f>ROUND((SUM(BH133:BH393)),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45</v>
      </c>
      <c r="F37" s="91">
        <f>ROUND((SUM(BI133:BI393)),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46</v>
      </c>
      <c r="E39" s="57"/>
      <c r="F39" s="57"/>
      <c r="G39" s="95" t="s">
        <v>47</v>
      </c>
      <c r="H39" s="96" t="s">
        <v>48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>
      <c r="B61" s="32"/>
      <c r="D61" s="43" t="s">
        <v>51</v>
      </c>
      <c r="E61" s="34"/>
      <c r="F61" s="99" t="s">
        <v>52</v>
      </c>
      <c r="G61" s="43" t="s">
        <v>51</v>
      </c>
      <c r="H61" s="34"/>
      <c r="I61" s="34"/>
      <c r="J61" s="100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>
      <c r="B76" s="32"/>
      <c r="D76" s="43" t="s">
        <v>51</v>
      </c>
      <c r="E76" s="34"/>
      <c r="F76" s="99" t="s">
        <v>52</v>
      </c>
      <c r="G76" s="43" t="s">
        <v>51</v>
      </c>
      <c r="H76" s="34"/>
      <c r="I76" s="34"/>
      <c r="J76" s="100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93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27" customHeight="1">
      <c r="B85" s="32"/>
      <c r="E85" s="229" t="str">
        <f>E7</f>
        <v>Stavební úpravy střešní konstrukce s vybudováním konstrukce pro uložení FVE panelů Starý Máteřov 34</v>
      </c>
      <c r="F85" s="230"/>
      <c r="G85" s="230"/>
      <c r="H85" s="230"/>
      <c r="L85" s="32"/>
    </row>
    <row r="86" spans="2:47" s="1" customFormat="1" ht="12" customHeight="1">
      <c r="B86" s="32"/>
      <c r="C86" s="27" t="s">
        <v>91</v>
      </c>
      <c r="L86" s="32"/>
    </row>
    <row r="87" spans="2:47" s="1" customFormat="1" ht="15.6" customHeight="1">
      <c r="B87" s="32"/>
      <c r="E87" s="210" t="str">
        <f>E9</f>
        <v>01 - Architektonicko-stavební řešení</v>
      </c>
      <c r="F87" s="231"/>
      <c r="G87" s="231"/>
      <c r="H87" s="231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k.ú, Starý Máteřov</v>
      </c>
      <c r="I89" s="27" t="s">
        <v>22</v>
      </c>
      <c r="J89" s="52" t="str">
        <f>IF(J12="","",J12)</f>
        <v>23. 2. 2026</v>
      </c>
      <c r="L89" s="32"/>
    </row>
    <row r="90" spans="2:47" s="1" customFormat="1" ht="6.95" customHeight="1">
      <c r="B90" s="32"/>
      <c r="L90" s="32"/>
    </row>
    <row r="91" spans="2:47" s="1" customFormat="1" ht="40.9" customHeight="1">
      <c r="B91" s="32"/>
      <c r="C91" s="27" t="s">
        <v>24</v>
      </c>
      <c r="F91" s="25" t="str">
        <f>E15</f>
        <v>Obec Starý Máteřov, Starý Máteřov 38, 530 02</v>
      </c>
      <c r="I91" s="27" t="s">
        <v>30</v>
      </c>
      <c r="J91" s="30" t="str">
        <f>E21</f>
        <v>IPOKa, s.r.o.,Blanky Waleské 558, 281 02 Cerhenice</v>
      </c>
      <c r="L91" s="32"/>
    </row>
    <row r="92" spans="2:47" s="1" customFormat="1" ht="15.6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94</v>
      </c>
      <c r="D94" s="93"/>
      <c r="E94" s="93"/>
      <c r="F94" s="93"/>
      <c r="G94" s="93"/>
      <c r="H94" s="93"/>
      <c r="I94" s="93"/>
      <c r="J94" s="102" t="s">
        <v>95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96</v>
      </c>
      <c r="J96" s="66">
        <f>J133</f>
        <v>0</v>
      </c>
      <c r="L96" s="32"/>
      <c r="AU96" s="17" t="s">
        <v>97</v>
      </c>
    </row>
    <row r="97" spans="2:12" s="8" customFormat="1" ht="24.95" customHeight="1">
      <c r="B97" s="104"/>
      <c r="D97" s="105" t="s">
        <v>98</v>
      </c>
      <c r="E97" s="106"/>
      <c r="F97" s="106"/>
      <c r="G97" s="106"/>
      <c r="H97" s="106"/>
      <c r="I97" s="106"/>
      <c r="J97" s="107">
        <f>J134</f>
        <v>0</v>
      </c>
      <c r="L97" s="104"/>
    </row>
    <row r="98" spans="2:12" s="9" customFormat="1" ht="19.899999999999999" customHeight="1">
      <c r="B98" s="108"/>
      <c r="D98" s="109" t="s">
        <v>99</v>
      </c>
      <c r="E98" s="110"/>
      <c r="F98" s="110"/>
      <c r="G98" s="110"/>
      <c r="H98" s="110"/>
      <c r="I98" s="110"/>
      <c r="J98" s="111">
        <f>J135</f>
        <v>0</v>
      </c>
      <c r="L98" s="108"/>
    </row>
    <row r="99" spans="2:12" s="9" customFormat="1" ht="19.899999999999999" customHeight="1">
      <c r="B99" s="108"/>
      <c r="D99" s="109" t="s">
        <v>100</v>
      </c>
      <c r="E99" s="110"/>
      <c r="F99" s="110"/>
      <c r="G99" s="110"/>
      <c r="H99" s="110"/>
      <c r="I99" s="110"/>
      <c r="J99" s="111">
        <f>J170</f>
        <v>0</v>
      </c>
      <c r="L99" s="108"/>
    </row>
    <row r="100" spans="2:12" s="9" customFormat="1" ht="19.899999999999999" customHeight="1">
      <c r="B100" s="108"/>
      <c r="D100" s="109" t="s">
        <v>101</v>
      </c>
      <c r="E100" s="110"/>
      <c r="F100" s="110"/>
      <c r="G100" s="110"/>
      <c r="H100" s="110"/>
      <c r="I100" s="110"/>
      <c r="J100" s="111">
        <f>J183</f>
        <v>0</v>
      </c>
      <c r="L100" s="108"/>
    </row>
    <row r="101" spans="2:12" s="9" customFormat="1" ht="19.899999999999999" customHeight="1">
      <c r="B101" s="108"/>
      <c r="D101" s="109" t="s">
        <v>102</v>
      </c>
      <c r="E101" s="110"/>
      <c r="F101" s="110"/>
      <c r="G101" s="110"/>
      <c r="H101" s="110"/>
      <c r="I101" s="110"/>
      <c r="J101" s="111">
        <f>J188</f>
        <v>0</v>
      </c>
      <c r="L101" s="108"/>
    </row>
    <row r="102" spans="2:12" s="9" customFormat="1" ht="19.899999999999999" customHeight="1">
      <c r="B102" s="108"/>
      <c r="D102" s="109" t="s">
        <v>103</v>
      </c>
      <c r="E102" s="110"/>
      <c r="F102" s="110"/>
      <c r="G102" s="110"/>
      <c r="H102" s="110"/>
      <c r="I102" s="110"/>
      <c r="J102" s="111">
        <f>J193</f>
        <v>0</v>
      </c>
      <c r="L102" s="108"/>
    </row>
    <row r="103" spans="2:12" s="9" customFormat="1" ht="19.899999999999999" customHeight="1">
      <c r="B103" s="108"/>
      <c r="D103" s="109" t="s">
        <v>104</v>
      </c>
      <c r="E103" s="110"/>
      <c r="F103" s="110"/>
      <c r="G103" s="110"/>
      <c r="H103" s="110"/>
      <c r="I103" s="110"/>
      <c r="J103" s="111">
        <f>J198</f>
        <v>0</v>
      </c>
      <c r="L103" s="108"/>
    </row>
    <row r="104" spans="2:12" s="9" customFormat="1" ht="19.899999999999999" customHeight="1">
      <c r="B104" s="108"/>
      <c r="D104" s="109" t="s">
        <v>105</v>
      </c>
      <c r="E104" s="110"/>
      <c r="F104" s="110"/>
      <c r="G104" s="110"/>
      <c r="H104" s="110"/>
      <c r="I104" s="110"/>
      <c r="J104" s="111">
        <f>J211</f>
        <v>0</v>
      </c>
      <c r="L104" s="108"/>
    </row>
    <row r="105" spans="2:12" s="9" customFormat="1" ht="19.899999999999999" customHeight="1">
      <c r="B105" s="108"/>
      <c r="D105" s="109" t="s">
        <v>106</v>
      </c>
      <c r="E105" s="110"/>
      <c r="F105" s="110"/>
      <c r="G105" s="110"/>
      <c r="H105" s="110"/>
      <c r="I105" s="110"/>
      <c r="J105" s="111">
        <f>J227</f>
        <v>0</v>
      </c>
      <c r="L105" s="108"/>
    </row>
    <row r="106" spans="2:12" s="9" customFormat="1" ht="19.899999999999999" customHeight="1">
      <c r="B106" s="108"/>
      <c r="D106" s="109" t="s">
        <v>107</v>
      </c>
      <c r="E106" s="110"/>
      <c r="F106" s="110"/>
      <c r="G106" s="110"/>
      <c r="H106" s="110"/>
      <c r="I106" s="110"/>
      <c r="J106" s="111">
        <f>J232</f>
        <v>0</v>
      </c>
      <c r="L106" s="108"/>
    </row>
    <row r="107" spans="2:12" s="9" customFormat="1" ht="19.899999999999999" customHeight="1">
      <c r="B107" s="108"/>
      <c r="D107" s="109" t="s">
        <v>108</v>
      </c>
      <c r="E107" s="110"/>
      <c r="F107" s="110"/>
      <c r="G107" s="110"/>
      <c r="H107" s="110"/>
      <c r="I107" s="110"/>
      <c r="J107" s="111">
        <f>J241</f>
        <v>0</v>
      </c>
      <c r="L107" s="108"/>
    </row>
    <row r="108" spans="2:12" s="8" customFormat="1" ht="24.95" customHeight="1">
      <c r="B108" s="104"/>
      <c r="D108" s="105" t="s">
        <v>109</v>
      </c>
      <c r="E108" s="106"/>
      <c r="F108" s="106"/>
      <c r="G108" s="106"/>
      <c r="H108" s="106"/>
      <c r="I108" s="106"/>
      <c r="J108" s="107">
        <f>J243</f>
        <v>0</v>
      </c>
      <c r="L108" s="104"/>
    </row>
    <row r="109" spans="2:12" s="9" customFormat="1" ht="19.899999999999999" customHeight="1">
      <c r="B109" s="108"/>
      <c r="D109" s="109" t="s">
        <v>110</v>
      </c>
      <c r="E109" s="110"/>
      <c r="F109" s="110"/>
      <c r="G109" s="110"/>
      <c r="H109" s="110"/>
      <c r="I109" s="110"/>
      <c r="J109" s="111">
        <f>J244</f>
        <v>0</v>
      </c>
      <c r="L109" s="108"/>
    </row>
    <row r="110" spans="2:12" s="9" customFormat="1" ht="19.899999999999999" customHeight="1">
      <c r="B110" s="108"/>
      <c r="D110" s="109" t="s">
        <v>111</v>
      </c>
      <c r="E110" s="110"/>
      <c r="F110" s="110"/>
      <c r="G110" s="110"/>
      <c r="H110" s="110"/>
      <c r="I110" s="110"/>
      <c r="J110" s="111">
        <f>J324</f>
        <v>0</v>
      </c>
      <c r="L110" s="108"/>
    </row>
    <row r="111" spans="2:12" s="9" customFormat="1" ht="19.899999999999999" customHeight="1">
      <c r="B111" s="108"/>
      <c r="D111" s="109" t="s">
        <v>112</v>
      </c>
      <c r="E111" s="110"/>
      <c r="F111" s="110"/>
      <c r="G111" s="110"/>
      <c r="H111" s="110"/>
      <c r="I111" s="110"/>
      <c r="J111" s="111">
        <f>J352</f>
        <v>0</v>
      </c>
      <c r="L111" s="108"/>
    </row>
    <row r="112" spans="2:12" s="9" customFormat="1" ht="19.899999999999999" customHeight="1">
      <c r="B112" s="108"/>
      <c r="D112" s="109" t="s">
        <v>113</v>
      </c>
      <c r="E112" s="110"/>
      <c r="F112" s="110"/>
      <c r="G112" s="110"/>
      <c r="H112" s="110"/>
      <c r="I112" s="110"/>
      <c r="J112" s="111">
        <f>J377</f>
        <v>0</v>
      </c>
      <c r="L112" s="108"/>
    </row>
    <row r="113" spans="2:12" s="9" customFormat="1" ht="19.899999999999999" customHeight="1">
      <c r="B113" s="108"/>
      <c r="D113" s="109" t="s">
        <v>114</v>
      </c>
      <c r="E113" s="110"/>
      <c r="F113" s="110"/>
      <c r="G113" s="110"/>
      <c r="H113" s="110"/>
      <c r="I113" s="110"/>
      <c r="J113" s="111">
        <f>J388</f>
        <v>0</v>
      </c>
      <c r="L113" s="108"/>
    </row>
    <row r="114" spans="2:12" s="1" customFormat="1" ht="21.75" customHeight="1">
      <c r="B114" s="32"/>
      <c r="L114" s="32"/>
    </row>
    <row r="115" spans="2:12" s="1" customFormat="1" ht="6.95" customHeight="1"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32"/>
    </row>
    <row r="119" spans="2:12" s="1" customFormat="1" ht="6.95" customHeight="1">
      <c r="B119" s="46"/>
      <c r="C119" s="47"/>
      <c r="D119" s="47"/>
      <c r="E119" s="47"/>
      <c r="F119" s="47"/>
      <c r="G119" s="47"/>
      <c r="H119" s="47"/>
      <c r="I119" s="47"/>
      <c r="J119" s="47"/>
      <c r="K119" s="47"/>
      <c r="L119" s="32"/>
    </row>
    <row r="120" spans="2:12" s="1" customFormat="1" ht="24.95" customHeight="1">
      <c r="B120" s="32"/>
      <c r="C120" s="21" t="s">
        <v>115</v>
      </c>
      <c r="L120" s="32"/>
    </row>
    <row r="121" spans="2:12" s="1" customFormat="1" ht="6.95" customHeight="1">
      <c r="B121" s="32"/>
      <c r="L121" s="32"/>
    </row>
    <row r="122" spans="2:12" s="1" customFormat="1" ht="12" customHeight="1">
      <c r="B122" s="32"/>
      <c r="C122" s="27" t="s">
        <v>16</v>
      </c>
      <c r="L122" s="32"/>
    </row>
    <row r="123" spans="2:12" s="1" customFormat="1" ht="27" customHeight="1">
      <c r="B123" s="32"/>
      <c r="E123" s="229" t="str">
        <f>E7</f>
        <v>Stavební úpravy střešní konstrukce s vybudováním konstrukce pro uložení FVE panelů Starý Máteřov 34</v>
      </c>
      <c r="F123" s="230"/>
      <c r="G123" s="230"/>
      <c r="H123" s="230"/>
      <c r="L123" s="32"/>
    </row>
    <row r="124" spans="2:12" s="1" customFormat="1" ht="12" customHeight="1">
      <c r="B124" s="32"/>
      <c r="C124" s="27" t="s">
        <v>91</v>
      </c>
      <c r="L124" s="32"/>
    </row>
    <row r="125" spans="2:12" s="1" customFormat="1" ht="15.6" customHeight="1">
      <c r="B125" s="32"/>
      <c r="E125" s="210" t="str">
        <f>E9</f>
        <v>01 - Architektonicko-stavební řešení</v>
      </c>
      <c r="F125" s="231"/>
      <c r="G125" s="231"/>
      <c r="H125" s="231"/>
      <c r="L125" s="32"/>
    </row>
    <row r="126" spans="2:12" s="1" customFormat="1" ht="6.95" customHeight="1">
      <c r="B126" s="32"/>
      <c r="L126" s="32"/>
    </row>
    <row r="127" spans="2:12" s="1" customFormat="1" ht="12" customHeight="1">
      <c r="B127" s="32"/>
      <c r="C127" s="27" t="s">
        <v>20</v>
      </c>
      <c r="F127" s="25" t="str">
        <f>F12</f>
        <v>k.ú, Starý Máteřov</v>
      </c>
      <c r="I127" s="27" t="s">
        <v>22</v>
      </c>
      <c r="J127" s="52" t="str">
        <f>IF(J12="","",J12)</f>
        <v>23. 2. 2026</v>
      </c>
      <c r="L127" s="32"/>
    </row>
    <row r="128" spans="2:12" s="1" customFormat="1" ht="6.95" customHeight="1">
      <c r="B128" s="32"/>
      <c r="L128" s="32"/>
    </row>
    <row r="129" spans="2:65" s="1" customFormat="1" ht="40.9" customHeight="1">
      <c r="B129" s="32"/>
      <c r="C129" s="27" t="s">
        <v>24</v>
      </c>
      <c r="F129" s="25" t="str">
        <f>E15</f>
        <v>Obec Starý Máteřov, Starý Máteřov 38, 530 02</v>
      </c>
      <c r="I129" s="27" t="s">
        <v>30</v>
      </c>
      <c r="J129" s="30" t="str">
        <f>E21</f>
        <v>IPOKa, s.r.o.,Blanky Waleské 558, 281 02 Cerhenice</v>
      </c>
      <c r="L129" s="32"/>
    </row>
    <row r="130" spans="2:65" s="1" customFormat="1" ht="15.6" customHeight="1">
      <c r="B130" s="32"/>
      <c r="C130" s="27" t="s">
        <v>28</v>
      </c>
      <c r="F130" s="25" t="str">
        <f>IF(E18="","",E18)</f>
        <v>Vyplň údaj</v>
      </c>
      <c r="I130" s="27" t="s">
        <v>33</v>
      </c>
      <c r="J130" s="30" t="str">
        <f>E24</f>
        <v xml:space="preserve"> </v>
      </c>
      <c r="L130" s="32"/>
    </row>
    <row r="131" spans="2:65" s="1" customFormat="1" ht="10.35" customHeight="1">
      <c r="B131" s="32"/>
      <c r="L131" s="32"/>
    </row>
    <row r="132" spans="2:65" s="10" customFormat="1" ht="29.25" customHeight="1">
      <c r="B132" s="112"/>
      <c r="C132" s="113" t="s">
        <v>116</v>
      </c>
      <c r="D132" s="114" t="s">
        <v>61</v>
      </c>
      <c r="E132" s="114" t="s">
        <v>57</v>
      </c>
      <c r="F132" s="114" t="s">
        <v>58</v>
      </c>
      <c r="G132" s="114" t="s">
        <v>117</v>
      </c>
      <c r="H132" s="114" t="s">
        <v>118</v>
      </c>
      <c r="I132" s="114" t="s">
        <v>119</v>
      </c>
      <c r="J132" s="115" t="s">
        <v>95</v>
      </c>
      <c r="K132" s="116" t="s">
        <v>120</v>
      </c>
      <c r="L132" s="112"/>
      <c r="M132" s="59" t="s">
        <v>1</v>
      </c>
      <c r="N132" s="60" t="s">
        <v>40</v>
      </c>
      <c r="O132" s="60" t="s">
        <v>121</v>
      </c>
      <c r="P132" s="60" t="s">
        <v>122</v>
      </c>
      <c r="Q132" s="60" t="s">
        <v>123</v>
      </c>
      <c r="R132" s="60" t="s">
        <v>124</v>
      </c>
      <c r="S132" s="60" t="s">
        <v>125</v>
      </c>
      <c r="T132" s="61" t="s">
        <v>126</v>
      </c>
    </row>
    <row r="133" spans="2:65" s="1" customFormat="1" ht="22.9" customHeight="1">
      <c r="B133" s="32"/>
      <c r="C133" s="64" t="s">
        <v>127</v>
      </c>
      <c r="J133" s="117">
        <f>BK133</f>
        <v>0</v>
      </c>
      <c r="L133" s="32"/>
      <c r="M133" s="62"/>
      <c r="N133" s="53"/>
      <c r="O133" s="53"/>
      <c r="P133" s="118">
        <f>P134+P243</f>
        <v>0</v>
      </c>
      <c r="Q133" s="53"/>
      <c r="R133" s="118">
        <f>R134+R243</f>
        <v>12.131581990000001</v>
      </c>
      <c r="S133" s="53"/>
      <c r="T133" s="119">
        <f>T134+T243</f>
        <v>1.9596239500000001</v>
      </c>
      <c r="AT133" s="17" t="s">
        <v>75</v>
      </c>
      <c r="AU133" s="17" t="s">
        <v>97</v>
      </c>
      <c r="BK133" s="120">
        <f>BK134+BK243</f>
        <v>0</v>
      </c>
    </row>
    <row r="134" spans="2:65" s="11" customFormat="1" ht="25.9" customHeight="1">
      <c r="B134" s="121"/>
      <c r="D134" s="122" t="s">
        <v>75</v>
      </c>
      <c r="E134" s="123" t="s">
        <v>128</v>
      </c>
      <c r="F134" s="123" t="s">
        <v>129</v>
      </c>
      <c r="I134" s="124"/>
      <c r="J134" s="125">
        <f>BK134</f>
        <v>0</v>
      </c>
      <c r="L134" s="121"/>
      <c r="M134" s="126"/>
      <c r="P134" s="127">
        <f>P135+P170+P183+P188+P193+P198+P211+P227+P232+P241</f>
        <v>0</v>
      </c>
      <c r="R134" s="127">
        <f>R135+R170+R183+R188+R193+R198+R211+R227+R232+R241</f>
        <v>6.3214238600000003</v>
      </c>
      <c r="T134" s="128">
        <f>T135+T170+T183+T188+T193+T198+T211+T227+T232+T241</f>
        <v>0.12</v>
      </c>
      <c r="AR134" s="122" t="s">
        <v>84</v>
      </c>
      <c r="AT134" s="129" t="s">
        <v>75</v>
      </c>
      <c r="AU134" s="129" t="s">
        <v>76</v>
      </c>
      <c r="AY134" s="122" t="s">
        <v>130</v>
      </c>
      <c r="BK134" s="130">
        <f>BK135+BK170+BK183+BK188+BK193+BK198+BK211+BK227+BK232+BK241</f>
        <v>0</v>
      </c>
    </row>
    <row r="135" spans="2:65" s="11" customFormat="1" ht="22.9" customHeight="1">
      <c r="B135" s="121"/>
      <c r="D135" s="122" t="s">
        <v>75</v>
      </c>
      <c r="E135" s="131" t="s">
        <v>84</v>
      </c>
      <c r="F135" s="131" t="s">
        <v>131</v>
      </c>
      <c r="I135" s="124"/>
      <c r="J135" s="132">
        <f>BK135</f>
        <v>0</v>
      </c>
      <c r="L135" s="121"/>
      <c r="M135" s="126"/>
      <c r="P135" s="127">
        <f>SUM(P136:P169)</f>
        <v>0</v>
      </c>
      <c r="R135" s="127">
        <f>SUM(R136:R169)</f>
        <v>2.46</v>
      </c>
      <c r="T135" s="128">
        <f>SUM(T136:T169)</f>
        <v>0</v>
      </c>
      <c r="AR135" s="122" t="s">
        <v>84</v>
      </c>
      <c r="AT135" s="129" t="s">
        <v>75</v>
      </c>
      <c r="AU135" s="129" t="s">
        <v>84</v>
      </c>
      <c r="AY135" s="122" t="s">
        <v>130</v>
      </c>
      <c r="BK135" s="130">
        <f>SUM(BK136:BK169)</f>
        <v>0</v>
      </c>
    </row>
    <row r="136" spans="2:65" s="1" customFormat="1" ht="22.15" customHeight="1">
      <c r="B136" s="32"/>
      <c r="C136" s="133" t="s">
        <v>84</v>
      </c>
      <c r="D136" s="133" t="s">
        <v>132</v>
      </c>
      <c r="E136" s="134" t="s">
        <v>133</v>
      </c>
      <c r="F136" s="135" t="s">
        <v>134</v>
      </c>
      <c r="G136" s="136" t="s">
        <v>135</v>
      </c>
      <c r="H136" s="137">
        <v>4</v>
      </c>
      <c r="I136" s="138"/>
      <c r="J136" s="139">
        <f>ROUND(I136*H136,2)</f>
        <v>0</v>
      </c>
      <c r="K136" s="140"/>
      <c r="L136" s="32"/>
      <c r="M136" s="141" t="s">
        <v>1</v>
      </c>
      <c r="N136" s="142" t="s">
        <v>41</v>
      </c>
      <c r="P136" s="143">
        <f>O136*H136</f>
        <v>0</v>
      </c>
      <c r="Q136" s="143">
        <v>0.26</v>
      </c>
      <c r="R136" s="143">
        <f>Q136*H136</f>
        <v>1.04</v>
      </c>
      <c r="S136" s="143">
        <v>0</v>
      </c>
      <c r="T136" s="144">
        <f>S136*H136</f>
        <v>0</v>
      </c>
      <c r="AR136" s="145" t="s">
        <v>136</v>
      </c>
      <c r="AT136" s="145" t="s">
        <v>132</v>
      </c>
      <c r="AU136" s="145" t="s">
        <v>86</v>
      </c>
      <c r="AY136" s="17" t="s">
        <v>130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7" t="s">
        <v>84</v>
      </c>
      <c r="BK136" s="146">
        <f>ROUND(I136*H136,2)</f>
        <v>0</v>
      </c>
      <c r="BL136" s="17" t="s">
        <v>136</v>
      </c>
      <c r="BM136" s="145" t="s">
        <v>137</v>
      </c>
    </row>
    <row r="137" spans="2:65" s="12" customFormat="1">
      <c r="B137" s="147"/>
      <c r="D137" s="148" t="s">
        <v>138</v>
      </c>
      <c r="E137" s="149" t="s">
        <v>1</v>
      </c>
      <c r="F137" s="150" t="s">
        <v>139</v>
      </c>
      <c r="H137" s="149" t="s">
        <v>1</v>
      </c>
      <c r="I137" s="151"/>
      <c r="L137" s="147"/>
      <c r="M137" s="152"/>
      <c r="T137" s="153"/>
      <c r="AT137" s="149" t="s">
        <v>138</v>
      </c>
      <c r="AU137" s="149" t="s">
        <v>86</v>
      </c>
      <c r="AV137" s="12" t="s">
        <v>84</v>
      </c>
      <c r="AW137" s="12" t="s">
        <v>32</v>
      </c>
      <c r="AX137" s="12" t="s">
        <v>76</v>
      </c>
      <c r="AY137" s="149" t="s">
        <v>130</v>
      </c>
    </row>
    <row r="138" spans="2:65" s="12" customFormat="1">
      <c r="B138" s="147"/>
      <c r="D138" s="148" t="s">
        <v>138</v>
      </c>
      <c r="E138" s="149" t="s">
        <v>1</v>
      </c>
      <c r="F138" s="150" t="s">
        <v>140</v>
      </c>
      <c r="H138" s="149" t="s">
        <v>1</v>
      </c>
      <c r="I138" s="151"/>
      <c r="L138" s="147"/>
      <c r="M138" s="152"/>
      <c r="T138" s="153"/>
      <c r="AT138" s="149" t="s">
        <v>138</v>
      </c>
      <c r="AU138" s="149" t="s">
        <v>86</v>
      </c>
      <c r="AV138" s="12" t="s">
        <v>84</v>
      </c>
      <c r="AW138" s="12" t="s">
        <v>32</v>
      </c>
      <c r="AX138" s="12" t="s">
        <v>76</v>
      </c>
      <c r="AY138" s="149" t="s">
        <v>130</v>
      </c>
    </row>
    <row r="139" spans="2:65" s="13" customFormat="1">
      <c r="B139" s="154"/>
      <c r="D139" s="148" t="s">
        <v>138</v>
      </c>
      <c r="E139" s="155" t="s">
        <v>1</v>
      </c>
      <c r="F139" s="156" t="s">
        <v>141</v>
      </c>
      <c r="H139" s="157">
        <v>4</v>
      </c>
      <c r="I139" s="158"/>
      <c r="L139" s="154"/>
      <c r="M139" s="159"/>
      <c r="T139" s="160"/>
      <c r="AT139" s="155" t="s">
        <v>138</v>
      </c>
      <c r="AU139" s="155" t="s">
        <v>86</v>
      </c>
      <c r="AV139" s="13" t="s">
        <v>86</v>
      </c>
      <c r="AW139" s="13" t="s">
        <v>32</v>
      </c>
      <c r="AX139" s="13" t="s">
        <v>76</v>
      </c>
      <c r="AY139" s="155" t="s">
        <v>130</v>
      </c>
    </row>
    <row r="140" spans="2:65" s="14" customFormat="1">
      <c r="B140" s="161"/>
      <c r="D140" s="148" t="s">
        <v>138</v>
      </c>
      <c r="E140" s="162" t="s">
        <v>1</v>
      </c>
      <c r="F140" s="163" t="s">
        <v>142</v>
      </c>
      <c r="H140" s="164">
        <v>4</v>
      </c>
      <c r="I140" s="165"/>
      <c r="L140" s="161"/>
      <c r="M140" s="166"/>
      <c r="T140" s="167"/>
      <c r="AT140" s="162" t="s">
        <v>138</v>
      </c>
      <c r="AU140" s="162" t="s">
        <v>86</v>
      </c>
      <c r="AV140" s="14" t="s">
        <v>143</v>
      </c>
      <c r="AW140" s="14" t="s">
        <v>32</v>
      </c>
      <c r="AX140" s="14" t="s">
        <v>84</v>
      </c>
      <c r="AY140" s="162" t="s">
        <v>130</v>
      </c>
    </row>
    <row r="141" spans="2:65" s="1" customFormat="1" ht="22.15" customHeight="1">
      <c r="B141" s="32"/>
      <c r="C141" s="133" t="s">
        <v>86</v>
      </c>
      <c r="D141" s="133" t="s">
        <v>132</v>
      </c>
      <c r="E141" s="134" t="s">
        <v>144</v>
      </c>
      <c r="F141" s="135" t="s">
        <v>145</v>
      </c>
      <c r="G141" s="136" t="s">
        <v>146</v>
      </c>
      <c r="H141" s="137">
        <v>0.9</v>
      </c>
      <c r="I141" s="138"/>
      <c r="J141" s="139">
        <f>ROUND(I141*H141,2)</f>
        <v>0</v>
      </c>
      <c r="K141" s="140"/>
      <c r="L141" s="32"/>
      <c r="M141" s="141" t="s">
        <v>1</v>
      </c>
      <c r="N141" s="142" t="s">
        <v>41</v>
      </c>
      <c r="P141" s="143">
        <f>O141*H141</f>
        <v>0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143</v>
      </c>
      <c r="AT141" s="145" t="s">
        <v>132</v>
      </c>
      <c r="AU141" s="145" t="s">
        <v>86</v>
      </c>
      <c r="AY141" s="17" t="s">
        <v>130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7" t="s">
        <v>84</v>
      </c>
      <c r="BK141" s="146">
        <f>ROUND(I141*H141,2)</f>
        <v>0</v>
      </c>
      <c r="BL141" s="17" t="s">
        <v>143</v>
      </c>
      <c r="BM141" s="145" t="s">
        <v>147</v>
      </c>
    </row>
    <row r="142" spans="2:65" s="12" customFormat="1">
      <c r="B142" s="147"/>
      <c r="D142" s="148" t="s">
        <v>138</v>
      </c>
      <c r="E142" s="149" t="s">
        <v>1</v>
      </c>
      <c r="F142" s="150" t="s">
        <v>148</v>
      </c>
      <c r="H142" s="149" t="s">
        <v>1</v>
      </c>
      <c r="I142" s="151"/>
      <c r="L142" s="147"/>
      <c r="M142" s="152"/>
      <c r="T142" s="153"/>
      <c r="AT142" s="149" t="s">
        <v>138</v>
      </c>
      <c r="AU142" s="149" t="s">
        <v>86</v>
      </c>
      <c r="AV142" s="12" t="s">
        <v>84</v>
      </c>
      <c r="AW142" s="12" t="s">
        <v>32</v>
      </c>
      <c r="AX142" s="12" t="s">
        <v>76</v>
      </c>
      <c r="AY142" s="149" t="s">
        <v>130</v>
      </c>
    </row>
    <row r="143" spans="2:65" s="12" customFormat="1">
      <c r="B143" s="147"/>
      <c r="D143" s="148" t="s">
        <v>138</v>
      </c>
      <c r="E143" s="149" t="s">
        <v>1</v>
      </c>
      <c r="F143" s="150" t="s">
        <v>149</v>
      </c>
      <c r="H143" s="149" t="s">
        <v>1</v>
      </c>
      <c r="I143" s="151"/>
      <c r="L143" s="147"/>
      <c r="M143" s="152"/>
      <c r="T143" s="153"/>
      <c r="AT143" s="149" t="s">
        <v>138</v>
      </c>
      <c r="AU143" s="149" t="s">
        <v>86</v>
      </c>
      <c r="AV143" s="12" t="s">
        <v>84</v>
      </c>
      <c r="AW143" s="12" t="s">
        <v>32</v>
      </c>
      <c r="AX143" s="12" t="s">
        <v>76</v>
      </c>
      <c r="AY143" s="149" t="s">
        <v>130</v>
      </c>
    </row>
    <row r="144" spans="2:65" s="13" customFormat="1">
      <c r="B144" s="154"/>
      <c r="D144" s="148" t="s">
        <v>138</v>
      </c>
      <c r="E144" s="155" t="s">
        <v>1</v>
      </c>
      <c r="F144" s="156" t="s">
        <v>150</v>
      </c>
      <c r="H144" s="157">
        <v>0.9</v>
      </c>
      <c r="I144" s="158"/>
      <c r="L144" s="154"/>
      <c r="M144" s="159"/>
      <c r="T144" s="160"/>
      <c r="AT144" s="155" t="s">
        <v>138</v>
      </c>
      <c r="AU144" s="155" t="s">
        <v>86</v>
      </c>
      <c r="AV144" s="13" t="s">
        <v>86</v>
      </c>
      <c r="AW144" s="13" t="s">
        <v>32</v>
      </c>
      <c r="AX144" s="13" t="s">
        <v>76</v>
      </c>
      <c r="AY144" s="155" t="s">
        <v>130</v>
      </c>
    </row>
    <row r="145" spans="2:65" s="14" customFormat="1">
      <c r="B145" s="161"/>
      <c r="D145" s="148" t="s">
        <v>138</v>
      </c>
      <c r="E145" s="162" t="s">
        <v>1</v>
      </c>
      <c r="F145" s="163" t="s">
        <v>142</v>
      </c>
      <c r="H145" s="164">
        <v>0.9</v>
      </c>
      <c r="I145" s="165"/>
      <c r="L145" s="161"/>
      <c r="M145" s="166"/>
      <c r="T145" s="167"/>
      <c r="AT145" s="162" t="s">
        <v>138</v>
      </c>
      <c r="AU145" s="162" t="s">
        <v>86</v>
      </c>
      <c r="AV145" s="14" t="s">
        <v>143</v>
      </c>
      <c r="AW145" s="14" t="s">
        <v>32</v>
      </c>
      <c r="AX145" s="14" t="s">
        <v>84</v>
      </c>
      <c r="AY145" s="162" t="s">
        <v>130</v>
      </c>
    </row>
    <row r="146" spans="2:65" s="1" customFormat="1" ht="30" customHeight="1">
      <c r="B146" s="32"/>
      <c r="C146" s="133" t="s">
        <v>151</v>
      </c>
      <c r="D146" s="133" t="s">
        <v>132</v>
      </c>
      <c r="E146" s="134" t="s">
        <v>152</v>
      </c>
      <c r="F146" s="135" t="s">
        <v>153</v>
      </c>
      <c r="G146" s="136" t="s">
        <v>146</v>
      </c>
      <c r="H146" s="137">
        <v>1.62</v>
      </c>
      <c r="I146" s="138"/>
      <c r="J146" s="139">
        <f>ROUND(I146*H146,2)</f>
        <v>0</v>
      </c>
      <c r="K146" s="140"/>
      <c r="L146" s="32"/>
      <c r="M146" s="141" t="s">
        <v>1</v>
      </c>
      <c r="N146" s="142" t="s">
        <v>41</v>
      </c>
      <c r="P146" s="143">
        <f>O146*H146</f>
        <v>0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143</v>
      </c>
      <c r="AT146" s="145" t="s">
        <v>132</v>
      </c>
      <c r="AU146" s="145" t="s">
        <v>86</v>
      </c>
      <c r="AY146" s="17" t="s">
        <v>130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7" t="s">
        <v>84</v>
      </c>
      <c r="BK146" s="146">
        <f>ROUND(I146*H146,2)</f>
        <v>0</v>
      </c>
      <c r="BL146" s="17" t="s">
        <v>143</v>
      </c>
      <c r="BM146" s="145" t="s">
        <v>154</v>
      </c>
    </row>
    <row r="147" spans="2:65" s="12" customFormat="1">
      <c r="B147" s="147"/>
      <c r="D147" s="148" t="s">
        <v>138</v>
      </c>
      <c r="E147" s="149" t="s">
        <v>1</v>
      </c>
      <c r="F147" s="150" t="s">
        <v>155</v>
      </c>
      <c r="H147" s="149" t="s">
        <v>1</v>
      </c>
      <c r="I147" s="151"/>
      <c r="L147" s="147"/>
      <c r="M147" s="152"/>
      <c r="T147" s="153"/>
      <c r="AT147" s="149" t="s">
        <v>138</v>
      </c>
      <c r="AU147" s="149" t="s">
        <v>86</v>
      </c>
      <c r="AV147" s="12" t="s">
        <v>84</v>
      </c>
      <c r="AW147" s="12" t="s">
        <v>32</v>
      </c>
      <c r="AX147" s="12" t="s">
        <v>76</v>
      </c>
      <c r="AY147" s="149" t="s">
        <v>130</v>
      </c>
    </row>
    <row r="148" spans="2:65" s="13" customFormat="1">
      <c r="B148" s="154"/>
      <c r="D148" s="148" t="s">
        <v>138</v>
      </c>
      <c r="E148" s="155" t="s">
        <v>1</v>
      </c>
      <c r="F148" s="156" t="s">
        <v>156</v>
      </c>
      <c r="H148" s="157">
        <v>1.62</v>
      </c>
      <c r="I148" s="158"/>
      <c r="L148" s="154"/>
      <c r="M148" s="159"/>
      <c r="T148" s="160"/>
      <c r="AT148" s="155" t="s">
        <v>138</v>
      </c>
      <c r="AU148" s="155" t="s">
        <v>86</v>
      </c>
      <c r="AV148" s="13" t="s">
        <v>86</v>
      </c>
      <c r="AW148" s="13" t="s">
        <v>32</v>
      </c>
      <c r="AX148" s="13" t="s">
        <v>76</v>
      </c>
      <c r="AY148" s="155" t="s">
        <v>130</v>
      </c>
    </row>
    <row r="149" spans="2:65" s="14" customFormat="1">
      <c r="B149" s="161"/>
      <c r="D149" s="148" t="s">
        <v>138</v>
      </c>
      <c r="E149" s="162" t="s">
        <v>1</v>
      </c>
      <c r="F149" s="163" t="s">
        <v>142</v>
      </c>
      <c r="H149" s="164">
        <v>1.62</v>
      </c>
      <c r="I149" s="165"/>
      <c r="L149" s="161"/>
      <c r="M149" s="166"/>
      <c r="T149" s="167"/>
      <c r="AT149" s="162" t="s">
        <v>138</v>
      </c>
      <c r="AU149" s="162" t="s">
        <v>86</v>
      </c>
      <c r="AV149" s="14" t="s">
        <v>143</v>
      </c>
      <c r="AW149" s="14" t="s">
        <v>32</v>
      </c>
      <c r="AX149" s="14" t="s">
        <v>84</v>
      </c>
      <c r="AY149" s="162" t="s">
        <v>130</v>
      </c>
    </row>
    <row r="150" spans="2:65" s="1" customFormat="1" ht="34.9" customHeight="1">
      <c r="B150" s="32"/>
      <c r="C150" s="133" t="s">
        <v>143</v>
      </c>
      <c r="D150" s="133" t="s">
        <v>132</v>
      </c>
      <c r="E150" s="134" t="s">
        <v>157</v>
      </c>
      <c r="F150" s="135" t="s">
        <v>158</v>
      </c>
      <c r="G150" s="136" t="s">
        <v>146</v>
      </c>
      <c r="H150" s="137">
        <v>1.8180000000000001</v>
      </c>
      <c r="I150" s="138"/>
      <c r="J150" s="139">
        <f>ROUND(I150*H150,2)</f>
        <v>0</v>
      </c>
      <c r="K150" s="140"/>
      <c r="L150" s="32"/>
      <c r="M150" s="141" t="s">
        <v>1</v>
      </c>
      <c r="N150" s="142" t="s">
        <v>41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143</v>
      </c>
      <c r="AT150" s="145" t="s">
        <v>132</v>
      </c>
      <c r="AU150" s="145" t="s">
        <v>86</v>
      </c>
      <c r="AY150" s="17" t="s">
        <v>130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7" t="s">
        <v>84</v>
      </c>
      <c r="BK150" s="146">
        <f>ROUND(I150*H150,2)</f>
        <v>0</v>
      </c>
      <c r="BL150" s="17" t="s">
        <v>143</v>
      </c>
      <c r="BM150" s="145" t="s">
        <v>159</v>
      </c>
    </row>
    <row r="151" spans="2:65" s="12" customFormat="1">
      <c r="B151" s="147"/>
      <c r="D151" s="148" t="s">
        <v>138</v>
      </c>
      <c r="E151" s="149" t="s">
        <v>1</v>
      </c>
      <c r="F151" s="150" t="s">
        <v>160</v>
      </c>
      <c r="H151" s="149" t="s">
        <v>1</v>
      </c>
      <c r="I151" s="151"/>
      <c r="L151" s="147"/>
      <c r="M151" s="152"/>
      <c r="T151" s="153"/>
      <c r="AT151" s="149" t="s">
        <v>138</v>
      </c>
      <c r="AU151" s="149" t="s">
        <v>86</v>
      </c>
      <c r="AV151" s="12" t="s">
        <v>84</v>
      </c>
      <c r="AW151" s="12" t="s">
        <v>32</v>
      </c>
      <c r="AX151" s="12" t="s">
        <v>76</v>
      </c>
      <c r="AY151" s="149" t="s">
        <v>130</v>
      </c>
    </row>
    <row r="152" spans="2:65" s="13" customFormat="1">
      <c r="B152" s="154"/>
      <c r="D152" s="148" t="s">
        <v>138</v>
      </c>
      <c r="E152" s="155" t="s">
        <v>1</v>
      </c>
      <c r="F152" s="156" t="s">
        <v>161</v>
      </c>
      <c r="H152" s="157">
        <v>1.8180000000000001</v>
      </c>
      <c r="I152" s="158"/>
      <c r="L152" s="154"/>
      <c r="M152" s="159"/>
      <c r="T152" s="160"/>
      <c r="AT152" s="155" t="s">
        <v>138</v>
      </c>
      <c r="AU152" s="155" t="s">
        <v>86</v>
      </c>
      <c r="AV152" s="13" t="s">
        <v>86</v>
      </c>
      <c r="AW152" s="13" t="s">
        <v>32</v>
      </c>
      <c r="AX152" s="13" t="s">
        <v>76</v>
      </c>
      <c r="AY152" s="155" t="s">
        <v>130</v>
      </c>
    </row>
    <row r="153" spans="2:65" s="14" customFormat="1">
      <c r="B153" s="161"/>
      <c r="D153" s="148" t="s">
        <v>138</v>
      </c>
      <c r="E153" s="162" t="s">
        <v>1</v>
      </c>
      <c r="F153" s="163" t="s">
        <v>142</v>
      </c>
      <c r="H153" s="164">
        <v>1.8180000000000001</v>
      </c>
      <c r="I153" s="165"/>
      <c r="L153" s="161"/>
      <c r="M153" s="166"/>
      <c r="T153" s="167"/>
      <c r="AT153" s="162" t="s">
        <v>138</v>
      </c>
      <c r="AU153" s="162" t="s">
        <v>86</v>
      </c>
      <c r="AV153" s="14" t="s">
        <v>143</v>
      </c>
      <c r="AW153" s="14" t="s">
        <v>32</v>
      </c>
      <c r="AX153" s="14" t="s">
        <v>84</v>
      </c>
      <c r="AY153" s="162" t="s">
        <v>130</v>
      </c>
    </row>
    <row r="154" spans="2:65" s="1" customFormat="1" ht="22.15" customHeight="1">
      <c r="B154" s="32"/>
      <c r="C154" s="133" t="s">
        <v>162</v>
      </c>
      <c r="D154" s="133" t="s">
        <v>132</v>
      </c>
      <c r="E154" s="134" t="s">
        <v>163</v>
      </c>
      <c r="F154" s="135" t="s">
        <v>164</v>
      </c>
      <c r="G154" s="136" t="s">
        <v>165</v>
      </c>
      <c r="H154" s="137">
        <v>3.0910000000000002</v>
      </c>
      <c r="I154" s="138"/>
      <c r="J154" s="139">
        <f>ROUND(I154*H154,2)</f>
        <v>0</v>
      </c>
      <c r="K154" s="140"/>
      <c r="L154" s="32"/>
      <c r="M154" s="141" t="s">
        <v>1</v>
      </c>
      <c r="N154" s="142" t="s">
        <v>41</v>
      </c>
      <c r="P154" s="143">
        <f>O154*H154</f>
        <v>0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143</v>
      </c>
      <c r="AT154" s="145" t="s">
        <v>132</v>
      </c>
      <c r="AU154" s="145" t="s">
        <v>86</v>
      </c>
      <c r="AY154" s="17" t="s">
        <v>130</v>
      </c>
      <c r="BE154" s="146">
        <f>IF(N154="základní",J154,0)</f>
        <v>0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7" t="s">
        <v>84</v>
      </c>
      <c r="BK154" s="146">
        <f>ROUND(I154*H154,2)</f>
        <v>0</v>
      </c>
      <c r="BL154" s="17" t="s">
        <v>143</v>
      </c>
      <c r="BM154" s="145" t="s">
        <v>166</v>
      </c>
    </row>
    <row r="155" spans="2:65" s="13" customFormat="1">
      <c r="B155" s="154"/>
      <c r="D155" s="148" t="s">
        <v>138</v>
      </c>
      <c r="E155" s="155" t="s">
        <v>1</v>
      </c>
      <c r="F155" s="156" t="s">
        <v>167</v>
      </c>
      <c r="H155" s="157">
        <v>3.0910000000000002</v>
      </c>
      <c r="I155" s="158"/>
      <c r="L155" s="154"/>
      <c r="M155" s="159"/>
      <c r="T155" s="160"/>
      <c r="AT155" s="155" t="s">
        <v>138</v>
      </c>
      <c r="AU155" s="155" t="s">
        <v>86</v>
      </c>
      <c r="AV155" s="13" t="s">
        <v>86</v>
      </c>
      <c r="AW155" s="13" t="s">
        <v>32</v>
      </c>
      <c r="AX155" s="13" t="s">
        <v>76</v>
      </c>
      <c r="AY155" s="155" t="s">
        <v>130</v>
      </c>
    </row>
    <row r="156" spans="2:65" s="14" customFormat="1">
      <c r="B156" s="161"/>
      <c r="D156" s="148" t="s">
        <v>138</v>
      </c>
      <c r="E156" s="162" t="s">
        <v>1</v>
      </c>
      <c r="F156" s="163" t="s">
        <v>142</v>
      </c>
      <c r="H156" s="164">
        <v>3.0910000000000002</v>
      </c>
      <c r="I156" s="165"/>
      <c r="L156" s="161"/>
      <c r="M156" s="166"/>
      <c r="T156" s="167"/>
      <c r="AT156" s="162" t="s">
        <v>138</v>
      </c>
      <c r="AU156" s="162" t="s">
        <v>86</v>
      </c>
      <c r="AV156" s="14" t="s">
        <v>143</v>
      </c>
      <c r="AW156" s="14" t="s">
        <v>32</v>
      </c>
      <c r="AX156" s="14" t="s">
        <v>84</v>
      </c>
      <c r="AY156" s="162" t="s">
        <v>130</v>
      </c>
    </row>
    <row r="157" spans="2:65" s="1" customFormat="1" ht="22.15" customHeight="1">
      <c r="B157" s="32"/>
      <c r="C157" s="133" t="s">
        <v>168</v>
      </c>
      <c r="D157" s="133" t="s">
        <v>132</v>
      </c>
      <c r="E157" s="134" t="s">
        <v>169</v>
      </c>
      <c r="F157" s="135" t="s">
        <v>170</v>
      </c>
      <c r="G157" s="136" t="s">
        <v>146</v>
      </c>
      <c r="H157" s="137">
        <v>0.70199999999999996</v>
      </c>
      <c r="I157" s="138"/>
      <c r="J157" s="139">
        <f>ROUND(I157*H157,2)</f>
        <v>0</v>
      </c>
      <c r="K157" s="140"/>
      <c r="L157" s="32"/>
      <c r="M157" s="141" t="s">
        <v>1</v>
      </c>
      <c r="N157" s="142" t="s">
        <v>41</v>
      </c>
      <c r="P157" s="143">
        <f>O157*H157</f>
        <v>0</v>
      </c>
      <c r="Q157" s="143">
        <v>0</v>
      </c>
      <c r="R157" s="143">
        <f>Q157*H157</f>
        <v>0</v>
      </c>
      <c r="S157" s="143">
        <v>0</v>
      </c>
      <c r="T157" s="144">
        <f>S157*H157</f>
        <v>0</v>
      </c>
      <c r="AR157" s="145" t="s">
        <v>143</v>
      </c>
      <c r="AT157" s="145" t="s">
        <v>132</v>
      </c>
      <c r="AU157" s="145" t="s">
        <v>86</v>
      </c>
      <c r="AY157" s="17" t="s">
        <v>130</v>
      </c>
      <c r="BE157" s="146">
        <f>IF(N157="základní",J157,0)</f>
        <v>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7" t="s">
        <v>84</v>
      </c>
      <c r="BK157" s="146">
        <f>ROUND(I157*H157,2)</f>
        <v>0</v>
      </c>
      <c r="BL157" s="17" t="s">
        <v>143</v>
      </c>
      <c r="BM157" s="145" t="s">
        <v>171</v>
      </c>
    </row>
    <row r="158" spans="2:65" s="13" customFormat="1">
      <c r="B158" s="154"/>
      <c r="D158" s="148" t="s">
        <v>138</v>
      </c>
      <c r="E158" s="155" t="s">
        <v>1</v>
      </c>
      <c r="F158" s="156" t="s">
        <v>172</v>
      </c>
      <c r="H158" s="157">
        <v>1.62</v>
      </c>
      <c r="I158" s="158"/>
      <c r="L158" s="154"/>
      <c r="M158" s="159"/>
      <c r="T158" s="160"/>
      <c r="AT158" s="155" t="s">
        <v>138</v>
      </c>
      <c r="AU158" s="155" t="s">
        <v>86</v>
      </c>
      <c r="AV158" s="13" t="s">
        <v>86</v>
      </c>
      <c r="AW158" s="13" t="s">
        <v>32</v>
      </c>
      <c r="AX158" s="13" t="s">
        <v>76</v>
      </c>
      <c r="AY158" s="155" t="s">
        <v>130</v>
      </c>
    </row>
    <row r="159" spans="2:65" s="12" customFormat="1">
      <c r="B159" s="147"/>
      <c r="D159" s="148" t="s">
        <v>138</v>
      </c>
      <c r="E159" s="149" t="s">
        <v>1</v>
      </c>
      <c r="F159" s="150" t="s">
        <v>173</v>
      </c>
      <c r="H159" s="149" t="s">
        <v>1</v>
      </c>
      <c r="I159" s="151"/>
      <c r="L159" s="147"/>
      <c r="M159" s="152"/>
      <c r="T159" s="153"/>
      <c r="AT159" s="149" t="s">
        <v>138</v>
      </c>
      <c r="AU159" s="149" t="s">
        <v>86</v>
      </c>
      <c r="AV159" s="12" t="s">
        <v>84</v>
      </c>
      <c r="AW159" s="12" t="s">
        <v>32</v>
      </c>
      <c r="AX159" s="12" t="s">
        <v>76</v>
      </c>
      <c r="AY159" s="149" t="s">
        <v>130</v>
      </c>
    </row>
    <row r="160" spans="2:65" s="13" customFormat="1">
      <c r="B160" s="154"/>
      <c r="D160" s="148" t="s">
        <v>138</v>
      </c>
      <c r="E160" s="155" t="s">
        <v>1</v>
      </c>
      <c r="F160" s="156" t="s">
        <v>174</v>
      </c>
      <c r="H160" s="157">
        <v>-0.18</v>
      </c>
      <c r="I160" s="158"/>
      <c r="L160" s="154"/>
      <c r="M160" s="159"/>
      <c r="T160" s="160"/>
      <c r="AT160" s="155" t="s">
        <v>138</v>
      </c>
      <c r="AU160" s="155" t="s">
        <v>86</v>
      </c>
      <c r="AV160" s="13" t="s">
        <v>86</v>
      </c>
      <c r="AW160" s="13" t="s">
        <v>32</v>
      </c>
      <c r="AX160" s="13" t="s">
        <v>76</v>
      </c>
      <c r="AY160" s="155" t="s">
        <v>130</v>
      </c>
    </row>
    <row r="161" spans="2:65" s="13" customFormat="1">
      <c r="B161" s="154"/>
      <c r="D161" s="148" t="s">
        <v>138</v>
      </c>
      <c r="E161" s="155" t="s">
        <v>1</v>
      </c>
      <c r="F161" s="156" t="s">
        <v>175</v>
      </c>
      <c r="H161" s="157">
        <v>-0.71</v>
      </c>
      <c r="I161" s="158"/>
      <c r="L161" s="154"/>
      <c r="M161" s="159"/>
      <c r="T161" s="160"/>
      <c r="AT161" s="155" t="s">
        <v>138</v>
      </c>
      <c r="AU161" s="155" t="s">
        <v>86</v>
      </c>
      <c r="AV161" s="13" t="s">
        <v>86</v>
      </c>
      <c r="AW161" s="13" t="s">
        <v>32</v>
      </c>
      <c r="AX161" s="13" t="s">
        <v>76</v>
      </c>
      <c r="AY161" s="155" t="s">
        <v>130</v>
      </c>
    </row>
    <row r="162" spans="2:65" s="13" customFormat="1">
      <c r="B162" s="154"/>
      <c r="D162" s="148" t="s">
        <v>138</v>
      </c>
      <c r="E162" s="155" t="s">
        <v>1</v>
      </c>
      <c r="F162" s="156" t="s">
        <v>176</v>
      </c>
      <c r="H162" s="157">
        <v>-2.8000000000000001E-2</v>
      </c>
      <c r="I162" s="158"/>
      <c r="L162" s="154"/>
      <c r="M162" s="159"/>
      <c r="T162" s="160"/>
      <c r="AT162" s="155" t="s">
        <v>138</v>
      </c>
      <c r="AU162" s="155" t="s">
        <v>86</v>
      </c>
      <c r="AV162" s="13" t="s">
        <v>86</v>
      </c>
      <c r="AW162" s="13" t="s">
        <v>32</v>
      </c>
      <c r="AX162" s="13" t="s">
        <v>76</v>
      </c>
      <c r="AY162" s="155" t="s">
        <v>130</v>
      </c>
    </row>
    <row r="163" spans="2:65" s="14" customFormat="1">
      <c r="B163" s="161"/>
      <c r="D163" s="148" t="s">
        <v>138</v>
      </c>
      <c r="E163" s="162" t="s">
        <v>1</v>
      </c>
      <c r="F163" s="163" t="s">
        <v>142</v>
      </c>
      <c r="H163" s="164">
        <v>0.70199999999999996</v>
      </c>
      <c r="I163" s="165"/>
      <c r="L163" s="161"/>
      <c r="M163" s="166"/>
      <c r="T163" s="167"/>
      <c r="AT163" s="162" t="s">
        <v>138</v>
      </c>
      <c r="AU163" s="162" t="s">
        <v>86</v>
      </c>
      <c r="AV163" s="14" t="s">
        <v>143</v>
      </c>
      <c r="AW163" s="14" t="s">
        <v>32</v>
      </c>
      <c r="AX163" s="14" t="s">
        <v>84</v>
      </c>
      <c r="AY163" s="162" t="s">
        <v>130</v>
      </c>
    </row>
    <row r="164" spans="2:65" s="1" customFormat="1" ht="22.15" customHeight="1">
      <c r="B164" s="32"/>
      <c r="C164" s="133" t="s">
        <v>177</v>
      </c>
      <c r="D164" s="133" t="s">
        <v>132</v>
      </c>
      <c r="E164" s="134" t="s">
        <v>178</v>
      </c>
      <c r="F164" s="135" t="s">
        <v>179</v>
      </c>
      <c r="G164" s="136" t="s">
        <v>146</v>
      </c>
      <c r="H164" s="137">
        <v>0.71</v>
      </c>
      <c r="I164" s="138"/>
      <c r="J164" s="139">
        <f>ROUND(I164*H164,2)</f>
        <v>0</v>
      </c>
      <c r="K164" s="140"/>
      <c r="L164" s="32"/>
      <c r="M164" s="141" t="s">
        <v>1</v>
      </c>
      <c r="N164" s="142" t="s">
        <v>41</v>
      </c>
      <c r="P164" s="143">
        <f>O164*H164</f>
        <v>0</v>
      </c>
      <c r="Q164" s="143">
        <v>0</v>
      </c>
      <c r="R164" s="143">
        <f>Q164*H164</f>
        <v>0</v>
      </c>
      <c r="S164" s="143">
        <v>0</v>
      </c>
      <c r="T164" s="144">
        <f>S164*H164</f>
        <v>0</v>
      </c>
      <c r="AR164" s="145" t="s">
        <v>143</v>
      </c>
      <c r="AT164" s="145" t="s">
        <v>132</v>
      </c>
      <c r="AU164" s="145" t="s">
        <v>86</v>
      </c>
      <c r="AY164" s="17" t="s">
        <v>130</v>
      </c>
      <c r="BE164" s="146">
        <f>IF(N164="základní",J164,0)</f>
        <v>0</v>
      </c>
      <c r="BF164" s="146">
        <f>IF(N164="snížená",J164,0)</f>
        <v>0</v>
      </c>
      <c r="BG164" s="146">
        <f>IF(N164="zákl. přenesená",J164,0)</f>
        <v>0</v>
      </c>
      <c r="BH164" s="146">
        <f>IF(N164="sníž. přenesená",J164,0)</f>
        <v>0</v>
      </c>
      <c r="BI164" s="146">
        <f>IF(N164="nulová",J164,0)</f>
        <v>0</v>
      </c>
      <c r="BJ164" s="17" t="s">
        <v>84</v>
      </c>
      <c r="BK164" s="146">
        <f>ROUND(I164*H164,2)</f>
        <v>0</v>
      </c>
      <c r="BL164" s="17" t="s">
        <v>143</v>
      </c>
      <c r="BM164" s="145" t="s">
        <v>180</v>
      </c>
    </row>
    <row r="165" spans="2:65" s="12" customFormat="1">
      <c r="B165" s="147"/>
      <c r="D165" s="148" t="s">
        <v>138</v>
      </c>
      <c r="E165" s="149" t="s">
        <v>1</v>
      </c>
      <c r="F165" s="150" t="s">
        <v>181</v>
      </c>
      <c r="H165" s="149" t="s">
        <v>1</v>
      </c>
      <c r="I165" s="151"/>
      <c r="L165" s="147"/>
      <c r="M165" s="152"/>
      <c r="T165" s="153"/>
      <c r="AT165" s="149" t="s">
        <v>138</v>
      </c>
      <c r="AU165" s="149" t="s">
        <v>86</v>
      </c>
      <c r="AV165" s="12" t="s">
        <v>84</v>
      </c>
      <c r="AW165" s="12" t="s">
        <v>32</v>
      </c>
      <c r="AX165" s="12" t="s">
        <v>76</v>
      </c>
      <c r="AY165" s="149" t="s">
        <v>130</v>
      </c>
    </row>
    <row r="166" spans="2:65" s="13" customFormat="1">
      <c r="B166" s="154"/>
      <c r="D166" s="148" t="s">
        <v>138</v>
      </c>
      <c r="E166" s="155" t="s">
        <v>1</v>
      </c>
      <c r="F166" s="156" t="s">
        <v>182</v>
      </c>
      <c r="H166" s="157">
        <v>0.71</v>
      </c>
      <c r="I166" s="158"/>
      <c r="L166" s="154"/>
      <c r="M166" s="159"/>
      <c r="T166" s="160"/>
      <c r="AT166" s="155" t="s">
        <v>138</v>
      </c>
      <c r="AU166" s="155" t="s">
        <v>86</v>
      </c>
      <c r="AV166" s="13" t="s">
        <v>86</v>
      </c>
      <c r="AW166" s="13" t="s">
        <v>32</v>
      </c>
      <c r="AX166" s="13" t="s">
        <v>76</v>
      </c>
      <c r="AY166" s="155" t="s">
        <v>130</v>
      </c>
    </row>
    <row r="167" spans="2:65" s="14" customFormat="1">
      <c r="B167" s="161"/>
      <c r="D167" s="148" t="s">
        <v>138</v>
      </c>
      <c r="E167" s="162" t="s">
        <v>1</v>
      </c>
      <c r="F167" s="163" t="s">
        <v>142</v>
      </c>
      <c r="H167" s="164">
        <v>0.71</v>
      </c>
      <c r="I167" s="165"/>
      <c r="L167" s="161"/>
      <c r="M167" s="166"/>
      <c r="T167" s="167"/>
      <c r="AT167" s="162" t="s">
        <v>138</v>
      </c>
      <c r="AU167" s="162" t="s">
        <v>86</v>
      </c>
      <c r="AV167" s="14" t="s">
        <v>143</v>
      </c>
      <c r="AW167" s="14" t="s">
        <v>32</v>
      </c>
      <c r="AX167" s="14" t="s">
        <v>84</v>
      </c>
      <c r="AY167" s="162" t="s">
        <v>130</v>
      </c>
    </row>
    <row r="168" spans="2:65" s="1" customFormat="1" ht="14.45" customHeight="1">
      <c r="B168" s="32"/>
      <c r="C168" s="168" t="s">
        <v>183</v>
      </c>
      <c r="D168" s="168" t="s">
        <v>184</v>
      </c>
      <c r="E168" s="169" t="s">
        <v>185</v>
      </c>
      <c r="F168" s="170" t="s">
        <v>186</v>
      </c>
      <c r="G168" s="171" t="s">
        <v>165</v>
      </c>
      <c r="H168" s="172">
        <v>1.42</v>
      </c>
      <c r="I168" s="173"/>
      <c r="J168" s="174">
        <f>ROUND(I168*H168,2)</f>
        <v>0</v>
      </c>
      <c r="K168" s="175"/>
      <c r="L168" s="176"/>
      <c r="M168" s="177" t="s">
        <v>1</v>
      </c>
      <c r="N168" s="178" t="s">
        <v>41</v>
      </c>
      <c r="P168" s="143">
        <f>O168*H168</f>
        <v>0</v>
      </c>
      <c r="Q168" s="143">
        <v>1</v>
      </c>
      <c r="R168" s="143">
        <f>Q168*H168</f>
        <v>1.42</v>
      </c>
      <c r="S168" s="143">
        <v>0</v>
      </c>
      <c r="T168" s="144">
        <f>S168*H168</f>
        <v>0</v>
      </c>
      <c r="AR168" s="145" t="s">
        <v>183</v>
      </c>
      <c r="AT168" s="145" t="s">
        <v>184</v>
      </c>
      <c r="AU168" s="145" t="s">
        <v>86</v>
      </c>
      <c r="AY168" s="17" t="s">
        <v>130</v>
      </c>
      <c r="BE168" s="146">
        <f>IF(N168="základní",J168,0)</f>
        <v>0</v>
      </c>
      <c r="BF168" s="146">
        <f>IF(N168="snížená",J168,0)</f>
        <v>0</v>
      </c>
      <c r="BG168" s="146">
        <f>IF(N168="zákl. přenesená",J168,0)</f>
        <v>0</v>
      </c>
      <c r="BH168" s="146">
        <f>IF(N168="sníž. přenesená",J168,0)</f>
        <v>0</v>
      </c>
      <c r="BI168" s="146">
        <f>IF(N168="nulová",J168,0)</f>
        <v>0</v>
      </c>
      <c r="BJ168" s="17" t="s">
        <v>84</v>
      </c>
      <c r="BK168" s="146">
        <f>ROUND(I168*H168,2)</f>
        <v>0</v>
      </c>
      <c r="BL168" s="17" t="s">
        <v>143</v>
      </c>
      <c r="BM168" s="145" t="s">
        <v>187</v>
      </c>
    </row>
    <row r="169" spans="2:65" s="13" customFormat="1">
      <c r="B169" s="154"/>
      <c r="D169" s="148" t="s">
        <v>138</v>
      </c>
      <c r="F169" s="156" t="s">
        <v>188</v>
      </c>
      <c r="H169" s="157">
        <v>1.42</v>
      </c>
      <c r="I169" s="158"/>
      <c r="L169" s="154"/>
      <c r="M169" s="159"/>
      <c r="T169" s="160"/>
      <c r="AT169" s="155" t="s">
        <v>138</v>
      </c>
      <c r="AU169" s="155" t="s">
        <v>86</v>
      </c>
      <c r="AV169" s="13" t="s">
        <v>86</v>
      </c>
      <c r="AW169" s="13" t="s">
        <v>4</v>
      </c>
      <c r="AX169" s="13" t="s">
        <v>84</v>
      </c>
      <c r="AY169" s="155" t="s">
        <v>130</v>
      </c>
    </row>
    <row r="170" spans="2:65" s="11" customFormat="1" ht="22.9" customHeight="1">
      <c r="B170" s="121"/>
      <c r="D170" s="122" t="s">
        <v>75</v>
      </c>
      <c r="E170" s="131" t="s">
        <v>86</v>
      </c>
      <c r="F170" s="131" t="s">
        <v>189</v>
      </c>
      <c r="I170" s="124"/>
      <c r="J170" s="132">
        <f>BK170</f>
        <v>0</v>
      </c>
      <c r="L170" s="121"/>
      <c r="M170" s="126"/>
      <c r="P170" s="127">
        <f>SUM(P171:P182)</f>
        <v>0</v>
      </c>
      <c r="R170" s="127">
        <f>SUM(R171:R182)</f>
        <v>2.13072456</v>
      </c>
      <c r="T170" s="128">
        <f>SUM(T171:T182)</f>
        <v>0</v>
      </c>
      <c r="AR170" s="122" t="s">
        <v>84</v>
      </c>
      <c r="AT170" s="129" t="s">
        <v>75</v>
      </c>
      <c r="AU170" s="129" t="s">
        <v>84</v>
      </c>
      <c r="AY170" s="122" t="s">
        <v>130</v>
      </c>
      <c r="BK170" s="130">
        <f>SUM(BK171:BK182)</f>
        <v>0</v>
      </c>
    </row>
    <row r="171" spans="2:65" s="1" customFormat="1" ht="22.15" customHeight="1">
      <c r="B171" s="32"/>
      <c r="C171" s="133" t="s">
        <v>190</v>
      </c>
      <c r="D171" s="133" t="s">
        <v>132</v>
      </c>
      <c r="E171" s="134" t="s">
        <v>191</v>
      </c>
      <c r="F171" s="135" t="s">
        <v>192</v>
      </c>
      <c r="G171" s="136" t="s">
        <v>146</v>
      </c>
      <c r="H171" s="137">
        <v>0.1</v>
      </c>
      <c r="I171" s="138"/>
      <c r="J171" s="139">
        <f>ROUND(I171*H171,2)</f>
        <v>0</v>
      </c>
      <c r="K171" s="140"/>
      <c r="L171" s="32"/>
      <c r="M171" s="141" t="s">
        <v>1</v>
      </c>
      <c r="N171" s="142" t="s">
        <v>41</v>
      </c>
      <c r="P171" s="143">
        <f>O171*H171</f>
        <v>0</v>
      </c>
      <c r="Q171" s="143">
        <v>2.16</v>
      </c>
      <c r="R171" s="143">
        <f>Q171*H171</f>
        <v>0.21600000000000003</v>
      </c>
      <c r="S171" s="143">
        <v>0</v>
      </c>
      <c r="T171" s="144">
        <f>S171*H171</f>
        <v>0</v>
      </c>
      <c r="AR171" s="145" t="s">
        <v>143</v>
      </c>
      <c r="AT171" s="145" t="s">
        <v>132</v>
      </c>
      <c r="AU171" s="145" t="s">
        <v>86</v>
      </c>
      <c r="AY171" s="17" t="s">
        <v>130</v>
      </c>
      <c r="BE171" s="146">
        <f>IF(N171="základní",J171,0)</f>
        <v>0</v>
      </c>
      <c r="BF171" s="146">
        <f>IF(N171="snížená",J171,0)</f>
        <v>0</v>
      </c>
      <c r="BG171" s="146">
        <f>IF(N171="zákl. přenesená",J171,0)</f>
        <v>0</v>
      </c>
      <c r="BH171" s="146">
        <f>IF(N171="sníž. přenesená",J171,0)</f>
        <v>0</v>
      </c>
      <c r="BI171" s="146">
        <f>IF(N171="nulová",J171,0)</f>
        <v>0</v>
      </c>
      <c r="BJ171" s="17" t="s">
        <v>84</v>
      </c>
      <c r="BK171" s="146">
        <f>ROUND(I171*H171,2)</f>
        <v>0</v>
      </c>
      <c r="BL171" s="17" t="s">
        <v>143</v>
      </c>
      <c r="BM171" s="145" t="s">
        <v>193</v>
      </c>
    </row>
    <row r="172" spans="2:65" s="12" customFormat="1">
      <c r="B172" s="147"/>
      <c r="D172" s="148" t="s">
        <v>138</v>
      </c>
      <c r="E172" s="149" t="s">
        <v>1</v>
      </c>
      <c r="F172" s="150" t="s">
        <v>148</v>
      </c>
      <c r="H172" s="149" t="s">
        <v>1</v>
      </c>
      <c r="I172" s="151"/>
      <c r="L172" s="147"/>
      <c r="M172" s="152"/>
      <c r="T172" s="153"/>
      <c r="AT172" s="149" t="s">
        <v>138</v>
      </c>
      <c r="AU172" s="149" t="s">
        <v>86</v>
      </c>
      <c r="AV172" s="12" t="s">
        <v>84</v>
      </c>
      <c r="AW172" s="12" t="s">
        <v>32</v>
      </c>
      <c r="AX172" s="12" t="s">
        <v>76</v>
      </c>
      <c r="AY172" s="149" t="s">
        <v>130</v>
      </c>
    </row>
    <row r="173" spans="2:65" s="12" customFormat="1">
      <c r="B173" s="147"/>
      <c r="D173" s="148" t="s">
        <v>138</v>
      </c>
      <c r="E173" s="149" t="s">
        <v>1</v>
      </c>
      <c r="F173" s="150" t="s">
        <v>194</v>
      </c>
      <c r="H173" s="149" t="s">
        <v>1</v>
      </c>
      <c r="I173" s="151"/>
      <c r="L173" s="147"/>
      <c r="M173" s="152"/>
      <c r="T173" s="153"/>
      <c r="AT173" s="149" t="s">
        <v>138</v>
      </c>
      <c r="AU173" s="149" t="s">
        <v>86</v>
      </c>
      <c r="AV173" s="12" t="s">
        <v>84</v>
      </c>
      <c r="AW173" s="12" t="s">
        <v>32</v>
      </c>
      <c r="AX173" s="12" t="s">
        <v>76</v>
      </c>
      <c r="AY173" s="149" t="s">
        <v>130</v>
      </c>
    </row>
    <row r="174" spans="2:65" s="13" customFormat="1">
      <c r="B174" s="154"/>
      <c r="D174" s="148" t="s">
        <v>138</v>
      </c>
      <c r="E174" s="155" t="s">
        <v>1</v>
      </c>
      <c r="F174" s="156" t="s">
        <v>195</v>
      </c>
      <c r="H174" s="157">
        <v>0.1</v>
      </c>
      <c r="I174" s="158"/>
      <c r="L174" s="154"/>
      <c r="M174" s="159"/>
      <c r="T174" s="160"/>
      <c r="AT174" s="155" t="s">
        <v>138</v>
      </c>
      <c r="AU174" s="155" t="s">
        <v>86</v>
      </c>
      <c r="AV174" s="13" t="s">
        <v>86</v>
      </c>
      <c r="AW174" s="13" t="s">
        <v>32</v>
      </c>
      <c r="AX174" s="13" t="s">
        <v>76</v>
      </c>
      <c r="AY174" s="155" t="s">
        <v>130</v>
      </c>
    </row>
    <row r="175" spans="2:65" s="14" customFormat="1">
      <c r="B175" s="161"/>
      <c r="D175" s="148" t="s">
        <v>138</v>
      </c>
      <c r="E175" s="162" t="s">
        <v>1</v>
      </c>
      <c r="F175" s="163" t="s">
        <v>142</v>
      </c>
      <c r="H175" s="164">
        <v>0.1</v>
      </c>
      <c r="I175" s="165"/>
      <c r="L175" s="161"/>
      <c r="M175" s="166"/>
      <c r="T175" s="167"/>
      <c r="AT175" s="162" t="s">
        <v>138</v>
      </c>
      <c r="AU175" s="162" t="s">
        <v>86</v>
      </c>
      <c r="AV175" s="14" t="s">
        <v>143</v>
      </c>
      <c r="AW175" s="14" t="s">
        <v>32</v>
      </c>
      <c r="AX175" s="14" t="s">
        <v>84</v>
      </c>
      <c r="AY175" s="162" t="s">
        <v>130</v>
      </c>
    </row>
    <row r="176" spans="2:65" s="1" customFormat="1" ht="22.15" customHeight="1">
      <c r="B176" s="32"/>
      <c r="C176" s="133" t="s">
        <v>196</v>
      </c>
      <c r="D176" s="133" t="s">
        <v>132</v>
      </c>
      <c r="E176" s="134" t="s">
        <v>197</v>
      </c>
      <c r="F176" s="135" t="s">
        <v>198</v>
      </c>
      <c r="G176" s="136" t="s">
        <v>199</v>
      </c>
      <c r="H176" s="137">
        <v>4</v>
      </c>
      <c r="I176" s="138"/>
      <c r="J176" s="139">
        <f>ROUND(I176*H176,2)</f>
        <v>0</v>
      </c>
      <c r="K176" s="140"/>
      <c r="L176" s="32"/>
      <c r="M176" s="141" t="s">
        <v>1</v>
      </c>
      <c r="N176" s="142" t="s">
        <v>41</v>
      </c>
      <c r="P176" s="143">
        <f>O176*H176</f>
        <v>0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143</v>
      </c>
      <c r="AT176" s="145" t="s">
        <v>132</v>
      </c>
      <c r="AU176" s="145" t="s">
        <v>86</v>
      </c>
      <c r="AY176" s="17" t="s">
        <v>130</v>
      </c>
      <c r="BE176" s="146">
        <f>IF(N176="základní",J176,0)</f>
        <v>0</v>
      </c>
      <c r="BF176" s="146">
        <f>IF(N176="snížená",J176,0)</f>
        <v>0</v>
      </c>
      <c r="BG176" s="146">
        <f>IF(N176="zákl. přenesená",J176,0)</f>
        <v>0</v>
      </c>
      <c r="BH176" s="146">
        <f>IF(N176="sníž. přenesená",J176,0)</f>
        <v>0</v>
      </c>
      <c r="BI176" s="146">
        <f>IF(N176="nulová",J176,0)</f>
        <v>0</v>
      </c>
      <c r="BJ176" s="17" t="s">
        <v>84</v>
      </c>
      <c r="BK176" s="146">
        <f>ROUND(I176*H176,2)</f>
        <v>0</v>
      </c>
      <c r="BL176" s="17" t="s">
        <v>143</v>
      </c>
      <c r="BM176" s="145" t="s">
        <v>200</v>
      </c>
    </row>
    <row r="177" spans="2:65" s="1" customFormat="1" ht="14.45" customHeight="1">
      <c r="B177" s="32"/>
      <c r="C177" s="168" t="s">
        <v>201</v>
      </c>
      <c r="D177" s="168" t="s">
        <v>184</v>
      </c>
      <c r="E177" s="169" t="s">
        <v>202</v>
      </c>
      <c r="F177" s="170" t="s">
        <v>203</v>
      </c>
      <c r="G177" s="171" t="s">
        <v>199</v>
      </c>
      <c r="H177" s="172">
        <v>4</v>
      </c>
      <c r="I177" s="173"/>
      <c r="J177" s="174">
        <f>ROUND(I177*H177,2)</f>
        <v>0</v>
      </c>
      <c r="K177" s="175"/>
      <c r="L177" s="176"/>
      <c r="M177" s="177" t="s">
        <v>1</v>
      </c>
      <c r="N177" s="178" t="s">
        <v>41</v>
      </c>
      <c r="P177" s="143">
        <f>O177*H177</f>
        <v>0</v>
      </c>
      <c r="Q177" s="143">
        <v>2.3700000000000001E-3</v>
      </c>
      <c r="R177" s="143">
        <f>Q177*H177</f>
        <v>9.4800000000000006E-3</v>
      </c>
      <c r="S177" s="143">
        <v>0</v>
      </c>
      <c r="T177" s="144">
        <f>S177*H177</f>
        <v>0</v>
      </c>
      <c r="AR177" s="145" t="s">
        <v>183</v>
      </c>
      <c r="AT177" s="145" t="s">
        <v>184</v>
      </c>
      <c r="AU177" s="145" t="s">
        <v>86</v>
      </c>
      <c r="AY177" s="17" t="s">
        <v>130</v>
      </c>
      <c r="BE177" s="146">
        <f>IF(N177="základní",J177,0)</f>
        <v>0</v>
      </c>
      <c r="BF177" s="146">
        <f>IF(N177="snížená",J177,0)</f>
        <v>0</v>
      </c>
      <c r="BG177" s="146">
        <f>IF(N177="zákl. přenesená",J177,0)</f>
        <v>0</v>
      </c>
      <c r="BH177" s="146">
        <f>IF(N177="sníž. přenesená",J177,0)</f>
        <v>0</v>
      </c>
      <c r="BI177" s="146">
        <f>IF(N177="nulová",J177,0)</f>
        <v>0</v>
      </c>
      <c r="BJ177" s="17" t="s">
        <v>84</v>
      </c>
      <c r="BK177" s="146">
        <f>ROUND(I177*H177,2)</f>
        <v>0</v>
      </c>
      <c r="BL177" s="17" t="s">
        <v>143</v>
      </c>
      <c r="BM177" s="145" t="s">
        <v>204</v>
      </c>
    </row>
    <row r="178" spans="2:65" s="1" customFormat="1" ht="14.45" customHeight="1">
      <c r="B178" s="32"/>
      <c r="C178" s="133" t="s">
        <v>8</v>
      </c>
      <c r="D178" s="133" t="s">
        <v>132</v>
      </c>
      <c r="E178" s="134" t="s">
        <v>205</v>
      </c>
      <c r="F178" s="135" t="s">
        <v>206</v>
      </c>
      <c r="G178" s="136" t="s">
        <v>146</v>
      </c>
      <c r="H178" s="137">
        <v>0.82799999999999996</v>
      </c>
      <c r="I178" s="138"/>
      <c r="J178" s="139">
        <f>ROUND(I178*H178,2)</f>
        <v>0</v>
      </c>
      <c r="K178" s="140"/>
      <c r="L178" s="32"/>
      <c r="M178" s="141" t="s">
        <v>1</v>
      </c>
      <c r="N178" s="142" t="s">
        <v>41</v>
      </c>
      <c r="P178" s="143">
        <f>O178*H178</f>
        <v>0</v>
      </c>
      <c r="Q178" s="143">
        <v>2.3010199999999998</v>
      </c>
      <c r="R178" s="143">
        <f>Q178*H178</f>
        <v>1.9052445599999999</v>
      </c>
      <c r="S178" s="143">
        <v>0</v>
      </c>
      <c r="T178" s="144">
        <f>S178*H178</f>
        <v>0</v>
      </c>
      <c r="AR178" s="145" t="s">
        <v>143</v>
      </c>
      <c r="AT178" s="145" t="s">
        <v>132</v>
      </c>
      <c r="AU178" s="145" t="s">
        <v>86</v>
      </c>
      <c r="AY178" s="17" t="s">
        <v>130</v>
      </c>
      <c r="BE178" s="146">
        <f>IF(N178="základní",J178,0)</f>
        <v>0</v>
      </c>
      <c r="BF178" s="146">
        <f>IF(N178="snížená",J178,0)</f>
        <v>0</v>
      </c>
      <c r="BG178" s="146">
        <f>IF(N178="zákl. přenesená",J178,0)</f>
        <v>0</v>
      </c>
      <c r="BH178" s="146">
        <f>IF(N178="sníž. přenesená",J178,0)</f>
        <v>0</v>
      </c>
      <c r="BI178" s="146">
        <f>IF(N178="nulová",J178,0)</f>
        <v>0</v>
      </c>
      <c r="BJ178" s="17" t="s">
        <v>84</v>
      </c>
      <c r="BK178" s="146">
        <f>ROUND(I178*H178,2)</f>
        <v>0</v>
      </c>
      <c r="BL178" s="17" t="s">
        <v>143</v>
      </c>
      <c r="BM178" s="145" t="s">
        <v>207</v>
      </c>
    </row>
    <row r="179" spans="2:65" s="12" customFormat="1">
      <c r="B179" s="147"/>
      <c r="D179" s="148" t="s">
        <v>138</v>
      </c>
      <c r="E179" s="149" t="s">
        <v>1</v>
      </c>
      <c r="F179" s="150" t="s">
        <v>148</v>
      </c>
      <c r="H179" s="149" t="s">
        <v>1</v>
      </c>
      <c r="I179" s="151"/>
      <c r="L179" s="147"/>
      <c r="M179" s="152"/>
      <c r="T179" s="153"/>
      <c r="AT179" s="149" t="s">
        <v>138</v>
      </c>
      <c r="AU179" s="149" t="s">
        <v>86</v>
      </c>
      <c r="AV179" s="12" t="s">
        <v>84</v>
      </c>
      <c r="AW179" s="12" t="s">
        <v>32</v>
      </c>
      <c r="AX179" s="12" t="s">
        <v>76</v>
      </c>
      <c r="AY179" s="149" t="s">
        <v>130</v>
      </c>
    </row>
    <row r="180" spans="2:65" s="12" customFormat="1">
      <c r="B180" s="147"/>
      <c r="D180" s="148" t="s">
        <v>138</v>
      </c>
      <c r="E180" s="149" t="s">
        <v>1</v>
      </c>
      <c r="F180" s="150" t="s">
        <v>208</v>
      </c>
      <c r="H180" s="149" t="s">
        <v>1</v>
      </c>
      <c r="I180" s="151"/>
      <c r="L180" s="147"/>
      <c r="M180" s="152"/>
      <c r="T180" s="153"/>
      <c r="AT180" s="149" t="s">
        <v>138</v>
      </c>
      <c r="AU180" s="149" t="s">
        <v>86</v>
      </c>
      <c r="AV180" s="12" t="s">
        <v>84</v>
      </c>
      <c r="AW180" s="12" t="s">
        <v>32</v>
      </c>
      <c r="AX180" s="12" t="s">
        <v>76</v>
      </c>
      <c r="AY180" s="149" t="s">
        <v>130</v>
      </c>
    </row>
    <row r="181" spans="2:65" s="13" customFormat="1">
      <c r="B181" s="154"/>
      <c r="D181" s="148" t="s">
        <v>138</v>
      </c>
      <c r="E181" s="155" t="s">
        <v>1</v>
      </c>
      <c r="F181" s="156" t="s">
        <v>209</v>
      </c>
      <c r="H181" s="157">
        <v>0.82799999999999996</v>
      </c>
      <c r="I181" s="158"/>
      <c r="L181" s="154"/>
      <c r="M181" s="159"/>
      <c r="T181" s="160"/>
      <c r="AT181" s="155" t="s">
        <v>138</v>
      </c>
      <c r="AU181" s="155" t="s">
        <v>86</v>
      </c>
      <c r="AV181" s="13" t="s">
        <v>86</v>
      </c>
      <c r="AW181" s="13" t="s">
        <v>32</v>
      </c>
      <c r="AX181" s="13" t="s">
        <v>76</v>
      </c>
      <c r="AY181" s="155" t="s">
        <v>130</v>
      </c>
    </row>
    <row r="182" spans="2:65" s="14" customFormat="1">
      <c r="B182" s="161"/>
      <c r="D182" s="148" t="s">
        <v>138</v>
      </c>
      <c r="E182" s="162" t="s">
        <v>1</v>
      </c>
      <c r="F182" s="163" t="s">
        <v>142</v>
      </c>
      <c r="H182" s="164">
        <v>0.82799999999999996</v>
      </c>
      <c r="I182" s="165"/>
      <c r="L182" s="161"/>
      <c r="M182" s="166"/>
      <c r="T182" s="167"/>
      <c r="AT182" s="162" t="s">
        <v>138</v>
      </c>
      <c r="AU182" s="162" t="s">
        <v>86</v>
      </c>
      <c r="AV182" s="14" t="s">
        <v>143</v>
      </c>
      <c r="AW182" s="14" t="s">
        <v>32</v>
      </c>
      <c r="AX182" s="14" t="s">
        <v>84</v>
      </c>
      <c r="AY182" s="162" t="s">
        <v>130</v>
      </c>
    </row>
    <row r="183" spans="2:65" s="11" customFormat="1" ht="22.9" customHeight="1">
      <c r="B183" s="121"/>
      <c r="D183" s="122" t="s">
        <v>75</v>
      </c>
      <c r="E183" s="131" t="s">
        <v>151</v>
      </c>
      <c r="F183" s="131" t="s">
        <v>210</v>
      </c>
      <c r="I183" s="124"/>
      <c r="J183" s="132">
        <f>BK183</f>
        <v>0</v>
      </c>
      <c r="L183" s="121"/>
      <c r="M183" s="126"/>
      <c r="P183" s="127">
        <f>SUM(P184:P187)</f>
        <v>0</v>
      </c>
      <c r="R183" s="127">
        <f>SUM(R184:R187)</f>
        <v>1.1264999999999998</v>
      </c>
      <c r="T183" s="128">
        <f>SUM(T184:T187)</f>
        <v>0</v>
      </c>
      <c r="AR183" s="122" t="s">
        <v>84</v>
      </c>
      <c r="AT183" s="129" t="s">
        <v>75</v>
      </c>
      <c r="AU183" s="129" t="s">
        <v>84</v>
      </c>
      <c r="AY183" s="122" t="s">
        <v>130</v>
      </c>
      <c r="BK183" s="130">
        <f>SUM(BK184:BK187)</f>
        <v>0</v>
      </c>
    </row>
    <row r="184" spans="2:65" s="1" customFormat="1" ht="22.15" customHeight="1">
      <c r="B184" s="32"/>
      <c r="C184" s="133" t="s">
        <v>211</v>
      </c>
      <c r="D184" s="133" t="s">
        <v>132</v>
      </c>
      <c r="E184" s="134" t="s">
        <v>212</v>
      </c>
      <c r="F184" s="135" t="s">
        <v>213</v>
      </c>
      <c r="G184" s="136" t="s">
        <v>146</v>
      </c>
      <c r="H184" s="137">
        <v>0.6</v>
      </c>
      <c r="I184" s="138"/>
      <c r="J184" s="139">
        <f>ROUND(I184*H184,2)</f>
        <v>0</v>
      </c>
      <c r="K184" s="140"/>
      <c r="L184" s="32"/>
      <c r="M184" s="141" t="s">
        <v>1</v>
      </c>
      <c r="N184" s="142" t="s">
        <v>41</v>
      </c>
      <c r="P184" s="143">
        <f>O184*H184</f>
        <v>0</v>
      </c>
      <c r="Q184" s="143">
        <v>1.8774999999999999</v>
      </c>
      <c r="R184" s="143">
        <f>Q184*H184</f>
        <v>1.1264999999999998</v>
      </c>
      <c r="S184" s="143">
        <v>0</v>
      </c>
      <c r="T184" s="144">
        <f>S184*H184</f>
        <v>0</v>
      </c>
      <c r="AR184" s="145" t="s">
        <v>143</v>
      </c>
      <c r="AT184" s="145" t="s">
        <v>132</v>
      </c>
      <c r="AU184" s="145" t="s">
        <v>86</v>
      </c>
      <c r="AY184" s="17" t="s">
        <v>130</v>
      </c>
      <c r="BE184" s="146">
        <f>IF(N184="základní",J184,0)</f>
        <v>0</v>
      </c>
      <c r="BF184" s="146">
        <f>IF(N184="snížená",J184,0)</f>
        <v>0</v>
      </c>
      <c r="BG184" s="146">
        <f>IF(N184="zákl. přenesená",J184,0)</f>
        <v>0</v>
      </c>
      <c r="BH184" s="146">
        <f>IF(N184="sníž. přenesená",J184,0)</f>
        <v>0</v>
      </c>
      <c r="BI184" s="146">
        <f>IF(N184="nulová",J184,0)</f>
        <v>0</v>
      </c>
      <c r="BJ184" s="17" t="s">
        <v>84</v>
      </c>
      <c r="BK184" s="146">
        <f>ROUND(I184*H184,2)</f>
        <v>0</v>
      </c>
      <c r="BL184" s="17" t="s">
        <v>143</v>
      </c>
      <c r="BM184" s="145" t="s">
        <v>214</v>
      </c>
    </row>
    <row r="185" spans="2:65" s="12" customFormat="1">
      <c r="B185" s="147"/>
      <c r="D185" s="148" t="s">
        <v>138</v>
      </c>
      <c r="E185" s="149" t="s">
        <v>1</v>
      </c>
      <c r="F185" s="150" t="s">
        <v>215</v>
      </c>
      <c r="H185" s="149" t="s">
        <v>1</v>
      </c>
      <c r="I185" s="151"/>
      <c r="L185" s="147"/>
      <c r="M185" s="152"/>
      <c r="T185" s="153"/>
      <c r="AT185" s="149" t="s">
        <v>138</v>
      </c>
      <c r="AU185" s="149" t="s">
        <v>86</v>
      </c>
      <c r="AV185" s="12" t="s">
        <v>84</v>
      </c>
      <c r="AW185" s="12" t="s">
        <v>32</v>
      </c>
      <c r="AX185" s="12" t="s">
        <v>76</v>
      </c>
      <c r="AY185" s="149" t="s">
        <v>130</v>
      </c>
    </row>
    <row r="186" spans="2:65" s="13" customFormat="1">
      <c r="B186" s="154"/>
      <c r="D186" s="148" t="s">
        <v>138</v>
      </c>
      <c r="E186" s="155" t="s">
        <v>1</v>
      </c>
      <c r="F186" s="156" t="s">
        <v>216</v>
      </c>
      <c r="H186" s="157">
        <v>0.6</v>
      </c>
      <c r="I186" s="158"/>
      <c r="L186" s="154"/>
      <c r="M186" s="159"/>
      <c r="T186" s="160"/>
      <c r="AT186" s="155" t="s">
        <v>138</v>
      </c>
      <c r="AU186" s="155" t="s">
        <v>86</v>
      </c>
      <c r="AV186" s="13" t="s">
        <v>86</v>
      </c>
      <c r="AW186" s="13" t="s">
        <v>32</v>
      </c>
      <c r="AX186" s="13" t="s">
        <v>76</v>
      </c>
      <c r="AY186" s="155" t="s">
        <v>130</v>
      </c>
    </row>
    <row r="187" spans="2:65" s="14" customFormat="1">
      <c r="B187" s="161"/>
      <c r="D187" s="148" t="s">
        <v>138</v>
      </c>
      <c r="E187" s="162" t="s">
        <v>1</v>
      </c>
      <c r="F187" s="163" t="s">
        <v>142</v>
      </c>
      <c r="H187" s="164">
        <v>0.6</v>
      </c>
      <c r="I187" s="165"/>
      <c r="L187" s="161"/>
      <c r="M187" s="166"/>
      <c r="T187" s="167"/>
      <c r="AT187" s="162" t="s">
        <v>138</v>
      </c>
      <c r="AU187" s="162" t="s">
        <v>86</v>
      </c>
      <c r="AV187" s="14" t="s">
        <v>143</v>
      </c>
      <c r="AW187" s="14" t="s">
        <v>32</v>
      </c>
      <c r="AX187" s="14" t="s">
        <v>84</v>
      </c>
      <c r="AY187" s="162" t="s">
        <v>130</v>
      </c>
    </row>
    <row r="188" spans="2:65" s="11" customFormat="1" ht="22.9" customHeight="1">
      <c r="B188" s="121"/>
      <c r="D188" s="122" t="s">
        <v>75</v>
      </c>
      <c r="E188" s="131" t="s">
        <v>143</v>
      </c>
      <c r="F188" s="131" t="s">
        <v>217</v>
      </c>
      <c r="I188" s="124"/>
      <c r="J188" s="132">
        <f>BK188</f>
        <v>0</v>
      </c>
      <c r="L188" s="121"/>
      <c r="M188" s="126"/>
      <c r="P188" s="127">
        <f>SUM(P189:P192)</f>
        <v>0</v>
      </c>
      <c r="R188" s="127">
        <f>SUM(R189:R192)</f>
        <v>0</v>
      </c>
      <c r="T188" s="128">
        <f>SUM(T189:T192)</f>
        <v>0</v>
      </c>
      <c r="AR188" s="122" t="s">
        <v>84</v>
      </c>
      <c r="AT188" s="129" t="s">
        <v>75</v>
      </c>
      <c r="AU188" s="129" t="s">
        <v>84</v>
      </c>
      <c r="AY188" s="122" t="s">
        <v>130</v>
      </c>
      <c r="BK188" s="130">
        <f>SUM(BK189:BK192)</f>
        <v>0</v>
      </c>
    </row>
    <row r="189" spans="2:65" s="1" customFormat="1" ht="22.15" customHeight="1">
      <c r="B189" s="32"/>
      <c r="C189" s="133" t="s">
        <v>218</v>
      </c>
      <c r="D189" s="133" t="s">
        <v>132</v>
      </c>
      <c r="E189" s="134" t="s">
        <v>219</v>
      </c>
      <c r="F189" s="135" t="s">
        <v>220</v>
      </c>
      <c r="G189" s="136" t="s">
        <v>146</v>
      </c>
      <c r="H189" s="137">
        <v>0.18</v>
      </c>
      <c r="I189" s="138"/>
      <c r="J189" s="139">
        <f>ROUND(I189*H189,2)</f>
        <v>0</v>
      </c>
      <c r="K189" s="140"/>
      <c r="L189" s="32"/>
      <c r="M189" s="141" t="s">
        <v>1</v>
      </c>
      <c r="N189" s="142" t="s">
        <v>41</v>
      </c>
      <c r="P189" s="143">
        <f>O189*H189</f>
        <v>0</v>
      </c>
      <c r="Q189" s="143">
        <v>0</v>
      </c>
      <c r="R189" s="143">
        <f>Q189*H189</f>
        <v>0</v>
      </c>
      <c r="S189" s="143">
        <v>0</v>
      </c>
      <c r="T189" s="144">
        <f>S189*H189</f>
        <v>0</v>
      </c>
      <c r="AR189" s="145" t="s">
        <v>143</v>
      </c>
      <c r="AT189" s="145" t="s">
        <v>132</v>
      </c>
      <c r="AU189" s="145" t="s">
        <v>86</v>
      </c>
      <c r="AY189" s="17" t="s">
        <v>130</v>
      </c>
      <c r="BE189" s="146">
        <f>IF(N189="základní",J189,0)</f>
        <v>0</v>
      </c>
      <c r="BF189" s="146">
        <f>IF(N189="snížená",J189,0)</f>
        <v>0</v>
      </c>
      <c r="BG189" s="146">
        <f>IF(N189="zákl. přenesená",J189,0)</f>
        <v>0</v>
      </c>
      <c r="BH189" s="146">
        <f>IF(N189="sníž. přenesená",J189,0)</f>
        <v>0</v>
      </c>
      <c r="BI189" s="146">
        <f>IF(N189="nulová",J189,0)</f>
        <v>0</v>
      </c>
      <c r="BJ189" s="17" t="s">
        <v>84</v>
      </c>
      <c r="BK189" s="146">
        <f>ROUND(I189*H189,2)</f>
        <v>0</v>
      </c>
      <c r="BL189" s="17" t="s">
        <v>143</v>
      </c>
      <c r="BM189" s="145" t="s">
        <v>221</v>
      </c>
    </row>
    <row r="190" spans="2:65" s="12" customFormat="1">
      <c r="B190" s="147"/>
      <c r="D190" s="148" t="s">
        <v>138</v>
      </c>
      <c r="E190" s="149" t="s">
        <v>1</v>
      </c>
      <c r="F190" s="150" t="s">
        <v>181</v>
      </c>
      <c r="H190" s="149" t="s">
        <v>1</v>
      </c>
      <c r="I190" s="151"/>
      <c r="L190" s="147"/>
      <c r="M190" s="152"/>
      <c r="T190" s="153"/>
      <c r="AT190" s="149" t="s">
        <v>138</v>
      </c>
      <c r="AU190" s="149" t="s">
        <v>86</v>
      </c>
      <c r="AV190" s="12" t="s">
        <v>84</v>
      </c>
      <c r="AW190" s="12" t="s">
        <v>32</v>
      </c>
      <c r="AX190" s="12" t="s">
        <v>76</v>
      </c>
      <c r="AY190" s="149" t="s">
        <v>130</v>
      </c>
    </row>
    <row r="191" spans="2:65" s="13" customFormat="1">
      <c r="B191" s="154"/>
      <c r="D191" s="148" t="s">
        <v>138</v>
      </c>
      <c r="E191" s="155" t="s">
        <v>1</v>
      </c>
      <c r="F191" s="156" t="s">
        <v>222</v>
      </c>
      <c r="H191" s="157">
        <v>0.18</v>
      </c>
      <c r="I191" s="158"/>
      <c r="L191" s="154"/>
      <c r="M191" s="159"/>
      <c r="T191" s="160"/>
      <c r="AT191" s="155" t="s">
        <v>138</v>
      </c>
      <c r="AU191" s="155" t="s">
        <v>86</v>
      </c>
      <c r="AV191" s="13" t="s">
        <v>86</v>
      </c>
      <c r="AW191" s="13" t="s">
        <v>32</v>
      </c>
      <c r="AX191" s="13" t="s">
        <v>76</v>
      </c>
      <c r="AY191" s="155" t="s">
        <v>130</v>
      </c>
    </row>
    <row r="192" spans="2:65" s="14" customFormat="1">
      <c r="B192" s="161"/>
      <c r="D192" s="148" t="s">
        <v>138</v>
      </c>
      <c r="E192" s="162" t="s">
        <v>1</v>
      </c>
      <c r="F192" s="163" t="s">
        <v>142</v>
      </c>
      <c r="H192" s="164">
        <v>0.18</v>
      </c>
      <c r="I192" s="165"/>
      <c r="L192" s="161"/>
      <c r="M192" s="166"/>
      <c r="T192" s="167"/>
      <c r="AT192" s="162" t="s">
        <v>138</v>
      </c>
      <c r="AU192" s="162" t="s">
        <v>86</v>
      </c>
      <c r="AV192" s="14" t="s">
        <v>143</v>
      </c>
      <c r="AW192" s="14" t="s">
        <v>32</v>
      </c>
      <c r="AX192" s="14" t="s">
        <v>84</v>
      </c>
      <c r="AY192" s="162" t="s">
        <v>130</v>
      </c>
    </row>
    <row r="193" spans="2:65" s="11" customFormat="1" ht="22.9" customHeight="1">
      <c r="B193" s="121"/>
      <c r="D193" s="122" t="s">
        <v>75</v>
      </c>
      <c r="E193" s="131" t="s">
        <v>162</v>
      </c>
      <c r="F193" s="131" t="s">
        <v>223</v>
      </c>
      <c r="I193" s="124"/>
      <c r="J193" s="132">
        <f>BK193</f>
        <v>0</v>
      </c>
      <c r="L193" s="121"/>
      <c r="M193" s="126"/>
      <c r="P193" s="127">
        <f>SUM(P194:P197)</f>
        <v>0</v>
      </c>
      <c r="R193" s="127">
        <f>SUM(R194:R197)</f>
        <v>0.35687999999999998</v>
      </c>
      <c r="T193" s="128">
        <f>SUM(T194:T197)</f>
        <v>0</v>
      </c>
      <c r="AR193" s="122" t="s">
        <v>84</v>
      </c>
      <c r="AT193" s="129" t="s">
        <v>75</v>
      </c>
      <c r="AU193" s="129" t="s">
        <v>84</v>
      </c>
      <c r="AY193" s="122" t="s">
        <v>130</v>
      </c>
      <c r="BK193" s="130">
        <f>SUM(BK194:BK197)</f>
        <v>0</v>
      </c>
    </row>
    <row r="194" spans="2:65" s="1" customFormat="1" ht="22.15" customHeight="1">
      <c r="B194" s="32"/>
      <c r="C194" s="133" t="s">
        <v>224</v>
      </c>
      <c r="D194" s="133" t="s">
        <v>132</v>
      </c>
      <c r="E194" s="134" t="s">
        <v>225</v>
      </c>
      <c r="F194" s="135" t="s">
        <v>226</v>
      </c>
      <c r="G194" s="136" t="s">
        <v>135</v>
      </c>
      <c r="H194" s="137">
        <v>4</v>
      </c>
      <c r="I194" s="138"/>
      <c r="J194" s="139">
        <f>ROUND(I194*H194,2)</f>
        <v>0</v>
      </c>
      <c r="K194" s="140"/>
      <c r="L194" s="32"/>
      <c r="M194" s="141" t="s">
        <v>1</v>
      </c>
      <c r="N194" s="142" t="s">
        <v>41</v>
      </c>
      <c r="P194" s="143">
        <f>O194*H194</f>
        <v>0</v>
      </c>
      <c r="Q194" s="143">
        <v>8.9219999999999994E-2</v>
      </c>
      <c r="R194" s="143">
        <f>Q194*H194</f>
        <v>0.35687999999999998</v>
      </c>
      <c r="S194" s="143">
        <v>0</v>
      </c>
      <c r="T194" s="144">
        <f>S194*H194</f>
        <v>0</v>
      </c>
      <c r="AR194" s="145" t="s">
        <v>143</v>
      </c>
      <c r="AT194" s="145" t="s">
        <v>132</v>
      </c>
      <c r="AU194" s="145" t="s">
        <v>86</v>
      </c>
      <c r="AY194" s="17" t="s">
        <v>130</v>
      </c>
      <c r="BE194" s="146">
        <f>IF(N194="základní",J194,0)</f>
        <v>0</v>
      </c>
      <c r="BF194" s="146">
        <f>IF(N194="snížená",J194,0)</f>
        <v>0</v>
      </c>
      <c r="BG194" s="146">
        <f>IF(N194="zákl. přenesená",J194,0)</f>
        <v>0</v>
      </c>
      <c r="BH194" s="146">
        <f>IF(N194="sníž. přenesená",J194,0)</f>
        <v>0</v>
      </c>
      <c r="BI194" s="146">
        <f>IF(N194="nulová",J194,0)</f>
        <v>0</v>
      </c>
      <c r="BJ194" s="17" t="s">
        <v>84</v>
      </c>
      <c r="BK194" s="146">
        <f>ROUND(I194*H194,2)</f>
        <v>0</v>
      </c>
      <c r="BL194" s="17" t="s">
        <v>143</v>
      </c>
      <c r="BM194" s="145" t="s">
        <v>227</v>
      </c>
    </row>
    <row r="195" spans="2:65" s="12" customFormat="1">
      <c r="B195" s="147"/>
      <c r="D195" s="148" t="s">
        <v>138</v>
      </c>
      <c r="E195" s="149" t="s">
        <v>1</v>
      </c>
      <c r="F195" s="150" t="s">
        <v>228</v>
      </c>
      <c r="H195" s="149" t="s">
        <v>1</v>
      </c>
      <c r="I195" s="151"/>
      <c r="L195" s="147"/>
      <c r="M195" s="152"/>
      <c r="T195" s="153"/>
      <c r="AT195" s="149" t="s">
        <v>138</v>
      </c>
      <c r="AU195" s="149" t="s">
        <v>86</v>
      </c>
      <c r="AV195" s="12" t="s">
        <v>84</v>
      </c>
      <c r="AW195" s="12" t="s">
        <v>32</v>
      </c>
      <c r="AX195" s="12" t="s">
        <v>76</v>
      </c>
      <c r="AY195" s="149" t="s">
        <v>130</v>
      </c>
    </row>
    <row r="196" spans="2:65" s="13" customFormat="1">
      <c r="B196" s="154"/>
      <c r="D196" s="148" t="s">
        <v>138</v>
      </c>
      <c r="E196" s="155" t="s">
        <v>1</v>
      </c>
      <c r="F196" s="156" t="s">
        <v>141</v>
      </c>
      <c r="H196" s="157">
        <v>4</v>
      </c>
      <c r="I196" s="158"/>
      <c r="L196" s="154"/>
      <c r="M196" s="159"/>
      <c r="T196" s="160"/>
      <c r="AT196" s="155" t="s">
        <v>138</v>
      </c>
      <c r="AU196" s="155" t="s">
        <v>86</v>
      </c>
      <c r="AV196" s="13" t="s">
        <v>86</v>
      </c>
      <c r="AW196" s="13" t="s">
        <v>32</v>
      </c>
      <c r="AX196" s="13" t="s">
        <v>76</v>
      </c>
      <c r="AY196" s="155" t="s">
        <v>130</v>
      </c>
    </row>
    <row r="197" spans="2:65" s="14" customFormat="1">
      <c r="B197" s="161"/>
      <c r="D197" s="148" t="s">
        <v>138</v>
      </c>
      <c r="E197" s="162" t="s">
        <v>1</v>
      </c>
      <c r="F197" s="163" t="s">
        <v>142</v>
      </c>
      <c r="H197" s="164">
        <v>4</v>
      </c>
      <c r="I197" s="165"/>
      <c r="L197" s="161"/>
      <c r="M197" s="166"/>
      <c r="T197" s="167"/>
      <c r="AT197" s="162" t="s">
        <v>138</v>
      </c>
      <c r="AU197" s="162" t="s">
        <v>86</v>
      </c>
      <c r="AV197" s="14" t="s">
        <v>143</v>
      </c>
      <c r="AW197" s="14" t="s">
        <v>32</v>
      </c>
      <c r="AX197" s="14" t="s">
        <v>84</v>
      </c>
      <c r="AY197" s="162" t="s">
        <v>130</v>
      </c>
    </row>
    <row r="198" spans="2:65" s="11" customFormat="1" ht="22.9" customHeight="1">
      <c r="B198" s="121"/>
      <c r="D198" s="122" t="s">
        <v>75</v>
      </c>
      <c r="E198" s="131" t="s">
        <v>168</v>
      </c>
      <c r="F198" s="131" t="s">
        <v>229</v>
      </c>
      <c r="I198" s="124"/>
      <c r="J198" s="132">
        <f>BK198</f>
        <v>0</v>
      </c>
      <c r="L198" s="121"/>
      <c r="M198" s="126"/>
      <c r="P198" s="127">
        <f>SUM(P199:P210)</f>
        <v>0</v>
      </c>
      <c r="R198" s="127">
        <f>SUM(R199:R210)</f>
        <v>0.240845</v>
      </c>
      <c r="T198" s="128">
        <f>SUM(T199:T210)</f>
        <v>0</v>
      </c>
      <c r="AR198" s="122" t="s">
        <v>84</v>
      </c>
      <c r="AT198" s="129" t="s">
        <v>75</v>
      </c>
      <c r="AU198" s="129" t="s">
        <v>84</v>
      </c>
      <c r="AY198" s="122" t="s">
        <v>130</v>
      </c>
      <c r="BK198" s="130">
        <f>SUM(BK199:BK210)</f>
        <v>0</v>
      </c>
    </row>
    <row r="199" spans="2:65" s="1" customFormat="1" ht="22.15" customHeight="1">
      <c r="B199" s="32"/>
      <c r="C199" s="133" t="s">
        <v>136</v>
      </c>
      <c r="D199" s="133" t="s">
        <v>132</v>
      </c>
      <c r="E199" s="134" t="s">
        <v>230</v>
      </c>
      <c r="F199" s="135" t="s">
        <v>231</v>
      </c>
      <c r="G199" s="136" t="s">
        <v>199</v>
      </c>
      <c r="H199" s="137">
        <v>1</v>
      </c>
      <c r="I199" s="138"/>
      <c r="J199" s="139">
        <f>ROUND(I199*H199,2)</f>
        <v>0</v>
      </c>
      <c r="K199" s="140"/>
      <c r="L199" s="32"/>
      <c r="M199" s="141" t="s">
        <v>1</v>
      </c>
      <c r="N199" s="142" t="s">
        <v>41</v>
      </c>
      <c r="P199" s="143">
        <f>O199*H199</f>
        <v>0</v>
      </c>
      <c r="Q199" s="143">
        <v>0.1658</v>
      </c>
      <c r="R199" s="143">
        <f>Q199*H199</f>
        <v>0.1658</v>
      </c>
      <c r="S199" s="143">
        <v>0</v>
      </c>
      <c r="T199" s="144">
        <f>S199*H199</f>
        <v>0</v>
      </c>
      <c r="AR199" s="145" t="s">
        <v>143</v>
      </c>
      <c r="AT199" s="145" t="s">
        <v>132</v>
      </c>
      <c r="AU199" s="145" t="s">
        <v>86</v>
      </c>
      <c r="AY199" s="17" t="s">
        <v>130</v>
      </c>
      <c r="BE199" s="146">
        <f>IF(N199="základní",J199,0)</f>
        <v>0</v>
      </c>
      <c r="BF199" s="146">
        <f>IF(N199="snížená",J199,0)</f>
        <v>0</v>
      </c>
      <c r="BG199" s="146">
        <f>IF(N199="zákl. přenesená",J199,0)</f>
        <v>0</v>
      </c>
      <c r="BH199" s="146">
        <f>IF(N199="sníž. přenesená",J199,0)</f>
        <v>0</v>
      </c>
      <c r="BI199" s="146">
        <f>IF(N199="nulová",J199,0)</f>
        <v>0</v>
      </c>
      <c r="BJ199" s="17" t="s">
        <v>84</v>
      </c>
      <c r="BK199" s="146">
        <f>ROUND(I199*H199,2)</f>
        <v>0</v>
      </c>
      <c r="BL199" s="17" t="s">
        <v>143</v>
      </c>
      <c r="BM199" s="145" t="s">
        <v>232</v>
      </c>
    </row>
    <row r="200" spans="2:65" s="12" customFormat="1">
      <c r="B200" s="147"/>
      <c r="D200" s="148" t="s">
        <v>138</v>
      </c>
      <c r="E200" s="149" t="s">
        <v>1</v>
      </c>
      <c r="F200" s="150" t="s">
        <v>233</v>
      </c>
      <c r="H200" s="149" t="s">
        <v>1</v>
      </c>
      <c r="I200" s="151"/>
      <c r="L200" s="147"/>
      <c r="M200" s="152"/>
      <c r="T200" s="153"/>
      <c r="AT200" s="149" t="s">
        <v>138</v>
      </c>
      <c r="AU200" s="149" t="s">
        <v>86</v>
      </c>
      <c r="AV200" s="12" t="s">
        <v>84</v>
      </c>
      <c r="AW200" s="12" t="s">
        <v>32</v>
      </c>
      <c r="AX200" s="12" t="s">
        <v>76</v>
      </c>
      <c r="AY200" s="149" t="s">
        <v>130</v>
      </c>
    </row>
    <row r="201" spans="2:65" s="13" customFormat="1">
      <c r="B201" s="154"/>
      <c r="D201" s="148" t="s">
        <v>138</v>
      </c>
      <c r="E201" s="155" t="s">
        <v>1</v>
      </c>
      <c r="F201" s="156" t="s">
        <v>234</v>
      </c>
      <c r="H201" s="157">
        <v>1</v>
      </c>
      <c r="I201" s="158"/>
      <c r="L201" s="154"/>
      <c r="M201" s="159"/>
      <c r="T201" s="160"/>
      <c r="AT201" s="155" t="s">
        <v>138</v>
      </c>
      <c r="AU201" s="155" t="s">
        <v>86</v>
      </c>
      <c r="AV201" s="13" t="s">
        <v>86</v>
      </c>
      <c r="AW201" s="13" t="s">
        <v>32</v>
      </c>
      <c r="AX201" s="13" t="s">
        <v>76</v>
      </c>
      <c r="AY201" s="155" t="s">
        <v>130</v>
      </c>
    </row>
    <row r="202" spans="2:65" s="14" customFormat="1">
      <c r="B202" s="161"/>
      <c r="D202" s="148" t="s">
        <v>138</v>
      </c>
      <c r="E202" s="162" t="s">
        <v>1</v>
      </c>
      <c r="F202" s="163" t="s">
        <v>142</v>
      </c>
      <c r="H202" s="164">
        <v>1</v>
      </c>
      <c r="I202" s="165"/>
      <c r="L202" s="161"/>
      <c r="M202" s="166"/>
      <c r="T202" s="167"/>
      <c r="AT202" s="162" t="s">
        <v>138</v>
      </c>
      <c r="AU202" s="162" t="s">
        <v>86</v>
      </c>
      <c r="AV202" s="14" t="s">
        <v>143</v>
      </c>
      <c r="AW202" s="14" t="s">
        <v>32</v>
      </c>
      <c r="AX202" s="14" t="s">
        <v>84</v>
      </c>
      <c r="AY202" s="162" t="s">
        <v>130</v>
      </c>
    </row>
    <row r="203" spans="2:65" s="1" customFormat="1" ht="19.899999999999999" customHeight="1">
      <c r="B203" s="32"/>
      <c r="C203" s="133" t="s">
        <v>235</v>
      </c>
      <c r="D203" s="133" t="s">
        <v>132</v>
      </c>
      <c r="E203" s="134" t="s">
        <v>236</v>
      </c>
      <c r="F203" s="135" t="s">
        <v>237</v>
      </c>
      <c r="G203" s="136" t="s">
        <v>135</v>
      </c>
      <c r="H203" s="137">
        <v>0.9</v>
      </c>
      <c r="I203" s="138"/>
      <c r="J203" s="139">
        <f>ROUND(I203*H203,2)</f>
        <v>0</v>
      </c>
      <c r="K203" s="140"/>
      <c r="L203" s="32"/>
      <c r="M203" s="141" t="s">
        <v>1</v>
      </c>
      <c r="N203" s="142" t="s">
        <v>41</v>
      </c>
      <c r="P203" s="143">
        <f>O203*H203</f>
        <v>0</v>
      </c>
      <c r="Q203" s="143">
        <v>3.2050000000000002E-2</v>
      </c>
      <c r="R203" s="143">
        <f>Q203*H203</f>
        <v>2.8845000000000003E-2</v>
      </c>
      <c r="S203" s="143">
        <v>0</v>
      </c>
      <c r="T203" s="144">
        <f>S203*H203</f>
        <v>0</v>
      </c>
      <c r="AR203" s="145" t="s">
        <v>143</v>
      </c>
      <c r="AT203" s="145" t="s">
        <v>132</v>
      </c>
      <c r="AU203" s="145" t="s">
        <v>86</v>
      </c>
      <c r="AY203" s="17" t="s">
        <v>130</v>
      </c>
      <c r="BE203" s="146">
        <f>IF(N203="základní",J203,0)</f>
        <v>0</v>
      </c>
      <c r="BF203" s="146">
        <f>IF(N203="snížená",J203,0)</f>
        <v>0</v>
      </c>
      <c r="BG203" s="146">
        <f>IF(N203="zákl. přenesená",J203,0)</f>
        <v>0</v>
      </c>
      <c r="BH203" s="146">
        <f>IF(N203="sníž. přenesená",J203,0)</f>
        <v>0</v>
      </c>
      <c r="BI203" s="146">
        <f>IF(N203="nulová",J203,0)</f>
        <v>0</v>
      </c>
      <c r="BJ203" s="17" t="s">
        <v>84</v>
      </c>
      <c r="BK203" s="146">
        <f>ROUND(I203*H203,2)</f>
        <v>0</v>
      </c>
      <c r="BL203" s="17" t="s">
        <v>143</v>
      </c>
      <c r="BM203" s="145" t="s">
        <v>238</v>
      </c>
    </row>
    <row r="204" spans="2:65" s="12" customFormat="1">
      <c r="B204" s="147"/>
      <c r="D204" s="148" t="s">
        <v>138</v>
      </c>
      <c r="E204" s="149" t="s">
        <v>1</v>
      </c>
      <c r="F204" s="150" t="s">
        <v>239</v>
      </c>
      <c r="H204" s="149" t="s">
        <v>1</v>
      </c>
      <c r="I204" s="151"/>
      <c r="L204" s="147"/>
      <c r="M204" s="152"/>
      <c r="T204" s="153"/>
      <c r="AT204" s="149" t="s">
        <v>138</v>
      </c>
      <c r="AU204" s="149" t="s">
        <v>86</v>
      </c>
      <c r="AV204" s="12" t="s">
        <v>84</v>
      </c>
      <c r="AW204" s="12" t="s">
        <v>32</v>
      </c>
      <c r="AX204" s="12" t="s">
        <v>76</v>
      </c>
      <c r="AY204" s="149" t="s">
        <v>130</v>
      </c>
    </row>
    <row r="205" spans="2:65" s="13" customFormat="1">
      <c r="B205" s="154"/>
      <c r="D205" s="148" t="s">
        <v>138</v>
      </c>
      <c r="E205" s="155" t="s">
        <v>1</v>
      </c>
      <c r="F205" s="156" t="s">
        <v>240</v>
      </c>
      <c r="H205" s="157">
        <v>0.9</v>
      </c>
      <c r="I205" s="158"/>
      <c r="L205" s="154"/>
      <c r="M205" s="159"/>
      <c r="T205" s="160"/>
      <c r="AT205" s="155" t="s">
        <v>138</v>
      </c>
      <c r="AU205" s="155" t="s">
        <v>86</v>
      </c>
      <c r="AV205" s="13" t="s">
        <v>86</v>
      </c>
      <c r="AW205" s="13" t="s">
        <v>32</v>
      </c>
      <c r="AX205" s="13" t="s">
        <v>76</v>
      </c>
      <c r="AY205" s="155" t="s">
        <v>130</v>
      </c>
    </row>
    <row r="206" spans="2:65" s="14" customFormat="1">
      <c r="B206" s="161"/>
      <c r="D206" s="148" t="s">
        <v>138</v>
      </c>
      <c r="E206" s="162" t="s">
        <v>1</v>
      </c>
      <c r="F206" s="163" t="s">
        <v>142</v>
      </c>
      <c r="H206" s="164">
        <v>0.9</v>
      </c>
      <c r="I206" s="165"/>
      <c r="L206" s="161"/>
      <c r="M206" s="166"/>
      <c r="T206" s="167"/>
      <c r="AT206" s="162" t="s">
        <v>138</v>
      </c>
      <c r="AU206" s="162" t="s">
        <v>86</v>
      </c>
      <c r="AV206" s="14" t="s">
        <v>143</v>
      </c>
      <c r="AW206" s="14" t="s">
        <v>32</v>
      </c>
      <c r="AX206" s="14" t="s">
        <v>84</v>
      </c>
      <c r="AY206" s="162" t="s">
        <v>130</v>
      </c>
    </row>
    <row r="207" spans="2:65" s="1" customFormat="1" ht="22.15" customHeight="1">
      <c r="B207" s="32"/>
      <c r="C207" s="133" t="s">
        <v>241</v>
      </c>
      <c r="D207" s="133" t="s">
        <v>132</v>
      </c>
      <c r="E207" s="134" t="s">
        <v>242</v>
      </c>
      <c r="F207" s="135" t="s">
        <v>243</v>
      </c>
      <c r="G207" s="136" t="s">
        <v>135</v>
      </c>
      <c r="H207" s="137">
        <v>2</v>
      </c>
      <c r="I207" s="138"/>
      <c r="J207" s="139">
        <f>ROUND(I207*H207,2)</f>
        <v>0</v>
      </c>
      <c r="K207" s="140"/>
      <c r="L207" s="32"/>
      <c r="M207" s="141" t="s">
        <v>1</v>
      </c>
      <c r="N207" s="142" t="s">
        <v>41</v>
      </c>
      <c r="P207" s="143">
        <f>O207*H207</f>
        <v>0</v>
      </c>
      <c r="Q207" s="143">
        <v>2.3099999999999999E-2</v>
      </c>
      <c r="R207" s="143">
        <f>Q207*H207</f>
        <v>4.6199999999999998E-2</v>
      </c>
      <c r="S207" s="143">
        <v>0</v>
      </c>
      <c r="T207" s="144">
        <f>S207*H207</f>
        <v>0</v>
      </c>
      <c r="AR207" s="145" t="s">
        <v>143</v>
      </c>
      <c r="AT207" s="145" t="s">
        <v>132</v>
      </c>
      <c r="AU207" s="145" t="s">
        <v>86</v>
      </c>
      <c r="AY207" s="17" t="s">
        <v>130</v>
      </c>
      <c r="BE207" s="146">
        <f>IF(N207="základní",J207,0)</f>
        <v>0</v>
      </c>
      <c r="BF207" s="146">
        <f>IF(N207="snížená",J207,0)</f>
        <v>0</v>
      </c>
      <c r="BG207" s="146">
        <f>IF(N207="zákl. přenesená",J207,0)</f>
        <v>0</v>
      </c>
      <c r="BH207" s="146">
        <f>IF(N207="sníž. přenesená",J207,0)</f>
        <v>0</v>
      </c>
      <c r="BI207" s="146">
        <f>IF(N207="nulová",J207,0)</f>
        <v>0</v>
      </c>
      <c r="BJ207" s="17" t="s">
        <v>84</v>
      </c>
      <c r="BK207" s="146">
        <f>ROUND(I207*H207,2)</f>
        <v>0</v>
      </c>
      <c r="BL207" s="17" t="s">
        <v>143</v>
      </c>
      <c r="BM207" s="145" t="s">
        <v>244</v>
      </c>
    </row>
    <row r="208" spans="2:65" s="12" customFormat="1">
      <c r="B208" s="147"/>
      <c r="D208" s="148" t="s">
        <v>138</v>
      </c>
      <c r="E208" s="149" t="s">
        <v>1</v>
      </c>
      <c r="F208" s="150" t="s">
        <v>233</v>
      </c>
      <c r="H208" s="149" t="s">
        <v>1</v>
      </c>
      <c r="I208" s="151"/>
      <c r="L208" s="147"/>
      <c r="M208" s="152"/>
      <c r="T208" s="153"/>
      <c r="AT208" s="149" t="s">
        <v>138</v>
      </c>
      <c r="AU208" s="149" t="s">
        <v>86</v>
      </c>
      <c r="AV208" s="12" t="s">
        <v>84</v>
      </c>
      <c r="AW208" s="12" t="s">
        <v>32</v>
      </c>
      <c r="AX208" s="12" t="s">
        <v>76</v>
      </c>
      <c r="AY208" s="149" t="s">
        <v>130</v>
      </c>
    </row>
    <row r="209" spans="2:65" s="13" customFormat="1">
      <c r="B209" s="154"/>
      <c r="D209" s="148" t="s">
        <v>138</v>
      </c>
      <c r="E209" s="155" t="s">
        <v>1</v>
      </c>
      <c r="F209" s="156" t="s">
        <v>245</v>
      </c>
      <c r="H209" s="157">
        <v>2</v>
      </c>
      <c r="I209" s="158"/>
      <c r="L209" s="154"/>
      <c r="M209" s="159"/>
      <c r="T209" s="160"/>
      <c r="AT209" s="155" t="s">
        <v>138</v>
      </c>
      <c r="AU209" s="155" t="s">
        <v>86</v>
      </c>
      <c r="AV209" s="13" t="s">
        <v>86</v>
      </c>
      <c r="AW209" s="13" t="s">
        <v>32</v>
      </c>
      <c r="AX209" s="13" t="s">
        <v>76</v>
      </c>
      <c r="AY209" s="155" t="s">
        <v>130</v>
      </c>
    </row>
    <row r="210" spans="2:65" s="14" customFormat="1">
      <c r="B210" s="161"/>
      <c r="D210" s="148" t="s">
        <v>138</v>
      </c>
      <c r="E210" s="162" t="s">
        <v>1</v>
      </c>
      <c r="F210" s="163" t="s">
        <v>142</v>
      </c>
      <c r="H210" s="164">
        <v>2</v>
      </c>
      <c r="I210" s="165"/>
      <c r="L210" s="161"/>
      <c r="M210" s="166"/>
      <c r="T210" s="167"/>
      <c r="AT210" s="162" t="s">
        <v>138</v>
      </c>
      <c r="AU210" s="162" t="s">
        <v>86</v>
      </c>
      <c r="AV210" s="14" t="s">
        <v>143</v>
      </c>
      <c r="AW210" s="14" t="s">
        <v>32</v>
      </c>
      <c r="AX210" s="14" t="s">
        <v>84</v>
      </c>
      <c r="AY210" s="162" t="s">
        <v>130</v>
      </c>
    </row>
    <row r="211" spans="2:65" s="11" customFormat="1" ht="22.9" customHeight="1">
      <c r="B211" s="121"/>
      <c r="D211" s="122" t="s">
        <v>75</v>
      </c>
      <c r="E211" s="131" t="s">
        <v>183</v>
      </c>
      <c r="F211" s="131" t="s">
        <v>246</v>
      </c>
      <c r="I211" s="124"/>
      <c r="J211" s="132">
        <f>BK211</f>
        <v>0</v>
      </c>
      <c r="L211" s="121"/>
      <c r="M211" s="126"/>
      <c r="P211" s="127">
        <f>SUM(P212:P226)</f>
        <v>0</v>
      </c>
      <c r="R211" s="127">
        <f>SUM(R212:R226)</f>
        <v>6.4743000000000005E-3</v>
      </c>
      <c r="T211" s="128">
        <f>SUM(T212:T226)</f>
        <v>0</v>
      </c>
      <c r="AR211" s="122" t="s">
        <v>84</v>
      </c>
      <c r="AT211" s="129" t="s">
        <v>75</v>
      </c>
      <c r="AU211" s="129" t="s">
        <v>84</v>
      </c>
      <c r="AY211" s="122" t="s">
        <v>130</v>
      </c>
      <c r="BK211" s="130">
        <f>SUM(BK212:BK226)</f>
        <v>0</v>
      </c>
    </row>
    <row r="212" spans="2:65" s="1" customFormat="1" ht="22.15" customHeight="1">
      <c r="B212" s="32"/>
      <c r="C212" s="133" t="s">
        <v>247</v>
      </c>
      <c r="D212" s="133" t="s">
        <v>132</v>
      </c>
      <c r="E212" s="134" t="s">
        <v>248</v>
      </c>
      <c r="F212" s="135" t="s">
        <v>249</v>
      </c>
      <c r="G212" s="136" t="s">
        <v>250</v>
      </c>
      <c r="H212" s="137">
        <v>3</v>
      </c>
      <c r="I212" s="138"/>
      <c r="J212" s="139">
        <f>ROUND(I212*H212,2)</f>
        <v>0</v>
      </c>
      <c r="K212" s="140"/>
      <c r="L212" s="32"/>
      <c r="M212" s="141" t="s">
        <v>1</v>
      </c>
      <c r="N212" s="142" t="s">
        <v>41</v>
      </c>
      <c r="P212" s="143">
        <f>O212*H212</f>
        <v>0</v>
      </c>
      <c r="Q212" s="143">
        <v>1.0000000000000001E-5</v>
      </c>
      <c r="R212" s="143">
        <f>Q212*H212</f>
        <v>3.0000000000000004E-5</v>
      </c>
      <c r="S212" s="143">
        <v>0</v>
      </c>
      <c r="T212" s="144">
        <f>S212*H212</f>
        <v>0</v>
      </c>
      <c r="AR212" s="145" t="s">
        <v>143</v>
      </c>
      <c r="AT212" s="145" t="s">
        <v>132</v>
      </c>
      <c r="AU212" s="145" t="s">
        <v>86</v>
      </c>
      <c r="AY212" s="17" t="s">
        <v>130</v>
      </c>
      <c r="BE212" s="146">
        <f>IF(N212="základní",J212,0)</f>
        <v>0</v>
      </c>
      <c r="BF212" s="146">
        <f>IF(N212="snížená",J212,0)</f>
        <v>0</v>
      </c>
      <c r="BG212" s="146">
        <f>IF(N212="zákl. přenesená",J212,0)</f>
        <v>0</v>
      </c>
      <c r="BH212" s="146">
        <f>IF(N212="sníž. přenesená",J212,0)</f>
        <v>0</v>
      </c>
      <c r="BI212" s="146">
        <f>IF(N212="nulová",J212,0)</f>
        <v>0</v>
      </c>
      <c r="BJ212" s="17" t="s">
        <v>84</v>
      </c>
      <c r="BK212" s="146">
        <f>ROUND(I212*H212,2)</f>
        <v>0</v>
      </c>
      <c r="BL212" s="17" t="s">
        <v>143</v>
      </c>
      <c r="BM212" s="145" t="s">
        <v>251</v>
      </c>
    </row>
    <row r="213" spans="2:65" s="12" customFormat="1">
      <c r="B213" s="147"/>
      <c r="D213" s="148" t="s">
        <v>138</v>
      </c>
      <c r="E213" s="149" t="s">
        <v>1</v>
      </c>
      <c r="F213" s="150" t="s">
        <v>252</v>
      </c>
      <c r="H213" s="149" t="s">
        <v>1</v>
      </c>
      <c r="I213" s="151"/>
      <c r="L213" s="147"/>
      <c r="M213" s="152"/>
      <c r="T213" s="153"/>
      <c r="AT213" s="149" t="s">
        <v>138</v>
      </c>
      <c r="AU213" s="149" t="s">
        <v>86</v>
      </c>
      <c r="AV213" s="12" t="s">
        <v>84</v>
      </c>
      <c r="AW213" s="12" t="s">
        <v>32</v>
      </c>
      <c r="AX213" s="12" t="s">
        <v>76</v>
      </c>
      <c r="AY213" s="149" t="s">
        <v>130</v>
      </c>
    </row>
    <row r="214" spans="2:65" s="13" customFormat="1">
      <c r="B214" s="154"/>
      <c r="D214" s="148" t="s">
        <v>138</v>
      </c>
      <c r="E214" s="155" t="s">
        <v>1</v>
      </c>
      <c r="F214" s="156" t="s">
        <v>253</v>
      </c>
      <c r="H214" s="157">
        <v>3</v>
      </c>
      <c r="I214" s="158"/>
      <c r="L214" s="154"/>
      <c r="M214" s="159"/>
      <c r="T214" s="160"/>
      <c r="AT214" s="155" t="s">
        <v>138</v>
      </c>
      <c r="AU214" s="155" t="s">
        <v>86</v>
      </c>
      <c r="AV214" s="13" t="s">
        <v>86</v>
      </c>
      <c r="AW214" s="13" t="s">
        <v>32</v>
      </c>
      <c r="AX214" s="13" t="s">
        <v>76</v>
      </c>
      <c r="AY214" s="155" t="s">
        <v>130</v>
      </c>
    </row>
    <row r="215" spans="2:65" s="14" customFormat="1">
      <c r="B215" s="161"/>
      <c r="D215" s="148" t="s">
        <v>138</v>
      </c>
      <c r="E215" s="162" t="s">
        <v>1</v>
      </c>
      <c r="F215" s="163" t="s">
        <v>142</v>
      </c>
      <c r="H215" s="164">
        <v>3</v>
      </c>
      <c r="I215" s="165"/>
      <c r="L215" s="161"/>
      <c r="M215" s="166"/>
      <c r="T215" s="167"/>
      <c r="AT215" s="162" t="s">
        <v>138</v>
      </c>
      <c r="AU215" s="162" t="s">
        <v>86</v>
      </c>
      <c r="AV215" s="14" t="s">
        <v>143</v>
      </c>
      <c r="AW215" s="14" t="s">
        <v>32</v>
      </c>
      <c r="AX215" s="14" t="s">
        <v>84</v>
      </c>
      <c r="AY215" s="162" t="s">
        <v>130</v>
      </c>
    </row>
    <row r="216" spans="2:65" s="1" customFormat="1" ht="14.45" customHeight="1">
      <c r="B216" s="32"/>
      <c r="C216" s="168" t="s">
        <v>254</v>
      </c>
      <c r="D216" s="168" t="s">
        <v>184</v>
      </c>
      <c r="E216" s="169" t="s">
        <v>255</v>
      </c>
      <c r="F216" s="170" t="s">
        <v>256</v>
      </c>
      <c r="G216" s="171" t="s">
        <v>250</v>
      </c>
      <c r="H216" s="172">
        <v>3.09</v>
      </c>
      <c r="I216" s="173"/>
      <c r="J216" s="174">
        <f>ROUND(I216*H216,2)</f>
        <v>0</v>
      </c>
      <c r="K216" s="175"/>
      <c r="L216" s="176"/>
      <c r="M216" s="177" t="s">
        <v>1</v>
      </c>
      <c r="N216" s="178" t="s">
        <v>41</v>
      </c>
      <c r="P216" s="143">
        <f>O216*H216</f>
        <v>0</v>
      </c>
      <c r="Q216" s="143">
        <v>1.2700000000000001E-3</v>
      </c>
      <c r="R216" s="143">
        <f>Q216*H216</f>
        <v>3.9243000000000004E-3</v>
      </c>
      <c r="S216" s="143">
        <v>0</v>
      </c>
      <c r="T216" s="144">
        <f>S216*H216</f>
        <v>0</v>
      </c>
      <c r="AR216" s="145" t="s">
        <v>183</v>
      </c>
      <c r="AT216" s="145" t="s">
        <v>184</v>
      </c>
      <c r="AU216" s="145" t="s">
        <v>86</v>
      </c>
      <c r="AY216" s="17" t="s">
        <v>130</v>
      </c>
      <c r="BE216" s="146">
        <f>IF(N216="základní",J216,0)</f>
        <v>0</v>
      </c>
      <c r="BF216" s="146">
        <f>IF(N216="snížená",J216,0)</f>
        <v>0</v>
      </c>
      <c r="BG216" s="146">
        <f>IF(N216="zákl. přenesená",J216,0)</f>
        <v>0</v>
      </c>
      <c r="BH216" s="146">
        <f>IF(N216="sníž. přenesená",J216,0)</f>
        <v>0</v>
      </c>
      <c r="BI216" s="146">
        <f>IF(N216="nulová",J216,0)</f>
        <v>0</v>
      </c>
      <c r="BJ216" s="17" t="s">
        <v>84</v>
      </c>
      <c r="BK216" s="146">
        <f>ROUND(I216*H216,2)</f>
        <v>0</v>
      </c>
      <c r="BL216" s="17" t="s">
        <v>143</v>
      </c>
      <c r="BM216" s="145" t="s">
        <v>257</v>
      </c>
    </row>
    <row r="217" spans="2:65" s="13" customFormat="1">
      <c r="B217" s="154"/>
      <c r="D217" s="148" t="s">
        <v>138</v>
      </c>
      <c r="F217" s="156" t="s">
        <v>258</v>
      </c>
      <c r="H217" s="157">
        <v>3.09</v>
      </c>
      <c r="I217" s="158"/>
      <c r="L217" s="154"/>
      <c r="M217" s="159"/>
      <c r="T217" s="160"/>
      <c r="AT217" s="155" t="s">
        <v>138</v>
      </c>
      <c r="AU217" s="155" t="s">
        <v>86</v>
      </c>
      <c r="AV217" s="13" t="s">
        <v>86</v>
      </c>
      <c r="AW217" s="13" t="s">
        <v>4</v>
      </c>
      <c r="AX217" s="13" t="s">
        <v>84</v>
      </c>
      <c r="AY217" s="155" t="s">
        <v>130</v>
      </c>
    </row>
    <row r="218" spans="2:65" s="1" customFormat="1" ht="30" customHeight="1">
      <c r="B218" s="32"/>
      <c r="C218" s="133" t="s">
        <v>7</v>
      </c>
      <c r="D218" s="133" t="s">
        <v>132</v>
      </c>
      <c r="E218" s="134" t="s">
        <v>259</v>
      </c>
      <c r="F218" s="135" t="s">
        <v>260</v>
      </c>
      <c r="G218" s="136" t="s">
        <v>199</v>
      </c>
      <c r="H218" s="137">
        <v>3</v>
      </c>
      <c r="I218" s="138"/>
      <c r="J218" s="139">
        <f>ROUND(I218*H218,2)</f>
        <v>0</v>
      </c>
      <c r="K218" s="140"/>
      <c r="L218" s="32"/>
      <c r="M218" s="141" t="s">
        <v>1</v>
      </c>
      <c r="N218" s="142" t="s">
        <v>41</v>
      </c>
      <c r="P218" s="143">
        <f>O218*H218</f>
        <v>0</v>
      </c>
      <c r="Q218" s="143">
        <v>0</v>
      </c>
      <c r="R218" s="143">
        <f>Q218*H218</f>
        <v>0</v>
      </c>
      <c r="S218" s="143">
        <v>0</v>
      </c>
      <c r="T218" s="144">
        <f>S218*H218</f>
        <v>0</v>
      </c>
      <c r="AR218" s="145" t="s">
        <v>143</v>
      </c>
      <c r="AT218" s="145" t="s">
        <v>132</v>
      </c>
      <c r="AU218" s="145" t="s">
        <v>86</v>
      </c>
      <c r="AY218" s="17" t="s">
        <v>130</v>
      </c>
      <c r="BE218" s="146">
        <f>IF(N218="základní",J218,0)</f>
        <v>0</v>
      </c>
      <c r="BF218" s="146">
        <f>IF(N218="snížená",J218,0)</f>
        <v>0</v>
      </c>
      <c r="BG218" s="146">
        <f>IF(N218="zákl. přenesená",J218,0)</f>
        <v>0</v>
      </c>
      <c r="BH218" s="146">
        <f>IF(N218="sníž. přenesená",J218,0)</f>
        <v>0</v>
      </c>
      <c r="BI218" s="146">
        <f>IF(N218="nulová",J218,0)</f>
        <v>0</v>
      </c>
      <c r="BJ218" s="17" t="s">
        <v>84</v>
      </c>
      <c r="BK218" s="146">
        <f>ROUND(I218*H218,2)</f>
        <v>0</v>
      </c>
      <c r="BL218" s="17" t="s">
        <v>143</v>
      </c>
      <c r="BM218" s="145" t="s">
        <v>261</v>
      </c>
    </row>
    <row r="219" spans="2:65" s="12" customFormat="1">
      <c r="B219" s="147"/>
      <c r="D219" s="148" t="s">
        <v>138</v>
      </c>
      <c r="E219" s="149" t="s">
        <v>1</v>
      </c>
      <c r="F219" s="150" t="s">
        <v>252</v>
      </c>
      <c r="H219" s="149" t="s">
        <v>1</v>
      </c>
      <c r="I219" s="151"/>
      <c r="L219" s="147"/>
      <c r="M219" s="152"/>
      <c r="T219" s="153"/>
      <c r="AT219" s="149" t="s">
        <v>138</v>
      </c>
      <c r="AU219" s="149" t="s">
        <v>86</v>
      </c>
      <c r="AV219" s="12" t="s">
        <v>84</v>
      </c>
      <c r="AW219" s="12" t="s">
        <v>32</v>
      </c>
      <c r="AX219" s="12" t="s">
        <v>76</v>
      </c>
      <c r="AY219" s="149" t="s">
        <v>130</v>
      </c>
    </row>
    <row r="220" spans="2:65" s="13" customFormat="1">
      <c r="B220" s="154"/>
      <c r="D220" s="148" t="s">
        <v>138</v>
      </c>
      <c r="E220" s="155" t="s">
        <v>1</v>
      </c>
      <c r="F220" s="156" t="s">
        <v>253</v>
      </c>
      <c r="H220" s="157">
        <v>3</v>
      </c>
      <c r="I220" s="158"/>
      <c r="L220" s="154"/>
      <c r="M220" s="159"/>
      <c r="T220" s="160"/>
      <c r="AT220" s="155" t="s">
        <v>138</v>
      </c>
      <c r="AU220" s="155" t="s">
        <v>86</v>
      </c>
      <c r="AV220" s="13" t="s">
        <v>86</v>
      </c>
      <c r="AW220" s="13" t="s">
        <v>32</v>
      </c>
      <c r="AX220" s="13" t="s">
        <v>76</v>
      </c>
      <c r="AY220" s="155" t="s">
        <v>130</v>
      </c>
    </row>
    <row r="221" spans="2:65" s="14" customFormat="1">
      <c r="B221" s="161"/>
      <c r="D221" s="148" t="s">
        <v>138</v>
      </c>
      <c r="E221" s="162" t="s">
        <v>1</v>
      </c>
      <c r="F221" s="163" t="s">
        <v>142</v>
      </c>
      <c r="H221" s="164">
        <v>3</v>
      </c>
      <c r="I221" s="165"/>
      <c r="L221" s="161"/>
      <c r="M221" s="166"/>
      <c r="T221" s="167"/>
      <c r="AT221" s="162" t="s">
        <v>138</v>
      </c>
      <c r="AU221" s="162" t="s">
        <v>86</v>
      </c>
      <c r="AV221" s="14" t="s">
        <v>143</v>
      </c>
      <c r="AW221" s="14" t="s">
        <v>32</v>
      </c>
      <c r="AX221" s="14" t="s">
        <v>84</v>
      </c>
      <c r="AY221" s="162" t="s">
        <v>130</v>
      </c>
    </row>
    <row r="222" spans="2:65" s="1" customFormat="1" ht="14.45" customHeight="1">
      <c r="B222" s="32"/>
      <c r="C222" s="168" t="s">
        <v>262</v>
      </c>
      <c r="D222" s="168" t="s">
        <v>184</v>
      </c>
      <c r="E222" s="169" t="s">
        <v>263</v>
      </c>
      <c r="F222" s="170" t="s">
        <v>264</v>
      </c>
      <c r="G222" s="171" t="s">
        <v>199</v>
      </c>
      <c r="H222" s="172">
        <v>3</v>
      </c>
      <c r="I222" s="173"/>
      <c r="J222" s="174">
        <f>ROUND(I222*H222,2)</f>
        <v>0</v>
      </c>
      <c r="K222" s="175"/>
      <c r="L222" s="176"/>
      <c r="M222" s="177" t="s">
        <v>1</v>
      </c>
      <c r="N222" s="178" t="s">
        <v>41</v>
      </c>
      <c r="P222" s="143">
        <f>O222*H222</f>
        <v>0</v>
      </c>
      <c r="Q222" s="143">
        <v>2.7999999999999998E-4</v>
      </c>
      <c r="R222" s="143">
        <f>Q222*H222</f>
        <v>8.3999999999999993E-4</v>
      </c>
      <c r="S222" s="143">
        <v>0</v>
      </c>
      <c r="T222" s="144">
        <f>S222*H222</f>
        <v>0</v>
      </c>
      <c r="AR222" s="145" t="s">
        <v>183</v>
      </c>
      <c r="AT222" s="145" t="s">
        <v>184</v>
      </c>
      <c r="AU222" s="145" t="s">
        <v>86</v>
      </c>
      <c r="AY222" s="17" t="s">
        <v>130</v>
      </c>
      <c r="BE222" s="146">
        <f>IF(N222="základní",J222,0)</f>
        <v>0</v>
      </c>
      <c r="BF222" s="146">
        <f>IF(N222="snížená",J222,0)</f>
        <v>0</v>
      </c>
      <c r="BG222" s="146">
        <f>IF(N222="zákl. přenesená",J222,0)</f>
        <v>0</v>
      </c>
      <c r="BH222" s="146">
        <f>IF(N222="sníž. přenesená",J222,0)</f>
        <v>0</v>
      </c>
      <c r="BI222" s="146">
        <f>IF(N222="nulová",J222,0)</f>
        <v>0</v>
      </c>
      <c r="BJ222" s="17" t="s">
        <v>84</v>
      </c>
      <c r="BK222" s="146">
        <f>ROUND(I222*H222,2)</f>
        <v>0</v>
      </c>
      <c r="BL222" s="17" t="s">
        <v>143</v>
      </c>
      <c r="BM222" s="145" t="s">
        <v>265</v>
      </c>
    </row>
    <row r="223" spans="2:65" s="1" customFormat="1" ht="34.9" customHeight="1">
      <c r="B223" s="32"/>
      <c r="C223" s="133" t="s">
        <v>266</v>
      </c>
      <c r="D223" s="133" t="s">
        <v>132</v>
      </c>
      <c r="E223" s="134" t="s">
        <v>267</v>
      </c>
      <c r="F223" s="135" t="s">
        <v>268</v>
      </c>
      <c r="G223" s="136" t="s">
        <v>199</v>
      </c>
      <c r="H223" s="137">
        <v>1</v>
      </c>
      <c r="I223" s="138"/>
      <c r="J223" s="139">
        <f>ROUND(I223*H223,2)</f>
        <v>0</v>
      </c>
      <c r="K223" s="140"/>
      <c r="L223" s="32"/>
      <c r="M223" s="141" t="s">
        <v>1</v>
      </c>
      <c r="N223" s="142" t="s">
        <v>41</v>
      </c>
      <c r="P223" s="143">
        <f>O223*H223</f>
        <v>0</v>
      </c>
      <c r="Q223" s="143">
        <v>0</v>
      </c>
      <c r="R223" s="143">
        <f>Q223*H223</f>
        <v>0</v>
      </c>
      <c r="S223" s="143">
        <v>0</v>
      </c>
      <c r="T223" s="144">
        <f>S223*H223</f>
        <v>0</v>
      </c>
      <c r="AR223" s="145" t="s">
        <v>143</v>
      </c>
      <c r="AT223" s="145" t="s">
        <v>132</v>
      </c>
      <c r="AU223" s="145" t="s">
        <v>86</v>
      </c>
      <c r="AY223" s="17" t="s">
        <v>130</v>
      </c>
      <c r="BE223" s="146">
        <f>IF(N223="základní",J223,0)</f>
        <v>0</v>
      </c>
      <c r="BF223" s="146">
        <f>IF(N223="snížená",J223,0)</f>
        <v>0</v>
      </c>
      <c r="BG223" s="146">
        <f>IF(N223="zákl. přenesená",J223,0)</f>
        <v>0</v>
      </c>
      <c r="BH223" s="146">
        <f>IF(N223="sníž. přenesená",J223,0)</f>
        <v>0</v>
      </c>
      <c r="BI223" s="146">
        <f>IF(N223="nulová",J223,0)</f>
        <v>0</v>
      </c>
      <c r="BJ223" s="17" t="s">
        <v>84</v>
      </c>
      <c r="BK223" s="146">
        <f>ROUND(I223*H223,2)</f>
        <v>0</v>
      </c>
      <c r="BL223" s="17" t="s">
        <v>143</v>
      </c>
      <c r="BM223" s="145" t="s">
        <v>269</v>
      </c>
    </row>
    <row r="224" spans="2:65" s="1" customFormat="1" ht="22.15" customHeight="1">
      <c r="B224" s="32"/>
      <c r="C224" s="168" t="s">
        <v>270</v>
      </c>
      <c r="D224" s="168" t="s">
        <v>184</v>
      </c>
      <c r="E224" s="169" t="s">
        <v>271</v>
      </c>
      <c r="F224" s="170" t="s">
        <v>272</v>
      </c>
      <c r="G224" s="171" t="s">
        <v>199</v>
      </c>
      <c r="H224" s="172">
        <v>1</v>
      </c>
      <c r="I224" s="173"/>
      <c r="J224" s="174">
        <f>ROUND(I224*H224,2)</f>
        <v>0</v>
      </c>
      <c r="K224" s="175"/>
      <c r="L224" s="176"/>
      <c r="M224" s="177" t="s">
        <v>1</v>
      </c>
      <c r="N224" s="178" t="s">
        <v>41</v>
      </c>
      <c r="P224" s="143">
        <f>O224*H224</f>
        <v>0</v>
      </c>
      <c r="Q224" s="143">
        <v>1.5E-3</v>
      </c>
      <c r="R224" s="143">
        <f>Q224*H224</f>
        <v>1.5E-3</v>
      </c>
      <c r="S224" s="143">
        <v>0</v>
      </c>
      <c r="T224" s="144">
        <f>S224*H224</f>
        <v>0</v>
      </c>
      <c r="AR224" s="145" t="s">
        <v>183</v>
      </c>
      <c r="AT224" s="145" t="s">
        <v>184</v>
      </c>
      <c r="AU224" s="145" t="s">
        <v>86</v>
      </c>
      <c r="AY224" s="17" t="s">
        <v>130</v>
      </c>
      <c r="BE224" s="146">
        <f>IF(N224="základní",J224,0)</f>
        <v>0</v>
      </c>
      <c r="BF224" s="146">
        <f>IF(N224="snížená",J224,0)</f>
        <v>0</v>
      </c>
      <c r="BG224" s="146">
        <f>IF(N224="zákl. přenesená",J224,0)</f>
        <v>0</v>
      </c>
      <c r="BH224" s="146">
        <f>IF(N224="sníž. přenesená",J224,0)</f>
        <v>0</v>
      </c>
      <c r="BI224" s="146">
        <f>IF(N224="nulová",J224,0)</f>
        <v>0</v>
      </c>
      <c r="BJ224" s="17" t="s">
        <v>84</v>
      </c>
      <c r="BK224" s="146">
        <f>ROUND(I224*H224,2)</f>
        <v>0</v>
      </c>
      <c r="BL224" s="17" t="s">
        <v>143</v>
      </c>
      <c r="BM224" s="145" t="s">
        <v>273</v>
      </c>
    </row>
    <row r="225" spans="2:65" s="1" customFormat="1" ht="22.15" customHeight="1">
      <c r="B225" s="32"/>
      <c r="C225" s="133" t="s">
        <v>274</v>
      </c>
      <c r="D225" s="133" t="s">
        <v>132</v>
      </c>
      <c r="E225" s="134" t="s">
        <v>275</v>
      </c>
      <c r="F225" s="135" t="s">
        <v>276</v>
      </c>
      <c r="G225" s="136" t="s">
        <v>277</v>
      </c>
      <c r="H225" s="137">
        <v>1</v>
      </c>
      <c r="I225" s="138"/>
      <c r="J225" s="139">
        <f>ROUND(I225*H225,2)</f>
        <v>0</v>
      </c>
      <c r="K225" s="140"/>
      <c r="L225" s="32"/>
      <c r="M225" s="141" t="s">
        <v>1</v>
      </c>
      <c r="N225" s="142" t="s">
        <v>41</v>
      </c>
      <c r="P225" s="143">
        <f>O225*H225</f>
        <v>0</v>
      </c>
      <c r="Q225" s="143">
        <v>0</v>
      </c>
      <c r="R225" s="143">
        <f>Q225*H225</f>
        <v>0</v>
      </c>
      <c r="S225" s="143">
        <v>0</v>
      </c>
      <c r="T225" s="144">
        <f>S225*H225</f>
        <v>0</v>
      </c>
      <c r="AR225" s="145" t="s">
        <v>143</v>
      </c>
      <c r="AT225" s="145" t="s">
        <v>132</v>
      </c>
      <c r="AU225" s="145" t="s">
        <v>86</v>
      </c>
      <c r="AY225" s="17" t="s">
        <v>130</v>
      </c>
      <c r="BE225" s="146">
        <f>IF(N225="základní",J225,0)</f>
        <v>0</v>
      </c>
      <c r="BF225" s="146">
        <f>IF(N225="snížená",J225,0)</f>
        <v>0</v>
      </c>
      <c r="BG225" s="146">
        <f>IF(N225="zákl. přenesená",J225,0)</f>
        <v>0</v>
      </c>
      <c r="BH225" s="146">
        <f>IF(N225="sníž. přenesená",J225,0)</f>
        <v>0</v>
      </c>
      <c r="BI225" s="146">
        <f>IF(N225="nulová",J225,0)</f>
        <v>0</v>
      </c>
      <c r="BJ225" s="17" t="s">
        <v>84</v>
      </c>
      <c r="BK225" s="146">
        <f>ROUND(I225*H225,2)</f>
        <v>0</v>
      </c>
      <c r="BL225" s="17" t="s">
        <v>143</v>
      </c>
      <c r="BM225" s="145" t="s">
        <v>278</v>
      </c>
    </row>
    <row r="226" spans="2:65" s="1" customFormat="1" ht="19.899999999999999" customHeight="1">
      <c r="B226" s="32"/>
      <c r="C226" s="133" t="s">
        <v>279</v>
      </c>
      <c r="D226" s="133" t="s">
        <v>132</v>
      </c>
      <c r="E226" s="134" t="s">
        <v>280</v>
      </c>
      <c r="F226" s="135" t="s">
        <v>281</v>
      </c>
      <c r="G226" s="136" t="s">
        <v>250</v>
      </c>
      <c r="H226" s="137">
        <v>3</v>
      </c>
      <c r="I226" s="138"/>
      <c r="J226" s="139">
        <f>ROUND(I226*H226,2)</f>
        <v>0</v>
      </c>
      <c r="K226" s="140"/>
      <c r="L226" s="32"/>
      <c r="M226" s="141" t="s">
        <v>1</v>
      </c>
      <c r="N226" s="142" t="s">
        <v>41</v>
      </c>
      <c r="P226" s="143">
        <f>O226*H226</f>
        <v>0</v>
      </c>
      <c r="Q226" s="143">
        <v>6.0000000000000002E-5</v>
      </c>
      <c r="R226" s="143">
        <f>Q226*H226</f>
        <v>1.8000000000000001E-4</v>
      </c>
      <c r="S226" s="143">
        <v>0</v>
      </c>
      <c r="T226" s="144">
        <f>S226*H226</f>
        <v>0</v>
      </c>
      <c r="AR226" s="145" t="s">
        <v>143</v>
      </c>
      <c r="AT226" s="145" t="s">
        <v>132</v>
      </c>
      <c r="AU226" s="145" t="s">
        <v>86</v>
      </c>
      <c r="AY226" s="17" t="s">
        <v>130</v>
      </c>
      <c r="BE226" s="146">
        <f>IF(N226="základní",J226,0)</f>
        <v>0</v>
      </c>
      <c r="BF226" s="146">
        <f>IF(N226="snížená",J226,0)</f>
        <v>0</v>
      </c>
      <c r="BG226" s="146">
        <f>IF(N226="zákl. přenesená",J226,0)</f>
        <v>0</v>
      </c>
      <c r="BH226" s="146">
        <f>IF(N226="sníž. přenesená",J226,0)</f>
        <v>0</v>
      </c>
      <c r="BI226" s="146">
        <f>IF(N226="nulová",J226,0)</f>
        <v>0</v>
      </c>
      <c r="BJ226" s="17" t="s">
        <v>84</v>
      </c>
      <c r="BK226" s="146">
        <f>ROUND(I226*H226,2)</f>
        <v>0</v>
      </c>
      <c r="BL226" s="17" t="s">
        <v>143</v>
      </c>
      <c r="BM226" s="145" t="s">
        <v>282</v>
      </c>
    </row>
    <row r="227" spans="2:65" s="11" customFormat="1" ht="22.9" customHeight="1">
      <c r="B227" s="121"/>
      <c r="D227" s="122" t="s">
        <v>75</v>
      </c>
      <c r="E227" s="131" t="s">
        <v>190</v>
      </c>
      <c r="F227" s="131" t="s">
        <v>283</v>
      </c>
      <c r="I227" s="124"/>
      <c r="J227" s="132">
        <f>BK227</f>
        <v>0</v>
      </c>
      <c r="L227" s="121"/>
      <c r="M227" s="126"/>
      <c r="P227" s="127">
        <f>SUM(P228:P231)</f>
        <v>0</v>
      </c>
      <c r="R227" s="127">
        <f>SUM(R228:R231)</f>
        <v>0</v>
      </c>
      <c r="T227" s="128">
        <f>SUM(T228:T231)</f>
        <v>0.12</v>
      </c>
      <c r="AR227" s="122" t="s">
        <v>84</v>
      </c>
      <c r="AT227" s="129" t="s">
        <v>75</v>
      </c>
      <c r="AU227" s="129" t="s">
        <v>84</v>
      </c>
      <c r="AY227" s="122" t="s">
        <v>130</v>
      </c>
      <c r="BK227" s="130">
        <f>SUM(BK228:BK231)</f>
        <v>0</v>
      </c>
    </row>
    <row r="228" spans="2:65" s="1" customFormat="1" ht="22.15" customHeight="1">
      <c r="B228" s="32"/>
      <c r="C228" s="133" t="s">
        <v>284</v>
      </c>
      <c r="D228" s="133" t="s">
        <v>132</v>
      </c>
      <c r="E228" s="134" t="s">
        <v>285</v>
      </c>
      <c r="F228" s="135" t="s">
        <v>286</v>
      </c>
      <c r="G228" s="136" t="s">
        <v>135</v>
      </c>
      <c r="H228" s="137">
        <v>2</v>
      </c>
      <c r="I228" s="138"/>
      <c r="J228" s="139">
        <f>ROUND(I228*H228,2)</f>
        <v>0</v>
      </c>
      <c r="K228" s="140"/>
      <c r="L228" s="32"/>
      <c r="M228" s="141" t="s">
        <v>1</v>
      </c>
      <c r="N228" s="142" t="s">
        <v>41</v>
      </c>
      <c r="P228" s="143">
        <f>O228*H228</f>
        <v>0</v>
      </c>
      <c r="Q228" s="143">
        <v>0</v>
      </c>
      <c r="R228" s="143">
        <f>Q228*H228</f>
        <v>0</v>
      </c>
      <c r="S228" s="143">
        <v>0.06</v>
      </c>
      <c r="T228" s="144">
        <f>S228*H228</f>
        <v>0.12</v>
      </c>
      <c r="AR228" s="145" t="s">
        <v>143</v>
      </c>
      <c r="AT228" s="145" t="s">
        <v>132</v>
      </c>
      <c r="AU228" s="145" t="s">
        <v>86</v>
      </c>
      <c r="AY228" s="17" t="s">
        <v>130</v>
      </c>
      <c r="BE228" s="146">
        <f>IF(N228="základní",J228,0)</f>
        <v>0</v>
      </c>
      <c r="BF228" s="146">
        <f>IF(N228="snížená",J228,0)</f>
        <v>0</v>
      </c>
      <c r="BG228" s="146">
        <f>IF(N228="zákl. přenesená",J228,0)</f>
        <v>0</v>
      </c>
      <c r="BH228" s="146">
        <f>IF(N228="sníž. přenesená",J228,0)</f>
        <v>0</v>
      </c>
      <c r="BI228" s="146">
        <f>IF(N228="nulová",J228,0)</f>
        <v>0</v>
      </c>
      <c r="BJ228" s="17" t="s">
        <v>84</v>
      </c>
      <c r="BK228" s="146">
        <f>ROUND(I228*H228,2)</f>
        <v>0</v>
      </c>
      <c r="BL228" s="17" t="s">
        <v>143</v>
      </c>
      <c r="BM228" s="145" t="s">
        <v>287</v>
      </c>
    </row>
    <row r="229" spans="2:65" s="12" customFormat="1">
      <c r="B229" s="147"/>
      <c r="D229" s="148" t="s">
        <v>138</v>
      </c>
      <c r="E229" s="149" t="s">
        <v>1</v>
      </c>
      <c r="F229" s="150" t="s">
        <v>288</v>
      </c>
      <c r="H229" s="149" t="s">
        <v>1</v>
      </c>
      <c r="I229" s="151"/>
      <c r="L229" s="147"/>
      <c r="M229" s="152"/>
      <c r="T229" s="153"/>
      <c r="AT229" s="149" t="s">
        <v>138</v>
      </c>
      <c r="AU229" s="149" t="s">
        <v>86</v>
      </c>
      <c r="AV229" s="12" t="s">
        <v>84</v>
      </c>
      <c r="AW229" s="12" t="s">
        <v>32</v>
      </c>
      <c r="AX229" s="12" t="s">
        <v>76</v>
      </c>
      <c r="AY229" s="149" t="s">
        <v>130</v>
      </c>
    </row>
    <row r="230" spans="2:65" s="13" customFormat="1">
      <c r="B230" s="154"/>
      <c r="D230" s="148" t="s">
        <v>138</v>
      </c>
      <c r="E230" s="155" t="s">
        <v>1</v>
      </c>
      <c r="F230" s="156" t="s">
        <v>245</v>
      </c>
      <c r="H230" s="157">
        <v>2</v>
      </c>
      <c r="I230" s="158"/>
      <c r="L230" s="154"/>
      <c r="M230" s="159"/>
      <c r="T230" s="160"/>
      <c r="AT230" s="155" t="s">
        <v>138</v>
      </c>
      <c r="AU230" s="155" t="s">
        <v>86</v>
      </c>
      <c r="AV230" s="13" t="s">
        <v>86</v>
      </c>
      <c r="AW230" s="13" t="s">
        <v>32</v>
      </c>
      <c r="AX230" s="13" t="s">
        <v>76</v>
      </c>
      <c r="AY230" s="155" t="s">
        <v>130</v>
      </c>
    </row>
    <row r="231" spans="2:65" s="14" customFormat="1">
      <c r="B231" s="161"/>
      <c r="D231" s="148" t="s">
        <v>138</v>
      </c>
      <c r="E231" s="162" t="s">
        <v>1</v>
      </c>
      <c r="F231" s="163" t="s">
        <v>142</v>
      </c>
      <c r="H231" s="164">
        <v>2</v>
      </c>
      <c r="I231" s="165"/>
      <c r="L231" s="161"/>
      <c r="M231" s="166"/>
      <c r="T231" s="167"/>
      <c r="AT231" s="162" t="s">
        <v>138</v>
      </c>
      <c r="AU231" s="162" t="s">
        <v>86</v>
      </c>
      <c r="AV231" s="14" t="s">
        <v>143</v>
      </c>
      <c r="AW231" s="14" t="s">
        <v>32</v>
      </c>
      <c r="AX231" s="14" t="s">
        <v>84</v>
      </c>
      <c r="AY231" s="162" t="s">
        <v>130</v>
      </c>
    </row>
    <row r="232" spans="2:65" s="11" customFormat="1" ht="22.9" customHeight="1">
      <c r="B232" s="121"/>
      <c r="D232" s="122" t="s">
        <v>75</v>
      </c>
      <c r="E232" s="131" t="s">
        <v>289</v>
      </c>
      <c r="F232" s="131" t="s">
        <v>290</v>
      </c>
      <c r="I232" s="124"/>
      <c r="J232" s="132">
        <f>BK232</f>
        <v>0</v>
      </c>
      <c r="L232" s="121"/>
      <c r="M232" s="126"/>
      <c r="P232" s="127">
        <f>SUM(P233:P240)</f>
        <v>0</v>
      </c>
      <c r="R232" s="127">
        <f>SUM(R233:R240)</f>
        <v>0</v>
      </c>
      <c r="T232" s="128">
        <f>SUM(T233:T240)</f>
        <v>0</v>
      </c>
      <c r="AR232" s="122" t="s">
        <v>84</v>
      </c>
      <c r="AT232" s="129" t="s">
        <v>75</v>
      </c>
      <c r="AU232" s="129" t="s">
        <v>84</v>
      </c>
      <c r="AY232" s="122" t="s">
        <v>130</v>
      </c>
      <c r="BK232" s="130">
        <f>SUM(BK233:BK240)</f>
        <v>0</v>
      </c>
    </row>
    <row r="233" spans="2:65" s="1" customFormat="1" ht="22.15" customHeight="1">
      <c r="B233" s="32"/>
      <c r="C233" s="133" t="s">
        <v>291</v>
      </c>
      <c r="D233" s="133" t="s">
        <v>132</v>
      </c>
      <c r="E233" s="134" t="s">
        <v>292</v>
      </c>
      <c r="F233" s="135" t="s">
        <v>293</v>
      </c>
      <c r="G233" s="136" t="s">
        <v>165</v>
      </c>
      <c r="H233" s="137">
        <v>1.96</v>
      </c>
      <c r="I233" s="138"/>
      <c r="J233" s="139">
        <f>ROUND(I233*H233,2)</f>
        <v>0</v>
      </c>
      <c r="K233" s="140"/>
      <c r="L233" s="32"/>
      <c r="M233" s="141" t="s">
        <v>1</v>
      </c>
      <c r="N233" s="142" t="s">
        <v>41</v>
      </c>
      <c r="P233" s="143">
        <f>O233*H233</f>
        <v>0</v>
      </c>
      <c r="Q233" s="143">
        <v>0</v>
      </c>
      <c r="R233" s="143">
        <f>Q233*H233</f>
        <v>0</v>
      </c>
      <c r="S233" s="143">
        <v>0</v>
      </c>
      <c r="T233" s="144">
        <f>S233*H233</f>
        <v>0</v>
      </c>
      <c r="AR233" s="145" t="s">
        <v>143</v>
      </c>
      <c r="AT233" s="145" t="s">
        <v>132</v>
      </c>
      <c r="AU233" s="145" t="s">
        <v>86</v>
      </c>
      <c r="AY233" s="17" t="s">
        <v>130</v>
      </c>
      <c r="BE233" s="146">
        <f>IF(N233="základní",J233,0)</f>
        <v>0</v>
      </c>
      <c r="BF233" s="146">
        <f>IF(N233="snížená",J233,0)</f>
        <v>0</v>
      </c>
      <c r="BG233" s="146">
        <f>IF(N233="zákl. přenesená",J233,0)</f>
        <v>0</v>
      </c>
      <c r="BH233" s="146">
        <f>IF(N233="sníž. přenesená",J233,0)</f>
        <v>0</v>
      </c>
      <c r="BI233" s="146">
        <f>IF(N233="nulová",J233,0)</f>
        <v>0</v>
      </c>
      <c r="BJ233" s="17" t="s">
        <v>84</v>
      </c>
      <c r="BK233" s="146">
        <f>ROUND(I233*H233,2)</f>
        <v>0</v>
      </c>
      <c r="BL233" s="17" t="s">
        <v>143</v>
      </c>
      <c r="BM233" s="145" t="s">
        <v>294</v>
      </c>
    </row>
    <row r="234" spans="2:65" s="1" customFormat="1" ht="22.15" customHeight="1">
      <c r="B234" s="32"/>
      <c r="C234" s="133" t="s">
        <v>295</v>
      </c>
      <c r="D234" s="133" t="s">
        <v>132</v>
      </c>
      <c r="E234" s="134" t="s">
        <v>296</v>
      </c>
      <c r="F234" s="135" t="s">
        <v>297</v>
      </c>
      <c r="G234" s="136" t="s">
        <v>165</v>
      </c>
      <c r="H234" s="137">
        <v>1.96</v>
      </c>
      <c r="I234" s="138"/>
      <c r="J234" s="139">
        <f>ROUND(I234*H234,2)</f>
        <v>0</v>
      </c>
      <c r="K234" s="140"/>
      <c r="L234" s="32"/>
      <c r="M234" s="141" t="s">
        <v>1</v>
      </c>
      <c r="N234" s="142" t="s">
        <v>41</v>
      </c>
      <c r="P234" s="143">
        <f>O234*H234</f>
        <v>0</v>
      </c>
      <c r="Q234" s="143">
        <v>0</v>
      </c>
      <c r="R234" s="143">
        <f>Q234*H234</f>
        <v>0</v>
      </c>
      <c r="S234" s="143">
        <v>0</v>
      </c>
      <c r="T234" s="144">
        <f>S234*H234</f>
        <v>0</v>
      </c>
      <c r="AR234" s="145" t="s">
        <v>143</v>
      </c>
      <c r="AT234" s="145" t="s">
        <v>132</v>
      </c>
      <c r="AU234" s="145" t="s">
        <v>86</v>
      </c>
      <c r="AY234" s="17" t="s">
        <v>130</v>
      </c>
      <c r="BE234" s="146">
        <f>IF(N234="základní",J234,0)</f>
        <v>0</v>
      </c>
      <c r="BF234" s="146">
        <f>IF(N234="snížená",J234,0)</f>
        <v>0</v>
      </c>
      <c r="BG234" s="146">
        <f>IF(N234="zákl. přenesená",J234,0)</f>
        <v>0</v>
      </c>
      <c r="BH234" s="146">
        <f>IF(N234="sníž. přenesená",J234,0)</f>
        <v>0</v>
      </c>
      <c r="BI234" s="146">
        <f>IF(N234="nulová",J234,0)</f>
        <v>0</v>
      </c>
      <c r="BJ234" s="17" t="s">
        <v>84</v>
      </c>
      <c r="BK234" s="146">
        <f>ROUND(I234*H234,2)</f>
        <v>0</v>
      </c>
      <c r="BL234" s="17" t="s">
        <v>143</v>
      </c>
      <c r="BM234" s="145" t="s">
        <v>298</v>
      </c>
    </row>
    <row r="235" spans="2:65" s="1" customFormat="1" ht="22.15" customHeight="1">
      <c r="B235" s="32"/>
      <c r="C235" s="133" t="s">
        <v>299</v>
      </c>
      <c r="D235" s="133" t="s">
        <v>132</v>
      </c>
      <c r="E235" s="134" t="s">
        <v>300</v>
      </c>
      <c r="F235" s="135" t="s">
        <v>301</v>
      </c>
      <c r="G235" s="136" t="s">
        <v>165</v>
      </c>
      <c r="H235" s="137">
        <v>17.64</v>
      </c>
      <c r="I235" s="138"/>
      <c r="J235" s="139">
        <f>ROUND(I235*H235,2)</f>
        <v>0</v>
      </c>
      <c r="K235" s="140"/>
      <c r="L235" s="32"/>
      <c r="M235" s="141" t="s">
        <v>1</v>
      </c>
      <c r="N235" s="142" t="s">
        <v>41</v>
      </c>
      <c r="P235" s="143">
        <f>O235*H235</f>
        <v>0</v>
      </c>
      <c r="Q235" s="143">
        <v>0</v>
      </c>
      <c r="R235" s="143">
        <f>Q235*H235</f>
        <v>0</v>
      </c>
      <c r="S235" s="143">
        <v>0</v>
      </c>
      <c r="T235" s="144">
        <f>S235*H235</f>
        <v>0</v>
      </c>
      <c r="AR235" s="145" t="s">
        <v>143</v>
      </c>
      <c r="AT235" s="145" t="s">
        <v>132</v>
      </c>
      <c r="AU235" s="145" t="s">
        <v>86</v>
      </c>
      <c r="AY235" s="17" t="s">
        <v>130</v>
      </c>
      <c r="BE235" s="146">
        <f>IF(N235="základní",J235,0)</f>
        <v>0</v>
      </c>
      <c r="BF235" s="146">
        <f>IF(N235="snížená",J235,0)</f>
        <v>0</v>
      </c>
      <c r="BG235" s="146">
        <f>IF(N235="zákl. přenesená",J235,0)</f>
        <v>0</v>
      </c>
      <c r="BH235" s="146">
        <f>IF(N235="sníž. přenesená",J235,0)</f>
        <v>0</v>
      </c>
      <c r="BI235" s="146">
        <f>IF(N235="nulová",J235,0)</f>
        <v>0</v>
      </c>
      <c r="BJ235" s="17" t="s">
        <v>84</v>
      </c>
      <c r="BK235" s="146">
        <f>ROUND(I235*H235,2)</f>
        <v>0</v>
      </c>
      <c r="BL235" s="17" t="s">
        <v>143</v>
      </c>
      <c r="BM235" s="145" t="s">
        <v>302</v>
      </c>
    </row>
    <row r="236" spans="2:65" s="13" customFormat="1">
      <c r="B236" s="154"/>
      <c r="D236" s="148" t="s">
        <v>138</v>
      </c>
      <c r="F236" s="156" t="s">
        <v>303</v>
      </c>
      <c r="H236" s="157">
        <v>17.64</v>
      </c>
      <c r="I236" s="158"/>
      <c r="L236" s="154"/>
      <c r="M236" s="159"/>
      <c r="T236" s="160"/>
      <c r="AT236" s="155" t="s">
        <v>138</v>
      </c>
      <c r="AU236" s="155" t="s">
        <v>86</v>
      </c>
      <c r="AV236" s="13" t="s">
        <v>86</v>
      </c>
      <c r="AW236" s="13" t="s">
        <v>4</v>
      </c>
      <c r="AX236" s="13" t="s">
        <v>84</v>
      </c>
      <c r="AY236" s="155" t="s">
        <v>130</v>
      </c>
    </row>
    <row r="237" spans="2:65" s="1" customFormat="1" ht="30" customHeight="1">
      <c r="B237" s="32"/>
      <c r="C237" s="133" t="s">
        <v>304</v>
      </c>
      <c r="D237" s="133" t="s">
        <v>132</v>
      </c>
      <c r="E237" s="134" t="s">
        <v>305</v>
      </c>
      <c r="F237" s="135" t="s">
        <v>306</v>
      </c>
      <c r="G237" s="136" t="s">
        <v>165</v>
      </c>
      <c r="H237" s="137">
        <v>0.23300000000000001</v>
      </c>
      <c r="I237" s="138"/>
      <c r="J237" s="139">
        <f>ROUND(I237*H237,2)</f>
        <v>0</v>
      </c>
      <c r="K237" s="140"/>
      <c r="L237" s="32"/>
      <c r="M237" s="141" t="s">
        <v>1</v>
      </c>
      <c r="N237" s="142" t="s">
        <v>41</v>
      </c>
      <c r="P237" s="143">
        <f>O237*H237</f>
        <v>0</v>
      </c>
      <c r="Q237" s="143">
        <v>0</v>
      </c>
      <c r="R237" s="143">
        <f>Q237*H237</f>
        <v>0</v>
      </c>
      <c r="S237" s="143">
        <v>0</v>
      </c>
      <c r="T237" s="144">
        <f>S237*H237</f>
        <v>0</v>
      </c>
      <c r="AR237" s="145" t="s">
        <v>143</v>
      </c>
      <c r="AT237" s="145" t="s">
        <v>132</v>
      </c>
      <c r="AU237" s="145" t="s">
        <v>86</v>
      </c>
      <c r="AY237" s="17" t="s">
        <v>130</v>
      </c>
      <c r="BE237" s="146">
        <f>IF(N237="základní",J237,0)</f>
        <v>0</v>
      </c>
      <c r="BF237" s="146">
        <f>IF(N237="snížená",J237,0)</f>
        <v>0</v>
      </c>
      <c r="BG237" s="146">
        <f>IF(N237="zákl. přenesená",J237,0)</f>
        <v>0</v>
      </c>
      <c r="BH237" s="146">
        <f>IF(N237="sníž. přenesená",J237,0)</f>
        <v>0</v>
      </c>
      <c r="BI237" s="146">
        <f>IF(N237="nulová",J237,0)</f>
        <v>0</v>
      </c>
      <c r="BJ237" s="17" t="s">
        <v>84</v>
      </c>
      <c r="BK237" s="146">
        <f>ROUND(I237*H237,2)</f>
        <v>0</v>
      </c>
      <c r="BL237" s="17" t="s">
        <v>143</v>
      </c>
      <c r="BM237" s="145" t="s">
        <v>307</v>
      </c>
    </row>
    <row r="238" spans="2:65" s="13" customFormat="1">
      <c r="B238" s="154"/>
      <c r="D238" s="148" t="s">
        <v>138</v>
      </c>
      <c r="E238" s="155" t="s">
        <v>1</v>
      </c>
      <c r="F238" s="156" t="s">
        <v>308</v>
      </c>
      <c r="H238" s="157">
        <v>0.23300000000000001</v>
      </c>
      <c r="I238" s="158"/>
      <c r="L238" s="154"/>
      <c r="M238" s="159"/>
      <c r="T238" s="160"/>
      <c r="AT238" s="155" t="s">
        <v>138</v>
      </c>
      <c r="AU238" s="155" t="s">
        <v>86</v>
      </c>
      <c r="AV238" s="13" t="s">
        <v>86</v>
      </c>
      <c r="AW238" s="13" t="s">
        <v>32</v>
      </c>
      <c r="AX238" s="13" t="s">
        <v>76</v>
      </c>
      <c r="AY238" s="155" t="s">
        <v>130</v>
      </c>
    </row>
    <row r="239" spans="2:65" s="14" customFormat="1">
      <c r="B239" s="161"/>
      <c r="D239" s="148" t="s">
        <v>138</v>
      </c>
      <c r="E239" s="162" t="s">
        <v>1</v>
      </c>
      <c r="F239" s="163" t="s">
        <v>142</v>
      </c>
      <c r="H239" s="164">
        <v>0.23300000000000001</v>
      </c>
      <c r="I239" s="165"/>
      <c r="L239" s="161"/>
      <c r="M239" s="166"/>
      <c r="T239" s="167"/>
      <c r="AT239" s="162" t="s">
        <v>138</v>
      </c>
      <c r="AU239" s="162" t="s">
        <v>86</v>
      </c>
      <c r="AV239" s="14" t="s">
        <v>143</v>
      </c>
      <c r="AW239" s="14" t="s">
        <v>32</v>
      </c>
      <c r="AX239" s="14" t="s">
        <v>84</v>
      </c>
      <c r="AY239" s="162" t="s">
        <v>130</v>
      </c>
    </row>
    <row r="240" spans="2:65" s="1" customFormat="1" ht="34.9" customHeight="1">
      <c r="B240" s="32"/>
      <c r="C240" s="133" t="s">
        <v>309</v>
      </c>
      <c r="D240" s="133" t="s">
        <v>132</v>
      </c>
      <c r="E240" s="134" t="s">
        <v>310</v>
      </c>
      <c r="F240" s="135" t="s">
        <v>311</v>
      </c>
      <c r="G240" s="136" t="s">
        <v>165</v>
      </c>
      <c r="H240" s="137">
        <v>1.681</v>
      </c>
      <c r="I240" s="138"/>
      <c r="J240" s="139">
        <f>ROUND(I240*H240,2)</f>
        <v>0</v>
      </c>
      <c r="K240" s="140"/>
      <c r="L240" s="32"/>
      <c r="M240" s="141" t="s">
        <v>1</v>
      </c>
      <c r="N240" s="142" t="s">
        <v>41</v>
      </c>
      <c r="P240" s="143">
        <f>O240*H240</f>
        <v>0</v>
      </c>
      <c r="Q240" s="143">
        <v>0</v>
      </c>
      <c r="R240" s="143">
        <f>Q240*H240</f>
        <v>0</v>
      </c>
      <c r="S240" s="143">
        <v>0</v>
      </c>
      <c r="T240" s="144">
        <f>S240*H240</f>
        <v>0</v>
      </c>
      <c r="AR240" s="145" t="s">
        <v>143</v>
      </c>
      <c r="AT240" s="145" t="s">
        <v>132</v>
      </c>
      <c r="AU240" s="145" t="s">
        <v>86</v>
      </c>
      <c r="AY240" s="17" t="s">
        <v>130</v>
      </c>
      <c r="BE240" s="146">
        <f>IF(N240="základní",J240,0)</f>
        <v>0</v>
      </c>
      <c r="BF240" s="146">
        <f>IF(N240="snížená",J240,0)</f>
        <v>0</v>
      </c>
      <c r="BG240" s="146">
        <f>IF(N240="zákl. přenesená",J240,0)</f>
        <v>0</v>
      </c>
      <c r="BH240" s="146">
        <f>IF(N240="sníž. přenesená",J240,0)</f>
        <v>0</v>
      </c>
      <c r="BI240" s="146">
        <f>IF(N240="nulová",J240,0)</f>
        <v>0</v>
      </c>
      <c r="BJ240" s="17" t="s">
        <v>84</v>
      </c>
      <c r="BK240" s="146">
        <f>ROUND(I240*H240,2)</f>
        <v>0</v>
      </c>
      <c r="BL240" s="17" t="s">
        <v>143</v>
      </c>
      <c r="BM240" s="145" t="s">
        <v>312</v>
      </c>
    </row>
    <row r="241" spans="2:65" s="11" customFormat="1" ht="22.9" customHeight="1">
      <c r="B241" s="121"/>
      <c r="D241" s="122" t="s">
        <v>75</v>
      </c>
      <c r="E241" s="131" t="s">
        <v>313</v>
      </c>
      <c r="F241" s="131" t="s">
        <v>314</v>
      </c>
      <c r="I241" s="124"/>
      <c r="J241" s="132">
        <f>BK241</f>
        <v>0</v>
      </c>
      <c r="L241" s="121"/>
      <c r="M241" s="126"/>
      <c r="P241" s="127">
        <f>P242</f>
        <v>0</v>
      </c>
      <c r="R241" s="127">
        <f>R242</f>
        <v>0</v>
      </c>
      <c r="T241" s="128">
        <f>T242</f>
        <v>0</v>
      </c>
      <c r="AR241" s="122" t="s">
        <v>84</v>
      </c>
      <c r="AT241" s="129" t="s">
        <v>75</v>
      </c>
      <c r="AU241" s="129" t="s">
        <v>84</v>
      </c>
      <c r="AY241" s="122" t="s">
        <v>130</v>
      </c>
      <c r="BK241" s="130">
        <f>BK242</f>
        <v>0</v>
      </c>
    </row>
    <row r="242" spans="2:65" s="1" customFormat="1" ht="14.45" customHeight="1">
      <c r="B242" s="32"/>
      <c r="C242" s="133" t="s">
        <v>315</v>
      </c>
      <c r="D242" s="133" t="s">
        <v>132</v>
      </c>
      <c r="E242" s="134" t="s">
        <v>316</v>
      </c>
      <c r="F242" s="135" t="s">
        <v>317</v>
      </c>
      <c r="G242" s="136" t="s">
        <v>165</v>
      </c>
      <c r="H242" s="137">
        <v>5.2809999999999997</v>
      </c>
      <c r="I242" s="138"/>
      <c r="J242" s="139">
        <f>ROUND(I242*H242,2)</f>
        <v>0</v>
      </c>
      <c r="K242" s="140"/>
      <c r="L242" s="32"/>
      <c r="M242" s="141" t="s">
        <v>1</v>
      </c>
      <c r="N242" s="142" t="s">
        <v>41</v>
      </c>
      <c r="P242" s="143">
        <f>O242*H242</f>
        <v>0</v>
      </c>
      <c r="Q242" s="143">
        <v>0</v>
      </c>
      <c r="R242" s="143">
        <f>Q242*H242</f>
        <v>0</v>
      </c>
      <c r="S242" s="143">
        <v>0</v>
      </c>
      <c r="T242" s="144">
        <f>S242*H242</f>
        <v>0</v>
      </c>
      <c r="AR242" s="145" t="s">
        <v>143</v>
      </c>
      <c r="AT242" s="145" t="s">
        <v>132</v>
      </c>
      <c r="AU242" s="145" t="s">
        <v>86</v>
      </c>
      <c r="AY242" s="17" t="s">
        <v>130</v>
      </c>
      <c r="BE242" s="146">
        <f>IF(N242="základní",J242,0)</f>
        <v>0</v>
      </c>
      <c r="BF242" s="146">
        <f>IF(N242="snížená",J242,0)</f>
        <v>0</v>
      </c>
      <c r="BG242" s="146">
        <f>IF(N242="zákl. přenesená",J242,0)</f>
        <v>0</v>
      </c>
      <c r="BH242" s="146">
        <f>IF(N242="sníž. přenesená",J242,0)</f>
        <v>0</v>
      </c>
      <c r="BI242" s="146">
        <f>IF(N242="nulová",J242,0)</f>
        <v>0</v>
      </c>
      <c r="BJ242" s="17" t="s">
        <v>84</v>
      </c>
      <c r="BK242" s="146">
        <f>ROUND(I242*H242,2)</f>
        <v>0</v>
      </c>
      <c r="BL242" s="17" t="s">
        <v>143</v>
      </c>
      <c r="BM242" s="145" t="s">
        <v>318</v>
      </c>
    </row>
    <row r="243" spans="2:65" s="11" customFormat="1" ht="25.9" customHeight="1">
      <c r="B243" s="121"/>
      <c r="D243" s="122" t="s">
        <v>75</v>
      </c>
      <c r="E243" s="123" t="s">
        <v>319</v>
      </c>
      <c r="F243" s="123" t="s">
        <v>320</v>
      </c>
      <c r="I243" s="124"/>
      <c r="J243" s="125">
        <f>BK243</f>
        <v>0</v>
      </c>
      <c r="L243" s="121"/>
      <c r="M243" s="126"/>
      <c r="P243" s="127">
        <f>P244+P324+P352+P377+P388</f>
        <v>0</v>
      </c>
      <c r="R243" s="127">
        <f>R244+R324+R352+R377+R388</f>
        <v>5.8101581300000014</v>
      </c>
      <c r="T243" s="128">
        <f>T244+T324+T352+T377+T388</f>
        <v>1.83962395</v>
      </c>
      <c r="AR243" s="122" t="s">
        <v>86</v>
      </c>
      <c r="AT243" s="129" t="s">
        <v>75</v>
      </c>
      <c r="AU243" s="129" t="s">
        <v>76</v>
      </c>
      <c r="AY243" s="122" t="s">
        <v>130</v>
      </c>
      <c r="BK243" s="130">
        <f>BK244+BK324+BK352+BK377+BK388</f>
        <v>0</v>
      </c>
    </row>
    <row r="244" spans="2:65" s="11" customFormat="1" ht="22.9" customHeight="1">
      <c r="B244" s="121"/>
      <c r="D244" s="122" t="s">
        <v>75</v>
      </c>
      <c r="E244" s="131" t="s">
        <v>321</v>
      </c>
      <c r="F244" s="131" t="s">
        <v>322</v>
      </c>
      <c r="I244" s="124"/>
      <c r="J244" s="132">
        <f>BK244</f>
        <v>0</v>
      </c>
      <c r="L244" s="121"/>
      <c r="M244" s="126"/>
      <c r="P244" s="127">
        <f>SUM(P245:P323)</f>
        <v>0</v>
      </c>
      <c r="R244" s="127">
        <f>SUM(R245:R323)</f>
        <v>5.1894455000000006</v>
      </c>
      <c r="T244" s="128">
        <f>SUM(T245:T323)</f>
        <v>0.112995</v>
      </c>
      <c r="AR244" s="122" t="s">
        <v>86</v>
      </c>
      <c r="AT244" s="129" t="s">
        <v>75</v>
      </c>
      <c r="AU244" s="129" t="s">
        <v>84</v>
      </c>
      <c r="AY244" s="122" t="s">
        <v>130</v>
      </c>
      <c r="BK244" s="130">
        <f>SUM(BK245:BK323)</f>
        <v>0</v>
      </c>
    </row>
    <row r="245" spans="2:65" s="1" customFormat="1" ht="34.9" customHeight="1">
      <c r="B245" s="32"/>
      <c r="C245" s="133" t="s">
        <v>323</v>
      </c>
      <c r="D245" s="133" t="s">
        <v>132</v>
      </c>
      <c r="E245" s="134" t="s">
        <v>324</v>
      </c>
      <c r="F245" s="135" t="s">
        <v>325</v>
      </c>
      <c r="G245" s="136" t="s">
        <v>199</v>
      </c>
      <c r="H245" s="137">
        <v>14</v>
      </c>
      <c r="I245" s="138"/>
      <c r="J245" s="139">
        <f>ROUND(I245*H245,2)</f>
        <v>0</v>
      </c>
      <c r="K245" s="140"/>
      <c r="L245" s="32"/>
      <c r="M245" s="141" t="s">
        <v>1</v>
      </c>
      <c r="N245" s="142" t="s">
        <v>41</v>
      </c>
      <c r="P245" s="143">
        <f>O245*H245</f>
        <v>0</v>
      </c>
      <c r="Q245" s="143">
        <v>0</v>
      </c>
      <c r="R245" s="143">
        <f>Q245*H245</f>
        <v>0</v>
      </c>
      <c r="S245" s="143">
        <v>0</v>
      </c>
      <c r="T245" s="144">
        <f>S245*H245</f>
        <v>0</v>
      </c>
      <c r="AR245" s="145" t="s">
        <v>136</v>
      </c>
      <c r="AT245" s="145" t="s">
        <v>132</v>
      </c>
      <c r="AU245" s="145" t="s">
        <v>86</v>
      </c>
      <c r="AY245" s="17" t="s">
        <v>130</v>
      </c>
      <c r="BE245" s="146">
        <f>IF(N245="základní",J245,0)</f>
        <v>0</v>
      </c>
      <c r="BF245" s="146">
        <f>IF(N245="snížená",J245,0)</f>
        <v>0</v>
      </c>
      <c r="BG245" s="146">
        <f>IF(N245="zákl. přenesená",J245,0)</f>
        <v>0</v>
      </c>
      <c r="BH245" s="146">
        <f>IF(N245="sníž. přenesená",J245,0)</f>
        <v>0</v>
      </c>
      <c r="BI245" s="146">
        <f>IF(N245="nulová",J245,0)</f>
        <v>0</v>
      </c>
      <c r="BJ245" s="17" t="s">
        <v>84</v>
      </c>
      <c r="BK245" s="146">
        <f>ROUND(I245*H245,2)</f>
        <v>0</v>
      </c>
      <c r="BL245" s="17" t="s">
        <v>136</v>
      </c>
      <c r="BM245" s="145" t="s">
        <v>326</v>
      </c>
    </row>
    <row r="246" spans="2:65" s="1" customFormat="1" ht="22.15" customHeight="1">
      <c r="B246" s="32"/>
      <c r="C246" s="133" t="s">
        <v>327</v>
      </c>
      <c r="D246" s="133" t="s">
        <v>132</v>
      </c>
      <c r="E246" s="134" t="s">
        <v>328</v>
      </c>
      <c r="F246" s="135" t="s">
        <v>329</v>
      </c>
      <c r="G246" s="136" t="s">
        <v>146</v>
      </c>
      <c r="H246" s="137">
        <v>7.6660000000000004</v>
      </c>
      <c r="I246" s="138"/>
      <c r="J246" s="139">
        <f>ROUND(I246*H246,2)</f>
        <v>0</v>
      </c>
      <c r="K246" s="140"/>
      <c r="L246" s="32"/>
      <c r="M246" s="141" t="s">
        <v>1</v>
      </c>
      <c r="N246" s="142" t="s">
        <v>41</v>
      </c>
      <c r="P246" s="143">
        <f>O246*H246</f>
        <v>0</v>
      </c>
      <c r="Q246" s="143">
        <v>1.89E-3</v>
      </c>
      <c r="R246" s="143">
        <f>Q246*H246</f>
        <v>1.448874E-2</v>
      </c>
      <c r="S246" s="143">
        <v>0</v>
      </c>
      <c r="T246" s="144">
        <f>S246*H246</f>
        <v>0</v>
      </c>
      <c r="AR246" s="145" t="s">
        <v>136</v>
      </c>
      <c r="AT246" s="145" t="s">
        <v>132</v>
      </c>
      <c r="AU246" s="145" t="s">
        <v>86</v>
      </c>
      <c r="AY246" s="17" t="s">
        <v>130</v>
      </c>
      <c r="BE246" s="146">
        <f>IF(N246="základní",J246,0)</f>
        <v>0</v>
      </c>
      <c r="BF246" s="146">
        <f>IF(N246="snížená",J246,0)</f>
        <v>0</v>
      </c>
      <c r="BG246" s="146">
        <f>IF(N246="zákl. přenesená",J246,0)</f>
        <v>0</v>
      </c>
      <c r="BH246" s="146">
        <f>IF(N246="sníž. přenesená",J246,0)</f>
        <v>0</v>
      </c>
      <c r="BI246" s="146">
        <f>IF(N246="nulová",J246,0)</f>
        <v>0</v>
      </c>
      <c r="BJ246" s="17" t="s">
        <v>84</v>
      </c>
      <c r="BK246" s="146">
        <f>ROUND(I246*H246,2)</f>
        <v>0</v>
      </c>
      <c r="BL246" s="17" t="s">
        <v>136</v>
      </c>
      <c r="BM246" s="145" t="s">
        <v>330</v>
      </c>
    </row>
    <row r="247" spans="2:65" s="12" customFormat="1">
      <c r="B247" s="147"/>
      <c r="D247" s="148" t="s">
        <v>138</v>
      </c>
      <c r="E247" s="149" t="s">
        <v>1</v>
      </c>
      <c r="F247" s="150" t="s">
        <v>331</v>
      </c>
      <c r="H247" s="149" t="s">
        <v>1</v>
      </c>
      <c r="I247" s="151"/>
      <c r="L247" s="147"/>
      <c r="M247" s="152"/>
      <c r="T247" s="153"/>
      <c r="AT247" s="149" t="s">
        <v>138</v>
      </c>
      <c r="AU247" s="149" t="s">
        <v>86</v>
      </c>
      <c r="AV247" s="12" t="s">
        <v>84</v>
      </c>
      <c r="AW247" s="12" t="s">
        <v>32</v>
      </c>
      <c r="AX247" s="12" t="s">
        <v>76</v>
      </c>
      <c r="AY247" s="149" t="s">
        <v>130</v>
      </c>
    </row>
    <row r="248" spans="2:65" s="12" customFormat="1">
      <c r="B248" s="147"/>
      <c r="D248" s="148" t="s">
        <v>138</v>
      </c>
      <c r="E248" s="149" t="s">
        <v>1</v>
      </c>
      <c r="F248" s="150" t="s">
        <v>332</v>
      </c>
      <c r="H248" s="149" t="s">
        <v>1</v>
      </c>
      <c r="I248" s="151"/>
      <c r="L248" s="147"/>
      <c r="M248" s="152"/>
      <c r="T248" s="153"/>
      <c r="AT248" s="149" t="s">
        <v>138</v>
      </c>
      <c r="AU248" s="149" t="s">
        <v>86</v>
      </c>
      <c r="AV248" s="12" t="s">
        <v>84</v>
      </c>
      <c r="AW248" s="12" t="s">
        <v>32</v>
      </c>
      <c r="AX248" s="12" t="s">
        <v>76</v>
      </c>
      <c r="AY248" s="149" t="s">
        <v>130</v>
      </c>
    </row>
    <row r="249" spans="2:65" s="13" customFormat="1">
      <c r="B249" s="154"/>
      <c r="D249" s="148" t="s">
        <v>138</v>
      </c>
      <c r="E249" s="155" t="s">
        <v>1</v>
      </c>
      <c r="F249" s="156" t="s">
        <v>333</v>
      </c>
      <c r="H249" s="157">
        <v>0.15</v>
      </c>
      <c r="I249" s="158"/>
      <c r="L249" s="154"/>
      <c r="M249" s="159"/>
      <c r="T249" s="160"/>
      <c r="AT249" s="155" t="s">
        <v>138</v>
      </c>
      <c r="AU249" s="155" t="s">
        <v>86</v>
      </c>
      <c r="AV249" s="13" t="s">
        <v>86</v>
      </c>
      <c r="AW249" s="13" t="s">
        <v>32</v>
      </c>
      <c r="AX249" s="13" t="s">
        <v>76</v>
      </c>
      <c r="AY249" s="155" t="s">
        <v>130</v>
      </c>
    </row>
    <row r="250" spans="2:65" s="13" customFormat="1">
      <c r="B250" s="154"/>
      <c r="D250" s="148" t="s">
        <v>138</v>
      </c>
      <c r="E250" s="155" t="s">
        <v>1</v>
      </c>
      <c r="F250" s="156" t="s">
        <v>334</v>
      </c>
      <c r="H250" s="157">
        <v>0.38900000000000001</v>
      </c>
      <c r="I250" s="158"/>
      <c r="L250" s="154"/>
      <c r="M250" s="159"/>
      <c r="T250" s="160"/>
      <c r="AT250" s="155" t="s">
        <v>138</v>
      </c>
      <c r="AU250" s="155" t="s">
        <v>86</v>
      </c>
      <c r="AV250" s="13" t="s">
        <v>86</v>
      </c>
      <c r="AW250" s="13" t="s">
        <v>32</v>
      </c>
      <c r="AX250" s="13" t="s">
        <v>76</v>
      </c>
      <c r="AY250" s="155" t="s">
        <v>130</v>
      </c>
    </row>
    <row r="251" spans="2:65" s="13" customFormat="1">
      <c r="B251" s="154"/>
      <c r="D251" s="148" t="s">
        <v>138</v>
      </c>
      <c r="E251" s="155" t="s">
        <v>1</v>
      </c>
      <c r="F251" s="156" t="s">
        <v>335</v>
      </c>
      <c r="H251" s="157">
        <v>0.29399999999999998</v>
      </c>
      <c r="I251" s="158"/>
      <c r="L251" s="154"/>
      <c r="M251" s="159"/>
      <c r="T251" s="160"/>
      <c r="AT251" s="155" t="s">
        <v>138</v>
      </c>
      <c r="AU251" s="155" t="s">
        <v>86</v>
      </c>
      <c r="AV251" s="13" t="s">
        <v>86</v>
      </c>
      <c r="AW251" s="13" t="s">
        <v>32</v>
      </c>
      <c r="AX251" s="13" t="s">
        <v>76</v>
      </c>
      <c r="AY251" s="155" t="s">
        <v>130</v>
      </c>
    </row>
    <row r="252" spans="2:65" s="13" customFormat="1">
      <c r="B252" s="154"/>
      <c r="D252" s="148" t="s">
        <v>138</v>
      </c>
      <c r="E252" s="155" t="s">
        <v>1</v>
      </c>
      <c r="F252" s="156" t="s">
        <v>336</v>
      </c>
      <c r="H252" s="157">
        <v>0.311</v>
      </c>
      <c r="I252" s="158"/>
      <c r="L252" s="154"/>
      <c r="M252" s="159"/>
      <c r="T252" s="160"/>
      <c r="AT252" s="155" t="s">
        <v>138</v>
      </c>
      <c r="AU252" s="155" t="s">
        <v>86</v>
      </c>
      <c r="AV252" s="13" t="s">
        <v>86</v>
      </c>
      <c r="AW252" s="13" t="s">
        <v>32</v>
      </c>
      <c r="AX252" s="13" t="s">
        <v>76</v>
      </c>
      <c r="AY252" s="155" t="s">
        <v>130</v>
      </c>
    </row>
    <row r="253" spans="2:65" s="13" customFormat="1">
      <c r="B253" s="154"/>
      <c r="D253" s="148" t="s">
        <v>138</v>
      </c>
      <c r="E253" s="155" t="s">
        <v>1</v>
      </c>
      <c r="F253" s="156" t="s">
        <v>337</v>
      </c>
      <c r="H253" s="157">
        <v>3.88</v>
      </c>
      <c r="I253" s="158"/>
      <c r="L253" s="154"/>
      <c r="M253" s="159"/>
      <c r="T253" s="160"/>
      <c r="AT253" s="155" t="s">
        <v>138</v>
      </c>
      <c r="AU253" s="155" t="s">
        <v>86</v>
      </c>
      <c r="AV253" s="13" t="s">
        <v>86</v>
      </c>
      <c r="AW253" s="13" t="s">
        <v>32</v>
      </c>
      <c r="AX253" s="13" t="s">
        <v>76</v>
      </c>
      <c r="AY253" s="155" t="s">
        <v>130</v>
      </c>
    </row>
    <row r="254" spans="2:65" s="13" customFormat="1">
      <c r="B254" s="154"/>
      <c r="D254" s="148" t="s">
        <v>138</v>
      </c>
      <c r="E254" s="155" t="s">
        <v>1</v>
      </c>
      <c r="F254" s="156" t="s">
        <v>338</v>
      </c>
      <c r="H254" s="157">
        <v>2.6419999999999999</v>
      </c>
      <c r="I254" s="158"/>
      <c r="L254" s="154"/>
      <c r="M254" s="159"/>
      <c r="T254" s="160"/>
      <c r="AT254" s="155" t="s">
        <v>138</v>
      </c>
      <c r="AU254" s="155" t="s">
        <v>86</v>
      </c>
      <c r="AV254" s="13" t="s">
        <v>86</v>
      </c>
      <c r="AW254" s="13" t="s">
        <v>32</v>
      </c>
      <c r="AX254" s="13" t="s">
        <v>76</v>
      </c>
      <c r="AY254" s="155" t="s">
        <v>130</v>
      </c>
    </row>
    <row r="255" spans="2:65" s="14" customFormat="1">
      <c r="B255" s="161"/>
      <c r="D255" s="148" t="s">
        <v>138</v>
      </c>
      <c r="E255" s="162" t="s">
        <v>1</v>
      </c>
      <c r="F255" s="163" t="s">
        <v>142</v>
      </c>
      <c r="H255" s="164">
        <v>7.6660000000000004</v>
      </c>
      <c r="I255" s="165"/>
      <c r="L255" s="161"/>
      <c r="M255" s="166"/>
      <c r="T255" s="167"/>
      <c r="AT255" s="162" t="s">
        <v>138</v>
      </c>
      <c r="AU255" s="162" t="s">
        <v>86</v>
      </c>
      <c r="AV255" s="14" t="s">
        <v>143</v>
      </c>
      <c r="AW255" s="14" t="s">
        <v>32</v>
      </c>
      <c r="AX255" s="14" t="s">
        <v>84</v>
      </c>
      <c r="AY255" s="162" t="s">
        <v>130</v>
      </c>
    </row>
    <row r="256" spans="2:65" s="1" customFormat="1" ht="22.15" customHeight="1">
      <c r="B256" s="32"/>
      <c r="C256" s="133" t="s">
        <v>339</v>
      </c>
      <c r="D256" s="133" t="s">
        <v>132</v>
      </c>
      <c r="E256" s="134" t="s">
        <v>340</v>
      </c>
      <c r="F256" s="135" t="s">
        <v>341</v>
      </c>
      <c r="G256" s="136" t="s">
        <v>135</v>
      </c>
      <c r="H256" s="137">
        <v>120.07</v>
      </c>
      <c r="I256" s="138"/>
      <c r="J256" s="139">
        <f>ROUND(I256*H256,2)</f>
        <v>0</v>
      </c>
      <c r="K256" s="140"/>
      <c r="L256" s="32"/>
      <c r="M256" s="141" t="s">
        <v>1</v>
      </c>
      <c r="N256" s="142" t="s">
        <v>41</v>
      </c>
      <c r="P256" s="143">
        <f>O256*H256</f>
        <v>0</v>
      </c>
      <c r="Q256" s="143">
        <v>0</v>
      </c>
      <c r="R256" s="143">
        <f>Q256*H256</f>
        <v>0</v>
      </c>
      <c r="S256" s="143">
        <v>0</v>
      </c>
      <c r="T256" s="144">
        <f>S256*H256</f>
        <v>0</v>
      </c>
      <c r="AR256" s="145" t="s">
        <v>136</v>
      </c>
      <c r="AT256" s="145" t="s">
        <v>132</v>
      </c>
      <c r="AU256" s="145" t="s">
        <v>86</v>
      </c>
      <c r="AY256" s="17" t="s">
        <v>130</v>
      </c>
      <c r="BE256" s="146">
        <f>IF(N256="základní",J256,0)</f>
        <v>0</v>
      </c>
      <c r="BF256" s="146">
        <f>IF(N256="snížená",J256,0)</f>
        <v>0</v>
      </c>
      <c r="BG256" s="146">
        <f>IF(N256="zákl. přenesená",J256,0)</f>
        <v>0</v>
      </c>
      <c r="BH256" s="146">
        <f>IF(N256="sníž. přenesená",J256,0)</f>
        <v>0</v>
      </c>
      <c r="BI256" s="146">
        <f>IF(N256="nulová",J256,0)</f>
        <v>0</v>
      </c>
      <c r="BJ256" s="17" t="s">
        <v>84</v>
      </c>
      <c r="BK256" s="146">
        <f>ROUND(I256*H256,2)</f>
        <v>0</v>
      </c>
      <c r="BL256" s="17" t="s">
        <v>136</v>
      </c>
      <c r="BM256" s="145" t="s">
        <v>342</v>
      </c>
    </row>
    <row r="257" spans="2:65" s="12" customFormat="1">
      <c r="B257" s="147"/>
      <c r="D257" s="148" t="s">
        <v>138</v>
      </c>
      <c r="E257" s="149" t="s">
        <v>1</v>
      </c>
      <c r="F257" s="150" t="s">
        <v>331</v>
      </c>
      <c r="H257" s="149" t="s">
        <v>1</v>
      </c>
      <c r="I257" s="151"/>
      <c r="L257" s="147"/>
      <c r="M257" s="152"/>
      <c r="T257" s="153"/>
      <c r="AT257" s="149" t="s">
        <v>138</v>
      </c>
      <c r="AU257" s="149" t="s">
        <v>86</v>
      </c>
      <c r="AV257" s="12" t="s">
        <v>84</v>
      </c>
      <c r="AW257" s="12" t="s">
        <v>32</v>
      </c>
      <c r="AX257" s="12" t="s">
        <v>76</v>
      </c>
      <c r="AY257" s="149" t="s">
        <v>130</v>
      </c>
    </row>
    <row r="258" spans="2:65" s="12" customFormat="1">
      <c r="B258" s="147"/>
      <c r="D258" s="148" t="s">
        <v>138</v>
      </c>
      <c r="E258" s="149" t="s">
        <v>1</v>
      </c>
      <c r="F258" s="150" t="s">
        <v>332</v>
      </c>
      <c r="H258" s="149" t="s">
        <v>1</v>
      </c>
      <c r="I258" s="151"/>
      <c r="L258" s="147"/>
      <c r="M258" s="152"/>
      <c r="T258" s="153"/>
      <c r="AT258" s="149" t="s">
        <v>138</v>
      </c>
      <c r="AU258" s="149" t="s">
        <v>86</v>
      </c>
      <c r="AV258" s="12" t="s">
        <v>84</v>
      </c>
      <c r="AW258" s="12" t="s">
        <v>32</v>
      </c>
      <c r="AX258" s="12" t="s">
        <v>76</v>
      </c>
      <c r="AY258" s="149" t="s">
        <v>130</v>
      </c>
    </row>
    <row r="259" spans="2:65" s="13" customFormat="1">
      <c r="B259" s="154"/>
      <c r="D259" s="148" t="s">
        <v>138</v>
      </c>
      <c r="E259" s="155" t="s">
        <v>1</v>
      </c>
      <c r="F259" s="156" t="s">
        <v>343</v>
      </c>
      <c r="H259" s="157">
        <v>120.07</v>
      </c>
      <c r="I259" s="158"/>
      <c r="L259" s="154"/>
      <c r="M259" s="159"/>
      <c r="T259" s="160"/>
      <c r="AT259" s="155" t="s">
        <v>138</v>
      </c>
      <c r="AU259" s="155" t="s">
        <v>86</v>
      </c>
      <c r="AV259" s="13" t="s">
        <v>86</v>
      </c>
      <c r="AW259" s="13" t="s">
        <v>32</v>
      </c>
      <c r="AX259" s="13" t="s">
        <v>76</v>
      </c>
      <c r="AY259" s="155" t="s">
        <v>130</v>
      </c>
    </row>
    <row r="260" spans="2:65" s="14" customFormat="1">
      <c r="B260" s="161"/>
      <c r="D260" s="148" t="s">
        <v>138</v>
      </c>
      <c r="E260" s="162" t="s">
        <v>1</v>
      </c>
      <c r="F260" s="163" t="s">
        <v>142</v>
      </c>
      <c r="H260" s="164">
        <v>120.07</v>
      </c>
      <c r="I260" s="165"/>
      <c r="L260" s="161"/>
      <c r="M260" s="166"/>
      <c r="T260" s="167"/>
      <c r="AT260" s="162" t="s">
        <v>138</v>
      </c>
      <c r="AU260" s="162" t="s">
        <v>86</v>
      </c>
      <c r="AV260" s="14" t="s">
        <v>143</v>
      </c>
      <c r="AW260" s="14" t="s">
        <v>32</v>
      </c>
      <c r="AX260" s="14" t="s">
        <v>84</v>
      </c>
      <c r="AY260" s="162" t="s">
        <v>130</v>
      </c>
    </row>
    <row r="261" spans="2:65" s="1" customFormat="1" ht="14.45" customHeight="1">
      <c r="B261" s="32"/>
      <c r="C261" s="168" t="s">
        <v>344</v>
      </c>
      <c r="D261" s="168" t="s">
        <v>184</v>
      </c>
      <c r="E261" s="169" t="s">
        <v>345</v>
      </c>
      <c r="F261" s="170" t="s">
        <v>346</v>
      </c>
      <c r="G261" s="171" t="s">
        <v>146</v>
      </c>
      <c r="H261" s="172">
        <v>2.8530000000000002</v>
      </c>
      <c r="I261" s="173"/>
      <c r="J261" s="174">
        <f>ROUND(I261*H261,2)</f>
        <v>0</v>
      </c>
      <c r="K261" s="175"/>
      <c r="L261" s="176"/>
      <c r="M261" s="177" t="s">
        <v>1</v>
      </c>
      <c r="N261" s="178" t="s">
        <v>41</v>
      </c>
      <c r="P261" s="143">
        <f>O261*H261</f>
        <v>0</v>
      </c>
      <c r="Q261" s="143">
        <v>0.55000000000000004</v>
      </c>
      <c r="R261" s="143">
        <f>Q261*H261</f>
        <v>1.5691500000000003</v>
      </c>
      <c r="S261" s="143">
        <v>0</v>
      </c>
      <c r="T261" s="144">
        <f>S261*H261</f>
        <v>0</v>
      </c>
      <c r="AR261" s="145" t="s">
        <v>309</v>
      </c>
      <c r="AT261" s="145" t="s">
        <v>184</v>
      </c>
      <c r="AU261" s="145" t="s">
        <v>86</v>
      </c>
      <c r="AY261" s="17" t="s">
        <v>130</v>
      </c>
      <c r="BE261" s="146">
        <f>IF(N261="základní",J261,0)</f>
        <v>0</v>
      </c>
      <c r="BF261" s="146">
        <f>IF(N261="snížená",J261,0)</f>
        <v>0</v>
      </c>
      <c r="BG261" s="146">
        <f>IF(N261="zákl. přenesená",J261,0)</f>
        <v>0</v>
      </c>
      <c r="BH261" s="146">
        <f>IF(N261="sníž. přenesená",J261,0)</f>
        <v>0</v>
      </c>
      <c r="BI261" s="146">
        <f>IF(N261="nulová",J261,0)</f>
        <v>0</v>
      </c>
      <c r="BJ261" s="17" t="s">
        <v>84</v>
      </c>
      <c r="BK261" s="146">
        <f>ROUND(I261*H261,2)</f>
        <v>0</v>
      </c>
      <c r="BL261" s="17" t="s">
        <v>136</v>
      </c>
      <c r="BM261" s="145" t="s">
        <v>347</v>
      </c>
    </row>
    <row r="262" spans="2:65" s="13" customFormat="1">
      <c r="B262" s="154"/>
      <c r="D262" s="148" t="s">
        <v>138</v>
      </c>
      <c r="F262" s="156" t="s">
        <v>348</v>
      </c>
      <c r="H262" s="157">
        <v>2.8530000000000002</v>
      </c>
      <c r="I262" s="158"/>
      <c r="L262" s="154"/>
      <c r="M262" s="159"/>
      <c r="T262" s="160"/>
      <c r="AT262" s="155" t="s">
        <v>138</v>
      </c>
      <c r="AU262" s="155" t="s">
        <v>86</v>
      </c>
      <c r="AV262" s="13" t="s">
        <v>86</v>
      </c>
      <c r="AW262" s="13" t="s">
        <v>4</v>
      </c>
      <c r="AX262" s="13" t="s">
        <v>84</v>
      </c>
      <c r="AY262" s="155" t="s">
        <v>130</v>
      </c>
    </row>
    <row r="263" spans="2:65" s="1" customFormat="1" ht="22.15" customHeight="1">
      <c r="B263" s="32"/>
      <c r="C263" s="133" t="s">
        <v>349</v>
      </c>
      <c r="D263" s="133" t="s">
        <v>132</v>
      </c>
      <c r="E263" s="134" t="s">
        <v>350</v>
      </c>
      <c r="F263" s="135" t="s">
        <v>351</v>
      </c>
      <c r="G263" s="136" t="s">
        <v>135</v>
      </c>
      <c r="H263" s="137">
        <v>120.07</v>
      </c>
      <c r="I263" s="138"/>
      <c r="J263" s="139">
        <f>ROUND(I263*H263,2)</f>
        <v>0</v>
      </c>
      <c r="K263" s="140"/>
      <c r="L263" s="32"/>
      <c r="M263" s="141" t="s">
        <v>1</v>
      </c>
      <c r="N263" s="142" t="s">
        <v>41</v>
      </c>
      <c r="P263" s="143">
        <f>O263*H263</f>
        <v>0</v>
      </c>
      <c r="Q263" s="143">
        <v>0</v>
      </c>
      <c r="R263" s="143">
        <f>Q263*H263</f>
        <v>0</v>
      </c>
      <c r="S263" s="143">
        <v>0</v>
      </c>
      <c r="T263" s="144">
        <f>S263*H263</f>
        <v>0</v>
      </c>
      <c r="AR263" s="145" t="s">
        <v>136</v>
      </c>
      <c r="AT263" s="145" t="s">
        <v>132</v>
      </c>
      <c r="AU263" s="145" t="s">
        <v>86</v>
      </c>
      <c r="AY263" s="17" t="s">
        <v>130</v>
      </c>
      <c r="BE263" s="146">
        <f>IF(N263="základní",J263,0)</f>
        <v>0</v>
      </c>
      <c r="BF263" s="146">
        <f>IF(N263="snížená",J263,0)</f>
        <v>0</v>
      </c>
      <c r="BG263" s="146">
        <f>IF(N263="zákl. přenesená",J263,0)</f>
        <v>0</v>
      </c>
      <c r="BH263" s="146">
        <f>IF(N263="sníž. přenesená",J263,0)</f>
        <v>0</v>
      </c>
      <c r="BI263" s="146">
        <f>IF(N263="nulová",J263,0)</f>
        <v>0</v>
      </c>
      <c r="BJ263" s="17" t="s">
        <v>84</v>
      </c>
      <c r="BK263" s="146">
        <f>ROUND(I263*H263,2)</f>
        <v>0</v>
      </c>
      <c r="BL263" s="17" t="s">
        <v>136</v>
      </c>
      <c r="BM263" s="145" t="s">
        <v>352</v>
      </c>
    </row>
    <row r="264" spans="2:65" s="12" customFormat="1">
      <c r="B264" s="147"/>
      <c r="D264" s="148" t="s">
        <v>138</v>
      </c>
      <c r="E264" s="149" t="s">
        <v>1</v>
      </c>
      <c r="F264" s="150" t="s">
        <v>331</v>
      </c>
      <c r="H264" s="149" t="s">
        <v>1</v>
      </c>
      <c r="I264" s="151"/>
      <c r="L264" s="147"/>
      <c r="M264" s="152"/>
      <c r="T264" s="153"/>
      <c r="AT264" s="149" t="s">
        <v>138</v>
      </c>
      <c r="AU264" s="149" t="s">
        <v>86</v>
      </c>
      <c r="AV264" s="12" t="s">
        <v>84</v>
      </c>
      <c r="AW264" s="12" t="s">
        <v>32</v>
      </c>
      <c r="AX264" s="12" t="s">
        <v>76</v>
      </c>
      <c r="AY264" s="149" t="s">
        <v>130</v>
      </c>
    </row>
    <row r="265" spans="2:65" s="12" customFormat="1">
      <c r="B265" s="147"/>
      <c r="D265" s="148" t="s">
        <v>138</v>
      </c>
      <c r="E265" s="149" t="s">
        <v>1</v>
      </c>
      <c r="F265" s="150" t="s">
        <v>332</v>
      </c>
      <c r="H265" s="149" t="s">
        <v>1</v>
      </c>
      <c r="I265" s="151"/>
      <c r="L265" s="147"/>
      <c r="M265" s="152"/>
      <c r="T265" s="153"/>
      <c r="AT265" s="149" t="s">
        <v>138</v>
      </c>
      <c r="AU265" s="149" t="s">
        <v>86</v>
      </c>
      <c r="AV265" s="12" t="s">
        <v>84</v>
      </c>
      <c r="AW265" s="12" t="s">
        <v>32</v>
      </c>
      <c r="AX265" s="12" t="s">
        <v>76</v>
      </c>
      <c r="AY265" s="149" t="s">
        <v>130</v>
      </c>
    </row>
    <row r="266" spans="2:65" s="13" customFormat="1">
      <c r="B266" s="154"/>
      <c r="D266" s="148" t="s">
        <v>138</v>
      </c>
      <c r="E266" s="155" t="s">
        <v>1</v>
      </c>
      <c r="F266" s="156" t="s">
        <v>353</v>
      </c>
      <c r="H266" s="157">
        <v>120.07</v>
      </c>
      <c r="I266" s="158"/>
      <c r="L266" s="154"/>
      <c r="M266" s="159"/>
      <c r="T266" s="160"/>
      <c r="AT266" s="155" t="s">
        <v>138</v>
      </c>
      <c r="AU266" s="155" t="s">
        <v>86</v>
      </c>
      <c r="AV266" s="13" t="s">
        <v>86</v>
      </c>
      <c r="AW266" s="13" t="s">
        <v>32</v>
      </c>
      <c r="AX266" s="13" t="s">
        <v>76</v>
      </c>
      <c r="AY266" s="155" t="s">
        <v>130</v>
      </c>
    </row>
    <row r="267" spans="2:65" s="14" customFormat="1">
      <c r="B267" s="161"/>
      <c r="D267" s="148" t="s">
        <v>138</v>
      </c>
      <c r="E267" s="162" t="s">
        <v>1</v>
      </c>
      <c r="F267" s="163" t="s">
        <v>142</v>
      </c>
      <c r="H267" s="164">
        <v>120.07</v>
      </c>
      <c r="I267" s="165"/>
      <c r="L267" s="161"/>
      <c r="M267" s="166"/>
      <c r="T267" s="167"/>
      <c r="AT267" s="162" t="s">
        <v>138</v>
      </c>
      <c r="AU267" s="162" t="s">
        <v>86</v>
      </c>
      <c r="AV267" s="14" t="s">
        <v>143</v>
      </c>
      <c r="AW267" s="14" t="s">
        <v>32</v>
      </c>
      <c r="AX267" s="14" t="s">
        <v>84</v>
      </c>
      <c r="AY267" s="162" t="s">
        <v>130</v>
      </c>
    </row>
    <row r="268" spans="2:65" s="1" customFormat="1" ht="14.45" customHeight="1">
      <c r="B268" s="32"/>
      <c r="C268" s="168" t="s">
        <v>354</v>
      </c>
      <c r="D268" s="168" t="s">
        <v>184</v>
      </c>
      <c r="E268" s="169" t="s">
        <v>355</v>
      </c>
      <c r="F268" s="170" t="s">
        <v>356</v>
      </c>
      <c r="G268" s="171" t="s">
        <v>146</v>
      </c>
      <c r="H268" s="172">
        <v>0.59799999999999998</v>
      </c>
      <c r="I268" s="173"/>
      <c r="J268" s="174">
        <f>ROUND(I268*H268,2)</f>
        <v>0</v>
      </c>
      <c r="K268" s="175"/>
      <c r="L268" s="176"/>
      <c r="M268" s="177" t="s">
        <v>1</v>
      </c>
      <c r="N268" s="178" t="s">
        <v>41</v>
      </c>
      <c r="P268" s="143">
        <f>O268*H268</f>
        <v>0</v>
      </c>
      <c r="Q268" s="143">
        <v>0.55000000000000004</v>
      </c>
      <c r="R268" s="143">
        <f>Q268*H268</f>
        <v>0.32890000000000003</v>
      </c>
      <c r="S268" s="143">
        <v>0</v>
      </c>
      <c r="T268" s="144">
        <f>S268*H268</f>
        <v>0</v>
      </c>
      <c r="AR268" s="145" t="s">
        <v>309</v>
      </c>
      <c r="AT268" s="145" t="s">
        <v>184</v>
      </c>
      <c r="AU268" s="145" t="s">
        <v>86</v>
      </c>
      <c r="AY268" s="17" t="s">
        <v>130</v>
      </c>
      <c r="BE268" s="146">
        <f>IF(N268="základní",J268,0)</f>
        <v>0</v>
      </c>
      <c r="BF268" s="146">
        <f>IF(N268="snížená",J268,0)</f>
        <v>0</v>
      </c>
      <c r="BG268" s="146">
        <f>IF(N268="zákl. přenesená",J268,0)</f>
        <v>0</v>
      </c>
      <c r="BH268" s="146">
        <f>IF(N268="sníž. přenesená",J268,0)</f>
        <v>0</v>
      </c>
      <c r="BI268" s="146">
        <f>IF(N268="nulová",J268,0)</f>
        <v>0</v>
      </c>
      <c r="BJ268" s="17" t="s">
        <v>84</v>
      </c>
      <c r="BK268" s="146">
        <f>ROUND(I268*H268,2)</f>
        <v>0</v>
      </c>
      <c r="BL268" s="17" t="s">
        <v>136</v>
      </c>
      <c r="BM268" s="145" t="s">
        <v>357</v>
      </c>
    </row>
    <row r="269" spans="2:65" s="13" customFormat="1">
      <c r="B269" s="154"/>
      <c r="D269" s="148" t="s">
        <v>138</v>
      </c>
      <c r="E269" s="155" t="s">
        <v>1</v>
      </c>
      <c r="F269" s="156" t="s">
        <v>358</v>
      </c>
      <c r="H269" s="157">
        <v>0.55400000000000005</v>
      </c>
      <c r="I269" s="158"/>
      <c r="L269" s="154"/>
      <c r="M269" s="159"/>
      <c r="T269" s="160"/>
      <c r="AT269" s="155" t="s">
        <v>138</v>
      </c>
      <c r="AU269" s="155" t="s">
        <v>86</v>
      </c>
      <c r="AV269" s="13" t="s">
        <v>86</v>
      </c>
      <c r="AW269" s="13" t="s">
        <v>32</v>
      </c>
      <c r="AX269" s="13" t="s">
        <v>76</v>
      </c>
      <c r="AY269" s="155" t="s">
        <v>130</v>
      </c>
    </row>
    <row r="270" spans="2:65" s="14" customFormat="1">
      <c r="B270" s="161"/>
      <c r="D270" s="148" t="s">
        <v>138</v>
      </c>
      <c r="E270" s="162" t="s">
        <v>1</v>
      </c>
      <c r="F270" s="163" t="s">
        <v>142</v>
      </c>
      <c r="H270" s="164">
        <v>0.55400000000000005</v>
      </c>
      <c r="I270" s="165"/>
      <c r="L270" s="161"/>
      <c r="M270" s="166"/>
      <c r="T270" s="167"/>
      <c r="AT270" s="162" t="s">
        <v>138</v>
      </c>
      <c r="AU270" s="162" t="s">
        <v>86</v>
      </c>
      <c r="AV270" s="14" t="s">
        <v>143</v>
      </c>
      <c r="AW270" s="14" t="s">
        <v>32</v>
      </c>
      <c r="AX270" s="14" t="s">
        <v>84</v>
      </c>
      <c r="AY270" s="162" t="s">
        <v>130</v>
      </c>
    </row>
    <row r="271" spans="2:65" s="13" customFormat="1">
      <c r="B271" s="154"/>
      <c r="D271" s="148" t="s">
        <v>138</v>
      </c>
      <c r="F271" s="156" t="s">
        <v>359</v>
      </c>
      <c r="H271" s="157">
        <v>0.59799999999999998</v>
      </c>
      <c r="I271" s="158"/>
      <c r="L271" s="154"/>
      <c r="M271" s="159"/>
      <c r="T271" s="160"/>
      <c r="AT271" s="155" t="s">
        <v>138</v>
      </c>
      <c r="AU271" s="155" t="s">
        <v>86</v>
      </c>
      <c r="AV271" s="13" t="s">
        <v>86</v>
      </c>
      <c r="AW271" s="13" t="s">
        <v>4</v>
      </c>
      <c r="AX271" s="13" t="s">
        <v>84</v>
      </c>
      <c r="AY271" s="155" t="s">
        <v>130</v>
      </c>
    </row>
    <row r="272" spans="2:65" s="1" customFormat="1" ht="14.45" customHeight="1">
      <c r="B272" s="32"/>
      <c r="C272" s="133" t="s">
        <v>360</v>
      </c>
      <c r="D272" s="133" t="s">
        <v>132</v>
      </c>
      <c r="E272" s="134" t="s">
        <v>361</v>
      </c>
      <c r="F272" s="135" t="s">
        <v>362</v>
      </c>
      <c r="G272" s="136" t="s">
        <v>250</v>
      </c>
      <c r="H272" s="137">
        <v>138.55799999999999</v>
      </c>
      <c r="I272" s="138"/>
      <c r="J272" s="139">
        <f>ROUND(I272*H272,2)</f>
        <v>0</v>
      </c>
      <c r="K272" s="140"/>
      <c r="L272" s="32"/>
      <c r="M272" s="141" t="s">
        <v>1</v>
      </c>
      <c r="N272" s="142" t="s">
        <v>41</v>
      </c>
      <c r="P272" s="143">
        <f>O272*H272</f>
        <v>0</v>
      </c>
      <c r="Q272" s="143">
        <v>2.0000000000000002E-5</v>
      </c>
      <c r="R272" s="143">
        <f>Q272*H272</f>
        <v>2.7711599999999999E-3</v>
      </c>
      <c r="S272" s="143">
        <v>0</v>
      </c>
      <c r="T272" s="144">
        <f>S272*H272</f>
        <v>0</v>
      </c>
      <c r="AR272" s="145" t="s">
        <v>136</v>
      </c>
      <c r="AT272" s="145" t="s">
        <v>132</v>
      </c>
      <c r="AU272" s="145" t="s">
        <v>86</v>
      </c>
      <c r="AY272" s="17" t="s">
        <v>130</v>
      </c>
      <c r="BE272" s="146">
        <f>IF(N272="základní",J272,0)</f>
        <v>0</v>
      </c>
      <c r="BF272" s="146">
        <f>IF(N272="snížená",J272,0)</f>
        <v>0</v>
      </c>
      <c r="BG272" s="146">
        <f>IF(N272="zákl. přenesená",J272,0)</f>
        <v>0</v>
      </c>
      <c r="BH272" s="146">
        <f>IF(N272="sníž. přenesená",J272,0)</f>
        <v>0</v>
      </c>
      <c r="BI272" s="146">
        <f>IF(N272="nulová",J272,0)</f>
        <v>0</v>
      </c>
      <c r="BJ272" s="17" t="s">
        <v>84</v>
      </c>
      <c r="BK272" s="146">
        <f>ROUND(I272*H272,2)</f>
        <v>0</v>
      </c>
      <c r="BL272" s="17" t="s">
        <v>136</v>
      </c>
      <c r="BM272" s="145" t="s">
        <v>363</v>
      </c>
    </row>
    <row r="273" spans="2:65" s="12" customFormat="1">
      <c r="B273" s="147"/>
      <c r="D273" s="148" t="s">
        <v>138</v>
      </c>
      <c r="E273" s="149" t="s">
        <v>1</v>
      </c>
      <c r="F273" s="150" t="s">
        <v>331</v>
      </c>
      <c r="H273" s="149" t="s">
        <v>1</v>
      </c>
      <c r="I273" s="151"/>
      <c r="L273" s="147"/>
      <c r="M273" s="152"/>
      <c r="T273" s="153"/>
      <c r="AT273" s="149" t="s">
        <v>138</v>
      </c>
      <c r="AU273" s="149" t="s">
        <v>86</v>
      </c>
      <c r="AV273" s="12" t="s">
        <v>84</v>
      </c>
      <c r="AW273" s="12" t="s">
        <v>32</v>
      </c>
      <c r="AX273" s="12" t="s">
        <v>76</v>
      </c>
      <c r="AY273" s="149" t="s">
        <v>130</v>
      </c>
    </row>
    <row r="274" spans="2:65" s="12" customFormat="1">
      <c r="B274" s="147"/>
      <c r="D274" s="148" t="s">
        <v>138</v>
      </c>
      <c r="E274" s="149" t="s">
        <v>1</v>
      </c>
      <c r="F274" s="150" t="s">
        <v>332</v>
      </c>
      <c r="H274" s="149" t="s">
        <v>1</v>
      </c>
      <c r="I274" s="151"/>
      <c r="L274" s="147"/>
      <c r="M274" s="152"/>
      <c r="T274" s="153"/>
      <c r="AT274" s="149" t="s">
        <v>138</v>
      </c>
      <c r="AU274" s="149" t="s">
        <v>86</v>
      </c>
      <c r="AV274" s="12" t="s">
        <v>84</v>
      </c>
      <c r="AW274" s="12" t="s">
        <v>32</v>
      </c>
      <c r="AX274" s="12" t="s">
        <v>76</v>
      </c>
      <c r="AY274" s="149" t="s">
        <v>130</v>
      </c>
    </row>
    <row r="275" spans="2:65" s="13" customFormat="1">
      <c r="B275" s="154"/>
      <c r="D275" s="148" t="s">
        <v>138</v>
      </c>
      <c r="E275" s="155" t="s">
        <v>1</v>
      </c>
      <c r="F275" s="156" t="s">
        <v>364</v>
      </c>
      <c r="H275" s="157">
        <v>138.55799999999999</v>
      </c>
      <c r="I275" s="158"/>
      <c r="L275" s="154"/>
      <c r="M275" s="159"/>
      <c r="T275" s="160"/>
      <c r="AT275" s="155" t="s">
        <v>138</v>
      </c>
      <c r="AU275" s="155" t="s">
        <v>86</v>
      </c>
      <c r="AV275" s="13" t="s">
        <v>86</v>
      </c>
      <c r="AW275" s="13" t="s">
        <v>32</v>
      </c>
      <c r="AX275" s="13" t="s">
        <v>76</v>
      </c>
      <c r="AY275" s="155" t="s">
        <v>130</v>
      </c>
    </row>
    <row r="276" spans="2:65" s="14" customFormat="1">
      <c r="B276" s="161"/>
      <c r="D276" s="148" t="s">
        <v>138</v>
      </c>
      <c r="E276" s="162" t="s">
        <v>1</v>
      </c>
      <c r="F276" s="163" t="s">
        <v>142</v>
      </c>
      <c r="H276" s="164">
        <v>138.55799999999999</v>
      </c>
      <c r="I276" s="165"/>
      <c r="L276" s="161"/>
      <c r="M276" s="166"/>
      <c r="T276" s="167"/>
      <c r="AT276" s="162" t="s">
        <v>138</v>
      </c>
      <c r="AU276" s="162" t="s">
        <v>86</v>
      </c>
      <c r="AV276" s="14" t="s">
        <v>143</v>
      </c>
      <c r="AW276" s="14" t="s">
        <v>32</v>
      </c>
      <c r="AX276" s="14" t="s">
        <v>84</v>
      </c>
      <c r="AY276" s="162" t="s">
        <v>130</v>
      </c>
    </row>
    <row r="277" spans="2:65" s="1" customFormat="1" ht="14.45" customHeight="1">
      <c r="B277" s="32"/>
      <c r="C277" s="168" t="s">
        <v>365</v>
      </c>
      <c r="D277" s="168" t="s">
        <v>184</v>
      </c>
      <c r="E277" s="169" t="s">
        <v>355</v>
      </c>
      <c r="F277" s="170" t="s">
        <v>356</v>
      </c>
      <c r="G277" s="171" t="s">
        <v>146</v>
      </c>
      <c r="H277" s="172">
        <v>0.35899999999999999</v>
      </c>
      <c r="I277" s="173"/>
      <c r="J277" s="174">
        <f>ROUND(I277*H277,2)</f>
        <v>0</v>
      </c>
      <c r="K277" s="175"/>
      <c r="L277" s="176"/>
      <c r="M277" s="177" t="s">
        <v>1</v>
      </c>
      <c r="N277" s="178" t="s">
        <v>41</v>
      </c>
      <c r="P277" s="143">
        <f>O277*H277</f>
        <v>0</v>
      </c>
      <c r="Q277" s="143">
        <v>0.55000000000000004</v>
      </c>
      <c r="R277" s="143">
        <f>Q277*H277</f>
        <v>0.19745000000000001</v>
      </c>
      <c r="S277" s="143">
        <v>0</v>
      </c>
      <c r="T277" s="144">
        <f>S277*H277</f>
        <v>0</v>
      </c>
      <c r="AR277" s="145" t="s">
        <v>309</v>
      </c>
      <c r="AT277" s="145" t="s">
        <v>184</v>
      </c>
      <c r="AU277" s="145" t="s">
        <v>86</v>
      </c>
      <c r="AY277" s="17" t="s">
        <v>130</v>
      </c>
      <c r="BE277" s="146">
        <f>IF(N277="základní",J277,0)</f>
        <v>0</v>
      </c>
      <c r="BF277" s="146">
        <f>IF(N277="snížená",J277,0)</f>
        <v>0</v>
      </c>
      <c r="BG277" s="146">
        <f>IF(N277="zákl. přenesená",J277,0)</f>
        <v>0</v>
      </c>
      <c r="BH277" s="146">
        <f>IF(N277="sníž. přenesená",J277,0)</f>
        <v>0</v>
      </c>
      <c r="BI277" s="146">
        <f>IF(N277="nulová",J277,0)</f>
        <v>0</v>
      </c>
      <c r="BJ277" s="17" t="s">
        <v>84</v>
      </c>
      <c r="BK277" s="146">
        <f>ROUND(I277*H277,2)</f>
        <v>0</v>
      </c>
      <c r="BL277" s="17" t="s">
        <v>136</v>
      </c>
      <c r="BM277" s="145" t="s">
        <v>366</v>
      </c>
    </row>
    <row r="278" spans="2:65" s="13" customFormat="1">
      <c r="B278" s="154"/>
      <c r="D278" s="148" t="s">
        <v>138</v>
      </c>
      <c r="F278" s="156" t="s">
        <v>367</v>
      </c>
      <c r="H278" s="157">
        <v>0.35899999999999999</v>
      </c>
      <c r="I278" s="158"/>
      <c r="L278" s="154"/>
      <c r="M278" s="159"/>
      <c r="T278" s="160"/>
      <c r="AT278" s="155" t="s">
        <v>138</v>
      </c>
      <c r="AU278" s="155" t="s">
        <v>86</v>
      </c>
      <c r="AV278" s="13" t="s">
        <v>86</v>
      </c>
      <c r="AW278" s="13" t="s">
        <v>4</v>
      </c>
      <c r="AX278" s="13" t="s">
        <v>84</v>
      </c>
      <c r="AY278" s="155" t="s">
        <v>130</v>
      </c>
    </row>
    <row r="279" spans="2:65" s="1" customFormat="1" ht="22.15" customHeight="1">
      <c r="B279" s="32"/>
      <c r="C279" s="133" t="s">
        <v>368</v>
      </c>
      <c r="D279" s="133" t="s">
        <v>132</v>
      </c>
      <c r="E279" s="134" t="s">
        <v>369</v>
      </c>
      <c r="F279" s="135" t="s">
        <v>370</v>
      </c>
      <c r="G279" s="136" t="s">
        <v>135</v>
      </c>
      <c r="H279" s="137">
        <v>37.664999999999999</v>
      </c>
      <c r="I279" s="138"/>
      <c r="J279" s="139">
        <f>ROUND(I279*H279,2)</f>
        <v>0</v>
      </c>
      <c r="K279" s="140"/>
      <c r="L279" s="32"/>
      <c r="M279" s="141" t="s">
        <v>1</v>
      </c>
      <c r="N279" s="142" t="s">
        <v>41</v>
      </c>
      <c r="P279" s="143">
        <f>O279*H279</f>
        <v>0</v>
      </c>
      <c r="Q279" s="143">
        <v>0</v>
      </c>
      <c r="R279" s="143">
        <f>Q279*H279</f>
        <v>0</v>
      </c>
      <c r="S279" s="143">
        <v>3.0000000000000001E-3</v>
      </c>
      <c r="T279" s="144">
        <f>S279*H279</f>
        <v>0.112995</v>
      </c>
      <c r="AR279" s="145" t="s">
        <v>136</v>
      </c>
      <c r="AT279" s="145" t="s">
        <v>132</v>
      </c>
      <c r="AU279" s="145" t="s">
        <v>86</v>
      </c>
      <c r="AY279" s="17" t="s">
        <v>130</v>
      </c>
      <c r="BE279" s="146">
        <f>IF(N279="základní",J279,0)</f>
        <v>0</v>
      </c>
      <c r="BF279" s="146">
        <f>IF(N279="snížená",J279,0)</f>
        <v>0</v>
      </c>
      <c r="BG279" s="146">
        <f>IF(N279="zákl. přenesená",J279,0)</f>
        <v>0</v>
      </c>
      <c r="BH279" s="146">
        <f>IF(N279="sníž. přenesená",J279,0)</f>
        <v>0</v>
      </c>
      <c r="BI279" s="146">
        <f>IF(N279="nulová",J279,0)</f>
        <v>0</v>
      </c>
      <c r="BJ279" s="17" t="s">
        <v>84</v>
      </c>
      <c r="BK279" s="146">
        <f>ROUND(I279*H279,2)</f>
        <v>0</v>
      </c>
      <c r="BL279" s="17" t="s">
        <v>136</v>
      </c>
      <c r="BM279" s="145" t="s">
        <v>371</v>
      </c>
    </row>
    <row r="280" spans="2:65" s="12" customFormat="1">
      <c r="B280" s="147"/>
      <c r="D280" s="148" t="s">
        <v>138</v>
      </c>
      <c r="E280" s="149" t="s">
        <v>1</v>
      </c>
      <c r="F280" s="150" t="s">
        <v>372</v>
      </c>
      <c r="H280" s="149" t="s">
        <v>1</v>
      </c>
      <c r="I280" s="151"/>
      <c r="L280" s="147"/>
      <c r="M280" s="152"/>
      <c r="T280" s="153"/>
      <c r="AT280" s="149" t="s">
        <v>138</v>
      </c>
      <c r="AU280" s="149" t="s">
        <v>86</v>
      </c>
      <c r="AV280" s="12" t="s">
        <v>84</v>
      </c>
      <c r="AW280" s="12" t="s">
        <v>32</v>
      </c>
      <c r="AX280" s="12" t="s">
        <v>76</v>
      </c>
      <c r="AY280" s="149" t="s">
        <v>130</v>
      </c>
    </row>
    <row r="281" spans="2:65" s="12" customFormat="1">
      <c r="B281" s="147"/>
      <c r="D281" s="148" t="s">
        <v>138</v>
      </c>
      <c r="E281" s="149" t="s">
        <v>1</v>
      </c>
      <c r="F281" s="150" t="s">
        <v>373</v>
      </c>
      <c r="H281" s="149" t="s">
        <v>1</v>
      </c>
      <c r="I281" s="151"/>
      <c r="L281" s="147"/>
      <c r="M281" s="152"/>
      <c r="T281" s="153"/>
      <c r="AT281" s="149" t="s">
        <v>138</v>
      </c>
      <c r="AU281" s="149" t="s">
        <v>86</v>
      </c>
      <c r="AV281" s="12" t="s">
        <v>84</v>
      </c>
      <c r="AW281" s="12" t="s">
        <v>32</v>
      </c>
      <c r="AX281" s="12" t="s">
        <v>76</v>
      </c>
      <c r="AY281" s="149" t="s">
        <v>130</v>
      </c>
    </row>
    <row r="282" spans="2:65" s="13" customFormat="1">
      <c r="B282" s="154"/>
      <c r="D282" s="148" t="s">
        <v>138</v>
      </c>
      <c r="E282" s="155" t="s">
        <v>1</v>
      </c>
      <c r="F282" s="156" t="s">
        <v>374</v>
      </c>
      <c r="H282" s="157">
        <v>37.664999999999999</v>
      </c>
      <c r="I282" s="158"/>
      <c r="L282" s="154"/>
      <c r="M282" s="159"/>
      <c r="T282" s="160"/>
      <c r="AT282" s="155" t="s">
        <v>138</v>
      </c>
      <c r="AU282" s="155" t="s">
        <v>86</v>
      </c>
      <c r="AV282" s="13" t="s">
        <v>86</v>
      </c>
      <c r="AW282" s="13" t="s">
        <v>32</v>
      </c>
      <c r="AX282" s="13" t="s">
        <v>76</v>
      </c>
      <c r="AY282" s="155" t="s">
        <v>130</v>
      </c>
    </row>
    <row r="283" spans="2:65" s="14" customFormat="1">
      <c r="B283" s="161"/>
      <c r="D283" s="148" t="s">
        <v>138</v>
      </c>
      <c r="E283" s="162" t="s">
        <v>1</v>
      </c>
      <c r="F283" s="163" t="s">
        <v>142</v>
      </c>
      <c r="H283" s="164">
        <v>37.664999999999999</v>
      </c>
      <c r="I283" s="165"/>
      <c r="L283" s="161"/>
      <c r="M283" s="166"/>
      <c r="T283" s="167"/>
      <c r="AT283" s="162" t="s">
        <v>138</v>
      </c>
      <c r="AU283" s="162" t="s">
        <v>86</v>
      </c>
      <c r="AV283" s="14" t="s">
        <v>143</v>
      </c>
      <c r="AW283" s="14" t="s">
        <v>32</v>
      </c>
      <c r="AX283" s="14" t="s">
        <v>84</v>
      </c>
      <c r="AY283" s="162" t="s">
        <v>130</v>
      </c>
    </row>
    <row r="284" spans="2:65" s="1" customFormat="1" ht="30" customHeight="1">
      <c r="B284" s="32"/>
      <c r="C284" s="133" t="s">
        <v>375</v>
      </c>
      <c r="D284" s="133" t="s">
        <v>132</v>
      </c>
      <c r="E284" s="134" t="s">
        <v>376</v>
      </c>
      <c r="F284" s="135" t="s">
        <v>377</v>
      </c>
      <c r="G284" s="136" t="s">
        <v>250</v>
      </c>
      <c r="H284" s="137">
        <v>14.98</v>
      </c>
      <c r="I284" s="138"/>
      <c r="J284" s="139">
        <f>ROUND(I284*H284,2)</f>
        <v>0</v>
      </c>
      <c r="K284" s="140"/>
      <c r="L284" s="32"/>
      <c r="M284" s="141" t="s">
        <v>1</v>
      </c>
      <c r="N284" s="142" t="s">
        <v>41</v>
      </c>
      <c r="P284" s="143">
        <f>O284*H284</f>
        <v>0</v>
      </c>
      <c r="Q284" s="143">
        <v>0</v>
      </c>
      <c r="R284" s="143">
        <f>Q284*H284</f>
        <v>0</v>
      </c>
      <c r="S284" s="143">
        <v>0</v>
      </c>
      <c r="T284" s="144">
        <f>S284*H284</f>
        <v>0</v>
      </c>
      <c r="AR284" s="145" t="s">
        <v>136</v>
      </c>
      <c r="AT284" s="145" t="s">
        <v>132</v>
      </c>
      <c r="AU284" s="145" t="s">
        <v>86</v>
      </c>
      <c r="AY284" s="17" t="s">
        <v>130</v>
      </c>
      <c r="BE284" s="146">
        <f>IF(N284="základní",J284,0)</f>
        <v>0</v>
      </c>
      <c r="BF284" s="146">
        <f>IF(N284="snížená",J284,0)</f>
        <v>0</v>
      </c>
      <c r="BG284" s="146">
        <f>IF(N284="zákl. přenesená",J284,0)</f>
        <v>0</v>
      </c>
      <c r="BH284" s="146">
        <f>IF(N284="sníž. přenesená",J284,0)</f>
        <v>0</v>
      </c>
      <c r="BI284" s="146">
        <f>IF(N284="nulová",J284,0)</f>
        <v>0</v>
      </c>
      <c r="BJ284" s="17" t="s">
        <v>84</v>
      </c>
      <c r="BK284" s="146">
        <f>ROUND(I284*H284,2)</f>
        <v>0</v>
      </c>
      <c r="BL284" s="17" t="s">
        <v>136</v>
      </c>
      <c r="BM284" s="145" t="s">
        <v>378</v>
      </c>
    </row>
    <row r="285" spans="2:65" s="12" customFormat="1">
      <c r="B285" s="147"/>
      <c r="D285" s="148" t="s">
        <v>138</v>
      </c>
      <c r="E285" s="149" t="s">
        <v>1</v>
      </c>
      <c r="F285" s="150" t="s">
        <v>331</v>
      </c>
      <c r="H285" s="149" t="s">
        <v>1</v>
      </c>
      <c r="I285" s="151"/>
      <c r="L285" s="147"/>
      <c r="M285" s="152"/>
      <c r="T285" s="153"/>
      <c r="AT285" s="149" t="s">
        <v>138</v>
      </c>
      <c r="AU285" s="149" t="s">
        <v>86</v>
      </c>
      <c r="AV285" s="12" t="s">
        <v>84</v>
      </c>
      <c r="AW285" s="12" t="s">
        <v>32</v>
      </c>
      <c r="AX285" s="12" t="s">
        <v>76</v>
      </c>
      <c r="AY285" s="149" t="s">
        <v>130</v>
      </c>
    </row>
    <row r="286" spans="2:65" s="12" customFormat="1">
      <c r="B286" s="147"/>
      <c r="D286" s="148" t="s">
        <v>138</v>
      </c>
      <c r="E286" s="149" t="s">
        <v>1</v>
      </c>
      <c r="F286" s="150" t="s">
        <v>332</v>
      </c>
      <c r="H286" s="149" t="s">
        <v>1</v>
      </c>
      <c r="I286" s="151"/>
      <c r="L286" s="147"/>
      <c r="M286" s="152"/>
      <c r="T286" s="153"/>
      <c r="AT286" s="149" t="s">
        <v>138</v>
      </c>
      <c r="AU286" s="149" t="s">
        <v>86</v>
      </c>
      <c r="AV286" s="12" t="s">
        <v>84</v>
      </c>
      <c r="AW286" s="12" t="s">
        <v>32</v>
      </c>
      <c r="AX286" s="12" t="s">
        <v>76</v>
      </c>
      <c r="AY286" s="149" t="s">
        <v>130</v>
      </c>
    </row>
    <row r="287" spans="2:65" s="13" customFormat="1">
      <c r="B287" s="154"/>
      <c r="D287" s="148" t="s">
        <v>138</v>
      </c>
      <c r="E287" s="155" t="s">
        <v>1</v>
      </c>
      <c r="F287" s="156" t="s">
        <v>379</v>
      </c>
      <c r="H287" s="157">
        <v>14.98</v>
      </c>
      <c r="I287" s="158"/>
      <c r="L287" s="154"/>
      <c r="M287" s="159"/>
      <c r="T287" s="160"/>
      <c r="AT287" s="155" t="s">
        <v>138</v>
      </c>
      <c r="AU287" s="155" t="s">
        <v>86</v>
      </c>
      <c r="AV287" s="13" t="s">
        <v>86</v>
      </c>
      <c r="AW287" s="13" t="s">
        <v>32</v>
      </c>
      <c r="AX287" s="13" t="s">
        <v>76</v>
      </c>
      <c r="AY287" s="155" t="s">
        <v>130</v>
      </c>
    </row>
    <row r="288" spans="2:65" s="14" customFormat="1">
      <c r="B288" s="161"/>
      <c r="D288" s="148" t="s">
        <v>138</v>
      </c>
      <c r="E288" s="162" t="s">
        <v>1</v>
      </c>
      <c r="F288" s="163" t="s">
        <v>142</v>
      </c>
      <c r="H288" s="164">
        <v>14.98</v>
      </c>
      <c r="I288" s="165"/>
      <c r="L288" s="161"/>
      <c r="M288" s="166"/>
      <c r="T288" s="167"/>
      <c r="AT288" s="162" t="s">
        <v>138</v>
      </c>
      <c r="AU288" s="162" t="s">
        <v>86</v>
      </c>
      <c r="AV288" s="14" t="s">
        <v>143</v>
      </c>
      <c r="AW288" s="14" t="s">
        <v>32</v>
      </c>
      <c r="AX288" s="14" t="s">
        <v>84</v>
      </c>
      <c r="AY288" s="162" t="s">
        <v>130</v>
      </c>
    </row>
    <row r="289" spans="2:65" s="1" customFormat="1" ht="19.899999999999999" customHeight="1">
      <c r="B289" s="32"/>
      <c r="C289" s="168" t="s">
        <v>380</v>
      </c>
      <c r="D289" s="168" t="s">
        <v>184</v>
      </c>
      <c r="E289" s="169" t="s">
        <v>381</v>
      </c>
      <c r="F289" s="170" t="s">
        <v>382</v>
      </c>
      <c r="G289" s="171" t="s">
        <v>146</v>
      </c>
      <c r="H289" s="172">
        <v>0.16200000000000001</v>
      </c>
      <c r="I289" s="173"/>
      <c r="J289" s="174">
        <f>ROUND(I289*H289,2)</f>
        <v>0</v>
      </c>
      <c r="K289" s="175"/>
      <c r="L289" s="176"/>
      <c r="M289" s="177" t="s">
        <v>1</v>
      </c>
      <c r="N289" s="178" t="s">
        <v>41</v>
      </c>
      <c r="P289" s="143">
        <f>O289*H289</f>
        <v>0</v>
      </c>
      <c r="Q289" s="143">
        <v>0.55000000000000004</v>
      </c>
      <c r="R289" s="143">
        <f>Q289*H289</f>
        <v>8.9100000000000013E-2</v>
      </c>
      <c r="S289" s="143">
        <v>0</v>
      </c>
      <c r="T289" s="144">
        <f>S289*H289</f>
        <v>0</v>
      </c>
      <c r="AR289" s="145" t="s">
        <v>309</v>
      </c>
      <c r="AT289" s="145" t="s">
        <v>184</v>
      </c>
      <c r="AU289" s="145" t="s">
        <v>86</v>
      </c>
      <c r="AY289" s="17" t="s">
        <v>130</v>
      </c>
      <c r="BE289" s="146">
        <f>IF(N289="základní",J289,0)</f>
        <v>0</v>
      </c>
      <c r="BF289" s="146">
        <f>IF(N289="snížená",J289,0)</f>
        <v>0</v>
      </c>
      <c r="BG289" s="146">
        <f>IF(N289="zákl. přenesená",J289,0)</f>
        <v>0</v>
      </c>
      <c r="BH289" s="146">
        <f>IF(N289="sníž. přenesená",J289,0)</f>
        <v>0</v>
      </c>
      <c r="BI289" s="146">
        <f>IF(N289="nulová",J289,0)</f>
        <v>0</v>
      </c>
      <c r="BJ289" s="17" t="s">
        <v>84</v>
      </c>
      <c r="BK289" s="146">
        <f>ROUND(I289*H289,2)</f>
        <v>0</v>
      </c>
      <c r="BL289" s="17" t="s">
        <v>136</v>
      </c>
      <c r="BM289" s="145" t="s">
        <v>383</v>
      </c>
    </row>
    <row r="290" spans="2:65" s="13" customFormat="1">
      <c r="B290" s="154"/>
      <c r="D290" s="148" t="s">
        <v>138</v>
      </c>
      <c r="F290" s="156" t="s">
        <v>384</v>
      </c>
      <c r="H290" s="157">
        <v>0.16200000000000001</v>
      </c>
      <c r="I290" s="158"/>
      <c r="L290" s="154"/>
      <c r="M290" s="159"/>
      <c r="T290" s="160"/>
      <c r="AT290" s="155" t="s">
        <v>138</v>
      </c>
      <c r="AU290" s="155" t="s">
        <v>86</v>
      </c>
      <c r="AV290" s="13" t="s">
        <v>86</v>
      </c>
      <c r="AW290" s="13" t="s">
        <v>4</v>
      </c>
      <c r="AX290" s="13" t="s">
        <v>84</v>
      </c>
      <c r="AY290" s="155" t="s">
        <v>130</v>
      </c>
    </row>
    <row r="291" spans="2:65" s="1" customFormat="1" ht="30" customHeight="1">
      <c r="B291" s="32"/>
      <c r="C291" s="133" t="s">
        <v>385</v>
      </c>
      <c r="D291" s="133" t="s">
        <v>132</v>
      </c>
      <c r="E291" s="134" t="s">
        <v>386</v>
      </c>
      <c r="F291" s="135" t="s">
        <v>387</v>
      </c>
      <c r="G291" s="136" t="s">
        <v>250</v>
      </c>
      <c r="H291" s="137">
        <v>12.15</v>
      </c>
      <c r="I291" s="138"/>
      <c r="J291" s="139">
        <f>ROUND(I291*H291,2)</f>
        <v>0</v>
      </c>
      <c r="K291" s="140"/>
      <c r="L291" s="32"/>
      <c r="M291" s="141" t="s">
        <v>1</v>
      </c>
      <c r="N291" s="142" t="s">
        <v>41</v>
      </c>
      <c r="P291" s="143">
        <f>O291*H291</f>
        <v>0</v>
      </c>
      <c r="Q291" s="143">
        <v>0</v>
      </c>
      <c r="R291" s="143">
        <f>Q291*H291</f>
        <v>0</v>
      </c>
      <c r="S291" s="143">
        <v>0</v>
      </c>
      <c r="T291" s="144">
        <f>S291*H291</f>
        <v>0</v>
      </c>
      <c r="AR291" s="145" t="s">
        <v>136</v>
      </c>
      <c r="AT291" s="145" t="s">
        <v>132</v>
      </c>
      <c r="AU291" s="145" t="s">
        <v>86</v>
      </c>
      <c r="AY291" s="17" t="s">
        <v>130</v>
      </c>
      <c r="BE291" s="146">
        <f>IF(N291="základní",J291,0)</f>
        <v>0</v>
      </c>
      <c r="BF291" s="146">
        <f>IF(N291="snížená",J291,0)</f>
        <v>0</v>
      </c>
      <c r="BG291" s="146">
        <f>IF(N291="zákl. přenesená",J291,0)</f>
        <v>0</v>
      </c>
      <c r="BH291" s="146">
        <f>IF(N291="sníž. přenesená",J291,0)</f>
        <v>0</v>
      </c>
      <c r="BI291" s="146">
        <f>IF(N291="nulová",J291,0)</f>
        <v>0</v>
      </c>
      <c r="BJ291" s="17" t="s">
        <v>84</v>
      </c>
      <c r="BK291" s="146">
        <f>ROUND(I291*H291,2)</f>
        <v>0</v>
      </c>
      <c r="BL291" s="17" t="s">
        <v>136</v>
      </c>
      <c r="BM291" s="145" t="s">
        <v>388</v>
      </c>
    </row>
    <row r="292" spans="2:65" s="12" customFormat="1">
      <c r="B292" s="147"/>
      <c r="D292" s="148" t="s">
        <v>138</v>
      </c>
      <c r="E292" s="149" t="s">
        <v>1</v>
      </c>
      <c r="F292" s="150" t="s">
        <v>331</v>
      </c>
      <c r="H292" s="149" t="s">
        <v>1</v>
      </c>
      <c r="I292" s="151"/>
      <c r="L292" s="147"/>
      <c r="M292" s="152"/>
      <c r="T292" s="153"/>
      <c r="AT292" s="149" t="s">
        <v>138</v>
      </c>
      <c r="AU292" s="149" t="s">
        <v>86</v>
      </c>
      <c r="AV292" s="12" t="s">
        <v>84</v>
      </c>
      <c r="AW292" s="12" t="s">
        <v>32</v>
      </c>
      <c r="AX292" s="12" t="s">
        <v>76</v>
      </c>
      <c r="AY292" s="149" t="s">
        <v>130</v>
      </c>
    </row>
    <row r="293" spans="2:65" s="12" customFormat="1">
      <c r="B293" s="147"/>
      <c r="D293" s="148" t="s">
        <v>138</v>
      </c>
      <c r="E293" s="149" t="s">
        <v>1</v>
      </c>
      <c r="F293" s="150" t="s">
        <v>332</v>
      </c>
      <c r="H293" s="149" t="s">
        <v>1</v>
      </c>
      <c r="I293" s="151"/>
      <c r="L293" s="147"/>
      <c r="M293" s="152"/>
      <c r="T293" s="153"/>
      <c r="AT293" s="149" t="s">
        <v>138</v>
      </c>
      <c r="AU293" s="149" t="s">
        <v>86</v>
      </c>
      <c r="AV293" s="12" t="s">
        <v>84</v>
      </c>
      <c r="AW293" s="12" t="s">
        <v>32</v>
      </c>
      <c r="AX293" s="12" t="s">
        <v>76</v>
      </c>
      <c r="AY293" s="149" t="s">
        <v>130</v>
      </c>
    </row>
    <row r="294" spans="2:65" s="13" customFormat="1">
      <c r="B294" s="154"/>
      <c r="D294" s="148" t="s">
        <v>138</v>
      </c>
      <c r="E294" s="155" t="s">
        <v>1</v>
      </c>
      <c r="F294" s="156" t="s">
        <v>389</v>
      </c>
      <c r="H294" s="157">
        <v>12.15</v>
      </c>
      <c r="I294" s="158"/>
      <c r="L294" s="154"/>
      <c r="M294" s="159"/>
      <c r="T294" s="160"/>
      <c r="AT294" s="155" t="s">
        <v>138</v>
      </c>
      <c r="AU294" s="155" t="s">
        <v>86</v>
      </c>
      <c r="AV294" s="13" t="s">
        <v>86</v>
      </c>
      <c r="AW294" s="13" t="s">
        <v>32</v>
      </c>
      <c r="AX294" s="13" t="s">
        <v>76</v>
      </c>
      <c r="AY294" s="155" t="s">
        <v>130</v>
      </c>
    </row>
    <row r="295" spans="2:65" s="14" customFormat="1">
      <c r="B295" s="161"/>
      <c r="D295" s="148" t="s">
        <v>138</v>
      </c>
      <c r="E295" s="162" t="s">
        <v>1</v>
      </c>
      <c r="F295" s="163" t="s">
        <v>142</v>
      </c>
      <c r="H295" s="164">
        <v>12.15</v>
      </c>
      <c r="I295" s="165"/>
      <c r="L295" s="161"/>
      <c r="M295" s="166"/>
      <c r="T295" s="167"/>
      <c r="AT295" s="162" t="s">
        <v>138</v>
      </c>
      <c r="AU295" s="162" t="s">
        <v>86</v>
      </c>
      <c r="AV295" s="14" t="s">
        <v>143</v>
      </c>
      <c r="AW295" s="14" t="s">
        <v>32</v>
      </c>
      <c r="AX295" s="14" t="s">
        <v>84</v>
      </c>
      <c r="AY295" s="162" t="s">
        <v>130</v>
      </c>
    </row>
    <row r="296" spans="2:65" s="1" customFormat="1" ht="19.899999999999999" customHeight="1">
      <c r="B296" s="32"/>
      <c r="C296" s="168" t="s">
        <v>390</v>
      </c>
      <c r="D296" s="168" t="s">
        <v>184</v>
      </c>
      <c r="E296" s="169" t="s">
        <v>391</v>
      </c>
      <c r="F296" s="170" t="s">
        <v>392</v>
      </c>
      <c r="G296" s="171" t="s">
        <v>146</v>
      </c>
      <c r="H296" s="172">
        <v>0.252</v>
      </c>
      <c r="I296" s="173"/>
      <c r="J296" s="174">
        <f>ROUND(I296*H296,2)</f>
        <v>0</v>
      </c>
      <c r="K296" s="175"/>
      <c r="L296" s="176"/>
      <c r="M296" s="177" t="s">
        <v>1</v>
      </c>
      <c r="N296" s="178" t="s">
        <v>41</v>
      </c>
      <c r="P296" s="143">
        <f>O296*H296</f>
        <v>0</v>
      </c>
      <c r="Q296" s="143">
        <v>0.55000000000000004</v>
      </c>
      <c r="R296" s="143">
        <f>Q296*H296</f>
        <v>0.1386</v>
      </c>
      <c r="S296" s="143">
        <v>0</v>
      </c>
      <c r="T296" s="144">
        <f>S296*H296</f>
        <v>0</v>
      </c>
      <c r="AR296" s="145" t="s">
        <v>309</v>
      </c>
      <c r="AT296" s="145" t="s">
        <v>184</v>
      </c>
      <c r="AU296" s="145" t="s">
        <v>86</v>
      </c>
      <c r="AY296" s="17" t="s">
        <v>130</v>
      </c>
      <c r="BE296" s="146">
        <f>IF(N296="základní",J296,0)</f>
        <v>0</v>
      </c>
      <c r="BF296" s="146">
        <f>IF(N296="snížená",J296,0)</f>
        <v>0</v>
      </c>
      <c r="BG296" s="146">
        <f>IF(N296="zákl. přenesená",J296,0)</f>
        <v>0</v>
      </c>
      <c r="BH296" s="146">
        <f>IF(N296="sníž. přenesená",J296,0)</f>
        <v>0</v>
      </c>
      <c r="BI296" s="146">
        <f>IF(N296="nulová",J296,0)</f>
        <v>0</v>
      </c>
      <c r="BJ296" s="17" t="s">
        <v>84</v>
      </c>
      <c r="BK296" s="146">
        <f>ROUND(I296*H296,2)</f>
        <v>0</v>
      </c>
      <c r="BL296" s="17" t="s">
        <v>136</v>
      </c>
      <c r="BM296" s="145" t="s">
        <v>393</v>
      </c>
    </row>
    <row r="297" spans="2:65" s="13" customFormat="1">
      <c r="B297" s="154"/>
      <c r="D297" s="148" t="s">
        <v>138</v>
      </c>
      <c r="F297" s="156" t="s">
        <v>394</v>
      </c>
      <c r="H297" s="157">
        <v>0.252</v>
      </c>
      <c r="I297" s="158"/>
      <c r="L297" s="154"/>
      <c r="M297" s="159"/>
      <c r="T297" s="160"/>
      <c r="AT297" s="155" t="s">
        <v>138</v>
      </c>
      <c r="AU297" s="155" t="s">
        <v>86</v>
      </c>
      <c r="AV297" s="13" t="s">
        <v>86</v>
      </c>
      <c r="AW297" s="13" t="s">
        <v>4</v>
      </c>
      <c r="AX297" s="13" t="s">
        <v>84</v>
      </c>
      <c r="AY297" s="155" t="s">
        <v>130</v>
      </c>
    </row>
    <row r="298" spans="2:65" s="1" customFormat="1" ht="30" customHeight="1">
      <c r="B298" s="32"/>
      <c r="C298" s="133" t="s">
        <v>395</v>
      </c>
      <c r="D298" s="133" t="s">
        <v>132</v>
      </c>
      <c r="E298" s="134" t="s">
        <v>396</v>
      </c>
      <c r="F298" s="135" t="s">
        <v>397</v>
      </c>
      <c r="G298" s="136" t="s">
        <v>250</v>
      </c>
      <c r="H298" s="137">
        <v>162.20400000000001</v>
      </c>
      <c r="I298" s="138"/>
      <c r="J298" s="139">
        <f>ROUND(I298*H298,2)</f>
        <v>0</v>
      </c>
      <c r="K298" s="140"/>
      <c r="L298" s="32"/>
      <c r="M298" s="141" t="s">
        <v>1</v>
      </c>
      <c r="N298" s="142" t="s">
        <v>41</v>
      </c>
      <c r="P298" s="143">
        <f>O298*H298</f>
        <v>0</v>
      </c>
      <c r="Q298" s="143">
        <v>0</v>
      </c>
      <c r="R298" s="143">
        <f>Q298*H298</f>
        <v>0</v>
      </c>
      <c r="S298" s="143">
        <v>0</v>
      </c>
      <c r="T298" s="144">
        <f>S298*H298</f>
        <v>0</v>
      </c>
      <c r="AR298" s="145" t="s">
        <v>136</v>
      </c>
      <c r="AT298" s="145" t="s">
        <v>132</v>
      </c>
      <c r="AU298" s="145" t="s">
        <v>86</v>
      </c>
      <c r="AY298" s="17" t="s">
        <v>130</v>
      </c>
      <c r="BE298" s="146">
        <f>IF(N298="základní",J298,0)</f>
        <v>0</v>
      </c>
      <c r="BF298" s="146">
        <f>IF(N298="snížená",J298,0)</f>
        <v>0</v>
      </c>
      <c r="BG298" s="146">
        <f>IF(N298="zákl. přenesená",J298,0)</f>
        <v>0</v>
      </c>
      <c r="BH298" s="146">
        <f>IF(N298="sníž. přenesená",J298,0)</f>
        <v>0</v>
      </c>
      <c r="BI298" s="146">
        <f>IF(N298="nulová",J298,0)</f>
        <v>0</v>
      </c>
      <c r="BJ298" s="17" t="s">
        <v>84</v>
      </c>
      <c r="BK298" s="146">
        <f>ROUND(I298*H298,2)</f>
        <v>0</v>
      </c>
      <c r="BL298" s="17" t="s">
        <v>136</v>
      </c>
      <c r="BM298" s="145" t="s">
        <v>398</v>
      </c>
    </row>
    <row r="299" spans="2:65" s="12" customFormat="1">
      <c r="B299" s="147"/>
      <c r="D299" s="148" t="s">
        <v>138</v>
      </c>
      <c r="E299" s="149" t="s">
        <v>1</v>
      </c>
      <c r="F299" s="150" t="s">
        <v>331</v>
      </c>
      <c r="H299" s="149" t="s">
        <v>1</v>
      </c>
      <c r="I299" s="151"/>
      <c r="L299" s="147"/>
      <c r="M299" s="152"/>
      <c r="T299" s="153"/>
      <c r="AT299" s="149" t="s">
        <v>138</v>
      </c>
      <c r="AU299" s="149" t="s">
        <v>86</v>
      </c>
      <c r="AV299" s="12" t="s">
        <v>84</v>
      </c>
      <c r="AW299" s="12" t="s">
        <v>32</v>
      </c>
      <c r="AX299" s="12" t="s">
        <v>76</v>
      </c>
      <c r="AY299" s="149" t="s">
        <v>130</v>
      </c>
    </row>
    <row r="300" spans="2:65" s="12" customFormat="1">
      <c r="B300" s="147"/>
      <c r="D300" s="148" t="s">
        <v>138</v>
      </c>
      <c r="E300" s="149" t="s">
        <v>1</v>
      </c>
      <c r="F300" s="150" t="s">
        <v>332</v>
      </c>
      <c r="H300" s="149" t="s">
        <v>1</v>
      </c>
      <c r="I300" s="151"/>
      <c r="L300" s="147"/>
      <c r="M300" s="152"/>
      <c r="T300" s="153"/>
      <c r="AT300" s="149" t="s">
        <v>138</v>
      </c>
      <c r="AU300" s="149" t="s">
        <v>86</v>
      </c>
      <c r="AV300" s="12" t="s">
        <v>84</v>
      </c>
      <c r="AW300" s="12" t="s">
        <v>32</v>
      </c>
      <c r="AX300" s="12" t="s">
        <v>76</v>
      </c>
      <c r="AY300" s="149" t="s">
        <v>130</v>
      </c>
    </row>
    <row r="301" spans="2:65" s="13" customFormat="1">
      <c r="B301" s="154"/>
      <c r="D301" s="148" t="s">
        <v>138</v>
      </c>
      <c r="E301" s="155" t="s">
        <v>1</v>
      </c>
      <c r="F301" s="156" t="s">
        <v>399</v>
      </c>
      <c r="H301" s="157">
        <v>11.496</v>
      </c>
      <c r="I301" s="158"/>
      <c r="L301" s="154"/>
      <c r="M301" s="159"/>
      <c r="T301" s="160"/>
      <c r="AT301" s="155" t="s">
        <v>138</v>
      </c>
      <c r="AU301" s="155" t="s">
        <v>86</v>
      </c>
      <c r="AV301" s="13" t="s">
        <v>86</v>
      </c>
      <c r="AW301" s="13" t="s">
        <v>32</v>
      </c>
      <c r="AX301" s="13" t="s">
        <v>76</v>
      </c>
      <c r="AY301" s="155" t="s">
        <v>130</v>
      </c>
    </row>
    <row r="302" spans="2:65" s="13" customFormat="1">
      <c r="B302" s="154"/>
      <c r="D302" s="148" t="s">
        <v>138</v>
      </c>
      <c r="E302" s="155" t="s">
        <v>1</v>
      </c>
      <c r="F302" s="156" t="s">
        <v>400</v>
      </c>
      <c r="H302" s="157">
        <v>12.15</v>
      </c>
      <c r="I302" s="158"/>
      <c r="L302" s="154"/>
      <c r="M302" s="159"/>
      <c r="T302" s="160"/>
      <c r="AT302" s="155" t="s">
        <v>138</v>
      </c>
      <c r="AU302" s="155" t="s">
        <v>86</v>
      </c>
      <c r="AV302" s="13" t="s">
        <v>86</v>
      </c>
      <c r="AW302" s="13" t="s">
        <v>32</v>
      </c>
      <c r="AX302" s="13" t="s">
        <v>76</v>
      </c>
      <c r="AY302" s="155" t="s">
        <v>130</v>
      </c>
    </row>
    <row r="303" spans="2:65" s="15" customFormat="1">
      <c r="B303" s="179"/>
      <c r="D303" s="148" t="s">
        <v>138</v>
      </c>
      <c r="E303" s="180" t="s">
        <v>1</v>
      </c>
      <c r="F303" s="181" t="s">
        <v>401</v>
      </c>
      <c r="H303" s="182">
        <v>23.646000000000001</v>
      </c>
      <c r="I303" s="183"/>
      <c r="L303" s="179"/>
      <c r="M303" s="184"/>
      <c r="T303" s="185"/>
      <c r="AT303" s="180" t="s">
        <v>138</v>
      </c>
      <c r="AU303" s="180" t="s">
        <v>86</v>
      </c>
      <c r="AV303" s="15" t="s">
        <v>151</v>
      </c>
      <c r="AW303" s="15" t="s">
        <v>32</v>
      </c>
      <c r="AX303" s="15" t="s">
        <v>76</v>
      </c>
      <c r="AY303" s="180" t="s">
        <v>130</v>
      </c>
    </row>
    <row r="304" spans="2:65" s="13" customFormat="1">
      <c r="B304" s="154"/>
      <c r="D304" s="148" t="s">
        <v>138</v>
      </c>
      <c r="E304" s="155" t="s">
        <v>1</v>
      </c>
      <c r="F304" s="156" t="s">
        <v>402</v>
      </c>
      <c r="H304" s="157">
        <v>138.55799999999999</v>
      </c>
      <c r="I304" s="158"/>
      <c r="L304" s="154"/>
      <c r="M304" s="159"/>
      <c r="T304" s="160"/>
      <c r="AT304" s="155" t="s">
        <v>138</v>
      </c>
      <c r="AU304" s="155" t="s">
        <v>86</v>
      </c>
      <c r="AV304" s="13" t="s">
        <v>86</v>
      </c>
      <c r="AW304" s="13" t="s">
        <v>32</v>
      </c>
      <c r="AX304" s="13" t="s">
        <v>76</v>
      </c>
      <c r="AY304" s="155" t="s">
        <v>130</v>
      </c>
    </row>
    <row r="305" spans="2:65" s="14" customFormat="1">
      <c r="B305" s="161"/>
      <c r="D305" s="148" t="s">
        <v>138</v>
      </c>
      <c r="E305" s="162" t="s">
        <v>1</v>
      </c>
      <c r="F305" s="163" t="s">
        <v>142</v>
      </c>
      <c r="H305" s="164">
        <v>162.20400000000001</v>
      </c>
      <c r="I305" s="165"/>
      <c r="L305" s="161"/>
      <c r="M305" s="166"/>
      <c r="T305" s="167"/>
      <c r="AT305" s="162" t="s">
        <v>138</v>
      </c>
      <c r="AU305" s="162" t="s">
        <v>86</v>
      </c>
      <c r="AV305" s="14" t="s">
        <v>143</v>
      </c>
      <c r="AW305" s="14" t="s">
        <v>32</v>
      </c>
      <c r="AX305" s="14" t="s">
        <v>84</v>
      </c>
      <c r="AY305" s="162" t="s">
        <v>130</v>
      </c>
    </row>
    <row r="306" spans="2:65" s="1" customFormat="1" ht="19.899999999999999" customHeight="1">
      <c r="B306" s="32"/>
      <c r="C306" s="168" t="s">
        <v>403</v>
      </c>
      <c r="D306" s="168" t="s">
        <v>184</v>
      </c>
      <c r="E306" s="169" t="s">
        <v>404</v>
      </c>
      <c r="F306" s="170" t="s">
        <v>405</v>
      </c>
      <c r="G306" s="171" t="s">
        <v>146</v>
      </c>
      <c r="H306" s="172">
        <v>4.8440000000000003</v>
      </c>
      <c r="I306" s="173"/>
      <c r="J306" s="174">
        <f>ROUND(I306*H306,2)</f>
        <v>0</v>
      </c>
      <c r="K306" s="175"/>
      <c r="L306" s="176"/>
      <c r="M306" s="177" t="s">
        <v>1</v>
      </c>
      <c r="N306" s="178" t="s">
        <v>41</v>
      </c>
      <c r="P306" s="143">
        <f>O306*H306</f>
        <v>0</v>
      </c>
      <c r="Q306" s="143">
        <v>0.55000000000000004</v>
      </c>
      <c r="R306" s="143">
        <f>Q306*H306</f>
        <v>2.6642000000000006</v>
      </c>
      <c r="S306" s="143">
        <v>0</v>
      </c>
      <c r="T306" s="144">
        <f>S306*H306</f>
        <v>0</v>
      </c>
      <c r="AR306" s="145" t="s">
        <v>309</v>
      </c>
      <c r="AT306" s="145" t="s">
        <v>184</v>
      </c>
      <c r="AU306" s="145" t="s">
        <v>86</v>
      </c>
      <c r="AY306" s="17" t="s">
        <v>130</v>
      </c>
      <c r="BE306" s="146">
        <f>IF(N306="základní",J306,0)</f>
        <v>0</v>
      </c>
      <c r="BF306" s="146">
        <f>IF(N306="snížená",J306,0)</f>
        <v>0</v>
      </c>
      <c r="BG306" s="146">
        <f>IF(N306="zákl. přenesená",J306,0)</f>
        <v>0</v>
      </c>
      <c r="BH306" s="146">
        <f>IF(N306="sníž. přenesená",J306,0)</f>
        <v>0</v>
      </c>
      <c r="BI306" s="146">
        <f>IF(N306="nulová",J306,0)</f>
        <v>0</v>
      </c>
      <c r="BJ306" s="17" t="s">
        <v>84</v>
      </c>
      <c r="BK306" s="146">
        <f>ROUND(I306*H306,2)</f>
        <v>0</v>
      </c>
      <c r="BL306" s="17" t="s">
        <v>136</v>
      </c>
      <c r="BM306" s="145" t="s">
        <v>406</v>
      </c>
    </row>
    <row r="307" spans="2:65" s="12" customFormat="1">
      <c r="B307" s="147"/>
      <c r="D307" s="148" t="s">
        <v>138</v>
      </c>
      <c r="E307" s="149" t="s">
        <v>1</v>
      </c>
      <c r="F307" s="150" t="s">
        <v>331</v>
      </c>
      <c r="H307" s="149" t="s">
        <v>1</v>
      </c>
      <c r="I307" s="151"/>
      <c r="L307" s="147"/>
      <c r="M307" s="152"/>
      <c r="T307" s="153"/>
      <c r="AT307" s="149" t="s">
        <v>138</v>
      </c>
      <c r="AU307" s="149" t="s">
        <v>86</v>
      </c>
      <c r="AV307" s="12" t="s">
        <v>84</v>
      </c>
      <c r="AW307" s="12" t="s">
        <v>32</v>
      </c>
      <c r="AX307" s="12" t="s">
        <v>76</v>
      </c>
      <c r="AY307" s="149" t="s">
        <v>130</v>
      </c>
    </row>
    <row r="308" spans="2:65" s="13" customFormat="1">
      <c r="B308" s="154"/>
      <c r="D308" s="148" t="s">
        <v>138</v>
      </c>
      <c r="E308" s="155" t="s">
        <v>1</v>
      </c>
      <c r="F308" s="156" t="s">
        <v>407</v>
      </c>
      <c r="H308" s="157">
        <v>0.60499999999999998</v>
      </c>
      <c r="I308" s="158"/>
      <c r="L308" s="154"/>
      <c r="M308" s="159"/>
      <c r="T308" s="160"/>
      <c r="AT308" s="155" t="s">
        <v>138</v>
      </c>
      <c r="AU308" s="155" t="s">
        <v>86</v>
      </c>
      <c r="AV308" s="13" t="s">
        <v>86</v>
      </c>
      <c r="AW308" s="13" t="s">
        <v>32</v>
      </c>
      <c r="AX308" s="13" t="s">
        <v>76</v>
      </c>
      <c r="AY308" s="155" t="s">
        <v>130</v>
      </c>
    </row>
    <row r="309" spans="2:65" s="13" customFormat="1">
      <c r="B309" s="154"/>
      <c r="D309" s="148" t="s">
        <v>138</v>
      </c>
      <c r="E309" s="155" t="s">
        <v>1</v>
      </c>
      <c r="F309" s="156" t="s">
        <v>408</v>
      </c>
      <c r="H309" s="157">
        <v>3.88</v>
      </c>
      <c r="I309" s="158"/>
      <c r="L309" s="154"/>
      <c r="M309" s="159"/>
      <c r="T309" s="160"/>
      <c r="AT309" s="155" t="s">
        <v>138</v>
      </c>
      <c r="AU309" s="155" t="s">
        <v>86</v>
      </c>
      <c r="AV309" s="13" t="s">
        <v>86</v>
      </c>
      <c r="AW309" s="13" t="s">
        <v>32</v>
      </c>
      <c r="AX309" s="13" t="s">
        <v>76</v>
      </c>
      <c r="AY309" s="155" t="s">
        <v>130</v>
      </c>
    </row>
    <row r="310" spans="2:65" s="14" customFormat="1">
      <c r="B310" s="161"/>
      <c r="D310" s="148" t="s">
        <v>138</v>
      </c>
      <c r="E310" s="162" t="s">
        <v>1</v>
      </c>
      <c r="F310" s="163" t="s">
        <v>142</v>
      </c>
      <c r="H310" s="164">
        <v>4.4850000000000003</v>
      </c>
      <c r="I310" s="165"/>
      <c r="L310" s="161"/>
      <c r="M310" s="166"/>
      <c r="T310" s="167"/>
      <c r="AT310" s="162" t="s">
        <v>138</v>
      </c>
      <c r="AU310" s="162" t="s">
        <v>86</v>
      </c>
      <c r="AV310" s="14" t="s">
        <v>143</v>
      </c>
      <c r="AW310" s="14" t="s">
        <v>32</v>
      </c>
      <c r="AX310" s="14" t="s">
        <v>84</v>
      </c>
      <c r="AY310" s="162" t="s">
        <v>130</v>
      </c>
    </row>
    <row r="311" spans="2:65" s="13" customFormat="1">
      <c r="B311" s="154"/>
      <c r="D311" s="148" t="s">
        <v>138</v>
      </c>
      <c r="F311" s="156" t="s">
        <v>409</v>
      </c>
      <c r="H311" s="157">
        <v>4.8440000000000003</v>
      </c>
      <c r="I311" s="158"/>
      <c r="L311" s="154"/>
      <c r="M311" s="159"/>
      <c r="T311" s="160"/>
      <c r="AT311" s="155" t="s">
        <v>138</v>
      </c>
      <c r="AU311" s="155" t="s">
        <v>86</v>
      </c>
      <c r="AV311" s="13" t="s">
        <v>86</v>
      </c>
      <c r="AW311" s="13" t="s">
        <v>4</v>
      </c>
      <c r="AX311" s="13" t="s">
        <v>84</v>
      </c>
      <c r="AY311" s="155" t="s">
        <v>130</v>
      </c>
    </row>
    <row r="312" spans="2:65" s="1" customFormat="1" ht="22.15" customHeight="1">
      <c r="B312" s="32"/>
      <c r="C312" s="133" t="s">
        <v>410</v>
      </c>
      <c r="D312" s="133" t="s">
        <v>132</v>
      </c>
      <c r="E312" s="134" t="s">
        <v>411</v>
      </c>
      <c r="F312" s="135" t="s">
        <v>412</v>
      </c>
      <c r="G312" s="136" t="s">
        <v>146</v>
      </c>
      <c r="H312" s="137">
        <v>8.2200000000000006</v>
      </c>
      <c r="I312" s="138"/>
      <c r="J312" s="139">
        <f>ROUND(I312*H312,2)</f>
        <v>0</v>
      </c>
      <c r="K312" s="140"/>
      <c r="L312" s="32"/>
      <c r="M312" s="141" t="s">
        <v>1</v>
      </c>
      <c r="N312" s="142" t="s">
        <v>41</v>
      </c>
      <c r="P312" s="143">
        <f>O312*H312</f>
        <v>0</v>
      </c>
      <c r="Q312" s="143">
        <v>2.248E-2</v>
      </c>
      <c r="R312" s="143">
        <f>Q312*H312</f>
        <v>0.18478560000000002</v>
      </c>
      <c r="S312" s="143">
        <v>0</v>
      </c>
      <c r="T312" s="144">
        <f>S312*H312</f>
        <v>0</v>
      </c>
      <c r="AR312" s="145" t="s">
        <v>136</v>
      </c>
      <c r="AT312" s="145" t="s">
        <v>132</v>
      </c>
      <c r="AU312" s="145" t="s">
        <v>86</v>
      </c>
      <c r="AY312" s="17" t="s">
        <v>130</v>
      </c>
      <c r="BE312" s="146">
        <f>IF(N312="základní",J312,0)</f>
        <v>0</v>
      </c>
      <c r="BF312" s="146">
        <f>IF(N312="snížená",J312,0)</f>
        <v>0</v>
      </c>
      <c r="BG312" s="146">
        <f>IF(N312="zákl. přenesená",J312,0)</f>
        <v>0</v>
      </c>
      <c r="BH312" s="146">
        <f>IF(N312="sníž. přenesená",J312,0)</f>
        <v>0</v>
      </c>
      <c r="BI312" s="146">
        <f>IF(N312="nulová",J312,0)</f>
        <v>0</v>
      </c>
      <c r="BJ312" s="17" t="s">
        <v>84</v>
      </c>
      <c r="BK312" s="146">
        <f>ROUND(I312*H312,2)</f>
        <v>0</v>
      </c>
      <c r="BL312" s="17" t="s">
        <v>136</v>
      </c>
      <c r="BM312" s="145" t="s">
        <v>413</v>
      </c>
    </row>
    <row r="313" spans="2:65" s="12" customFormat="1">
      <c r="B313" s="147"/>
      <c r="D313" s="148" t="s">
        <v>138</v>
      </c>
      <c r="E313" s="149" t="s">
        <v>1</v>
      </c>
      <c r="F313" s="150" t="s">
        <v>331</v>
      </c>
      <c r="H313" s="149" t="s">
        <v>1</v>
      </c>
      <c r="I313" s="151"/>
      <c r="L313" s="147"/>
      <c r="M313" s="152"/>
      <c r="T313" s="153"/>
      <c r="AT313" s="149" t="s">
        <v>138</v>
      </c>
      <c r="AU313" s="149" t="s">
        <v>86</v>
      </c>
      <c r="AV313" s="12" t="s">
        <v>84</v>
      </c>
      <c r="AW313" s="12" t="s">
        <v>32</v>
      </c>
      <c r="AX313" s="12" t="s">
        <v>76</v>
      </c>
      <c r="AY313" s="149" t="s">
        <v>130</v>
      </c>
    </row>
    <row r="314" spans="2:65" s="12" customFormat="1">
      <c r="B314" s="147"/>
      <c r="D314" s="148" t="s">
        <v>138</v>
      </c>
      <c r="E314" s="149" t="s">
        <v>1</v>
      </c>
      <c r="F314" s="150" t="s">
        <v>332</v>
      </c>
      <c r="H314" s="149" t="s">
        <v>1</v>
      </c>
      <c r="I314" s="151"/>
      <c r="L314" s="147"/>
      <c r="M314" s="152"/>
      <c r="T314" s="153"/>
      <c r="AT314" s="149" t="s">
        <v>138</v>
      </c>
      <c r="AU314" s="149" t="s">
        <v>86</v>
      </c>
      <c r="AV314" s="12" t="s">
        <v>84</v>
      </c>
      <c r="AW314" s="12" t="s">
        <v>32</v>
      </c>
      <c r="AX314" s="12" t="s">
        <v>76</v>
      </c>
      <c r="AY314" s="149" t="s">
        <v>130</v>
      </c>
    </row>
    <row r="315" spans="2:65" s="13" customFormat="1">
      <c r="B315" s="154"/>
      <c r="D315" s="148" t="s">
        <v>138</v>
      </c>
      <c r="E315" s="155" t="s">
        <v>1</v>
      </c>
      <c r="F315" s="156" t="s">
        <v>333</v>
      </c>
      <c r="H315" s="157">
        <v>0.15</v>
      </c>
      <c r="I315" s="158"/>
      <c r="L315" s="154"/>
      <c r="M315" s="159"/>
      <c r="T315" s="160"/>
      <c r="AT315" s="155" t="s">
        <v>138</v>
      </c>
      <c r="AU315" s="155" t="s">
        <v>86</v>
      </c>
      <c r="AV315" s="13" t="s">
        <v>86</v>
      </c>
      <c r="AW315" s="13" t="s">
        <v>32</v>
      </c>
      <c r="AX315" s="13" t="s">
        <v>76</v>
      </c>
      <c r="AY315" s="155" t="s">
        <v>130</v>
      </c>
    </row>
    <row r="316" spans="2:65" s="13" customFormat="1">
      <c r="B316" s="154"/>
      <c r="D316" s="148" t="s">
        <v>138</v>
      </c>
      <c r="E316" s="155" t="s">
        <v>1</v>
      </c>
      <c r="F316" s="156" t="s">
        <v>334</v>
      </c>
      <c r="H316" s="157">
        <v>0.38900000000000001</v>
      </c>
      <c r="I316" s="158"/>
      <c r="L316" s="154"/>
      <c r="M316" s="159"/>
      <c r="T316" s="160"/>
      <c r="AT316" s="155" t="s">
        <v>138</v>
      </c>
      <c r="AU316" s="155" t="s">
        <v>86</v>
      </c>
      <c r="AV316" s="13" t="s">
        <v>86</v>
      </c>
      <c r="AW316" s="13" t="s">
        <v>32</v>
      </c>
      <c r="AX316" s="13" t="s">
        <v>76</v>
      </c>
      <c r="AY316" s="155" t="s">
        <v>130</v>
      </c>
    </row>
    <row r="317" spans="2:65" s="13" customFormat="1">
      <c r="B317" s="154"/>
      <c r="D317" s="148" t="s">
        <v>138</v>
      </c>
      <c r="E317" s="155" t="s">
        <v>1</v>
      </c>
      <c r="F317" s="156" t="s">
        <v>335</v>
      </c>
      <c r="H317" s="157">
        <v>0.29399999999999998</v>
      </c>
      <c r="I317" s="158"/>
      <c r="L317" s="154"/>
      <c r="M317" s="159"/>
      <c r="T317" s="160"/>
      <c r="AT317" s="155" t="s">
        <v>138</v>
      </c>
      <c r="AU317" s="155" t="s">
        <v>86</v>
      </c>
      <c r="AV317" s="13" t="s">
        <v>86</v>
      </c>
      <c r="AW317" s="13" t="s">
        <v>32</v>
      </c>
      <c r="AX317" s="13" t="s">
        <v>76</v>
      </c>
      <c r="AY317" s="155" t="s">
        <v>130</v>
      </c>
    </row>
    <row r="318" spans="2:65" s="13" customFormat="1">
      <c r="B318" s="154"/>
      <c r="D318" s="148" t="s">
        <v>138</v>
      </c>
      <c r="E318" s="155" t="s">
        <v>1</v>
      </c>
      <c r="F318" s="156" t="s">
        <v>336</v>
      </c>
      <c r="H318" s="157">
        <v>0.311</v>
      </c>
      <c r="I318" s="158"/>
      <c r="L318" s="154"/>
      <c r="M318" s="159"/>
      <c r="T318" s="160"/>
      <c r="AT318" s="155" t="s">
        <v>138</v>
      </c>
      <c r="AU318" s="155" t="s">
        <v>86</v>
      </c>
      <c r="AV318" s="13" t="s">
        <v>86</v>
      </c>
      <c r="AW318" s="13" t="s">
        <v>32</v>
      </c>
      <c r="AX318" s="13" t="s">
        <v>76</v>
      </c>
      <c r="AY318" s="155" t="s">
        <v>130</v>
      </c>
    </row>
    <row r="319" spans="2:65" s="13" customFormat="1">
      <c r="B319" s="154"/>
      <c r="D319" s="148" t="s">
        <v>138</v>
      </c>
      <c r="E319" s="155" t="s">
        <v>1</v>
      </c>
      <c r="F319" s="156" t="s">
        <v>337</v>
      </c>
      <c r="H319" s="157">
        <v>3.88</v>
      </c>
      <c r="I319" s="158"/>
      <c r="L319" s="154"/>
      <c r="M319" s="159"/>
      <c r="T319" s="160"/>
      <c r="AT319" s="155" t="s">
        <v>138</v>
      </c>
      <c r="AU319" s="155" t="s">
        <v>86</v>
      </c>
      <c r="AV319" s="13" t="s">
        <v>86</v>
      </c>
      <c r="AW319" s="13" t="s">
        <v>32</v>
      </c>
      <c r="AX319" s="13" t="s">
        <v>76</v>
      </c>
      <c r="AY319" s="155" t="s">
        <v>130</v>
      </c>
    </row>
    <row r="320" spans="2:65" s="13" customFormat="1">
      <c r="B320" s="154"/>
      <c r="D320" s="148" t="s">
        <v>138</v>
      </c>
      <c r="E320" s="155" t="s">
        <v>1</v>
      </c>
      <c r="F320" s="156" t="s">
        <v>338</v>
      </c>
      <c r="H320" s="157">
        <v>2.6419999999999999</v>
      </c>
      <c r="I320" s="158"/>
      <c r="L320" s="154"/>
      <c r="M320" s="159"/>
      <c r="T320" s="160"/>
      <c r="AT320" s="155" t="s">
        <v>138</v>
      </c>
      <c r="AU320" s="155" t="s">
        <v>86</v>
      </c>
      <c r="AV320" s="13" t="s">
        <v>86</v>
      </c>
      <c r="AW320" s="13" t="s">
        <v>32</v>
      </c>
      <c r="AX320" s="13" t="s">
        <v>76</v>
      </c>
      <c r="AY320" s="155" t="s">
        <v>130</v>
      </c>
    </row>
    <row r="321" spans="2:65" s="13" customFormat="1">
      <c r="B321" s="154"/>
      <c r="D321" s="148" t="s">
        <v>138</v>
      </c>
      <c r="E321" s="155" t="s">
        <v>1</v>
      </c>
      <c r="F321" s="156" t="s">
        <v>414</v>
      </c>
      <c r="H321" s="157">
        <v>0.55400000000000005</v>
      </c>
      <c r="I321" s="158"/>
      <c r="L321" s="154"/>
      <c r="M321" s="159"/>
      <c r="T321" s="160"/>
      <c r="AT321" s="155" t="s">
        <v>138</v>
      </c>
      <c r="AU321" s="155" t="s">
        <v>86</v>
      </c>
      <c r="AV321" s="13" t="s">
        <v>86</v>
      </c>
      <c r="AW321" s="13" t="s">
        <v>32</v>
      </c>
      <c r="AX321" s="13" t="s">
        <v>76</v>
      </c>
      <c r="AY321" s="155" t="s">
        <v>130</v>
      </c>
    </row>
    <row r="322" spans="2:65" s="14" customFormat="1">
      <c r="B322" s="161"/>
      <c r="D322" s="148" t="s">
        <v>138</v>
      </c>
      <c r="E322" s="162" t="s">
        <v>1</v>
      </c>
      <c r="F322" s="163" t="s">
        <v>142</v>
      </c>
      <c r="H322" s="164">
        <v>8.2200000000000006</v>
      </c>
      <c r="I322" s="165"/>
      <c r="L322" s="161"/>
      <c r="M322" s="166"/>
      <c r="T322" s="167"/>
      <c r="AT322" s="162" t="s">
        <v>138</v>
      </c>
      <c r="AU322" s="162" t="s">
        <v>86</v>
      </c>
      <c r="AV322" s="14" t="s">
        <v>143</v>
      </c>
      <c r="AW322" s="14" t="s">
        <v>32</v>
      </c>
      <c r="AX322" s="14" t="s">
        <v>84</v>
      </c>
      <c r="AY322" s="162" t="s">
        <v>130</v>
      </c>
    </row>
    <row r="323" spans="2:65" s="1" customFormat="1" ht="22.15" customHeight="1">
      <c r="B323" s="32"/>
      <c r="C323" s="133" t="s">
        <v>415</v>
      </c>
      <c r="D323" s="133" t="s">
        <v>132</v>
      </c>
      <c r="E323" s="134" t="s">
        <v>416</v>
      </c>
      <c r="F323" s="135" t="s">
        <v>417</v>
      </c>
      <c r="G323" s="136" t="s">
        <v>418</v>
      </c>
      <c r="H323" s="186"/>
      <c r="I323" s="138"/>
      <c r="J323" s="139">
        <f>ROUND(I323*H323,2)</f>
        <v>0</v>
      </c>
      <c r="K323" s="140"/>
      <c r="L323" s="32"/>
      <c r="M323" s="141" t="s">
        <v>1</v>
      </c>
      <c r="N323" s="142" t="s">
        <v>41</v>
      </c>
      <c r="P323" s="143">
        <f>O323*H323</f>
        <v>0</v>
      </c>
      <c r="Q323" s="143">
        <v>0</v>
      </c>
      <c r="R323" s="143">
        <f>Q323*H323</f>
        <v>0</v>
      </c>
      <c r="S323" s="143">
        <v>0</v>
      </c>
      <c r="T323" s="144">
        <f>S323*H323</f>
        <v>0</v>
      </c>
      <c r="AR323" s="145" t="s">
        <v>136</v>
      </c>
      <c r="AT323" s="145" t="s">
        <v>132</v>
      </c>
      <c r="AU323" s="145" t="s">
        <v>86</v>
      </c>
      <c r="AY323" s="17" t="s">
        <v>130</v>
      </c>
      <c r="BE323" s="146">
        <f>IF(N323="základní",J323,0)</f>
        <v>0</v>
      </c>
      <c r="BF323" s="146">
        <f>IF(N323="snížená",J323,0)</f>
        <v>0</v>
      </c>
      <c r="BG323" s="146">
        <f>IF(N323="zákl. přenesená",J323,0)</f>
        <v>0</v>
      </c>
      <c r="BH323" s="146">
        <f>IF(N323="sníž. přenesená",J323,0)</f>
        <v>0</v>
      </c>
      <c r="BI323" s="146">
        <f>IF(N323="nulová",J323,0)</f>
        <v>0</v>
      </c>
      <c r="BJ323" s="17" t="s">
        <v>84</v>
      </c>
      <c r="BK323" s="146">
        <f>ROUND(I323*H323,2)</f>
        <v>0</v>
      </c>
      <c r="BL323" s="17" t="s">
        <v>136</v>
      </c>
      <c r="BM323" s="145" t="s">
        <v>419</v>
      </c>
    </row>
    <row r="324" spans="2:65" s="11" customFormat="1" ht="22.9" customHeight="1">
      <c r="B324" s="121"/>
      <c r="D324" s="122" t="s">
        <v>75</v>
      </c>
      <c r="E324" s="131" t="s">
        <v>420</v>
      </c>
      <c r="F324" s="131" t="s">
        <v>421</v>
      </c>
      <c r="I324" s="124"/>
      <c r="J324" s="132">
        <f>BK324</f>
        <v>0</v>
      </c>
      <c r="L324" s="121"/>
      <c r="M324" s="126"/>
      <c r="P324" s="127">
        <f>SUM(P325:P351)</f>
        <v>0</v>
      </c>
      <c r="R324" s="127">
        <f>SUM(R325:R351)</f>
        <v>8.5516990000000001E-2</v>
      </c>
      <c r="T324" s="128">
        <f>SUM(T325:T351)</f>
        <v>4.564E-2</v>
      </c>
      <c r="AR324" s="122" t="s">
        <v>86</v>
      </c>
      <c r="AT324" s="129" t="s">
        <v>75</v>
      </c>
      <c r="AU324" s="129" t="s">
        <v>84</v>
      </c>
      <c r="AY324" s="122" t="s">
        <v>130</v>
      </c>
      <c r="BK324" s="130">
        <f>SUM(BK325:BK351)</f>
        <v>0</v>
      </c>
    </row>
    <row r="325" spans="2:65" s="1" customFormat="1" ht="14.45" customHeight="1">
      <c r="B325" s="32"/>
      <c r="C325" s="133" t="s">
        <v>422</v>
      </c>
      <c r="D325" s="133" t="s">
        <v>132</v>
      </c>
      <c r="E325" s="134" t="s">
        <v>423</v>
      </c>
      <c r="F325" s="135" t="s">
        <v>424</v>
      </c>
      <c r="G325" s="136" t="s">
        <v>250</v>
      </c>
      <c r="H325" s="137">
        <v>12.15</v>
      </c>
      <c r="I325" s="138"/>
      <c r="J325" s="139">
        <f>ROUND(I325*H325,2)</f>
        <v>0</v>
      </c>
      <c r="K325" s="140"/>
      <c r="L325" s="32"/>
      <c r="M325" s="141" t="s">
        <v>1</v>
      </c>
      <c r="N325" s="142" t="s">
        <v>41</v>
      </c>
      <c r="P325" s="143">
        <f>O325*H325</f>
        <v>0</v>
      </c>
      <c r="Q325" s="143">
        <v>0</v>
      </c>
      <c r="R325" s="143">
        <f>Q325*H325</f>
        <v>0</v>
      </c>
      <c r="S325" s="143">
        <v>2.5999999999999999E-3</v>
      </c>
      <c r="T325" s="144">
        <f>S325*H325</f>
        <v>3.159E-2</v>
      </c>
      <c r="AR325" s="145" t="s">
        <v>136</v>
      </c>
      <c r="AT325" s="145" t="s">
        <v>132</v>
      </c>
      <c r="AU325" s="145" t="s">
        <v>86</v>
      </c>
      <c r="AY325" s="17" t="s">
        <v>130</v>
      </c>
      <c r="BE325" s="146">
        <f>IF(N325="základní",J325,0)</f>
        <v>0</v>
      </c>
      <c r="BF325" s="146">
        <f>IF(N325="snížená",J325,0)</f>
        <v>0</v>
      </c>
      <c r="BG325" s="146">
        <f>IF(N325="zákl. přenesená",J325,0)</f>
        <v>0</v>
      </c>
      <c r="BH325" s="146">
        <f>IF(N325="sníž. přenesená",J325,0)</f>
        <v>0</v>
      </c>
      <c r="BI325" s="146">
        <f>IF(N325="nulová",J325,0)</f>
        <v>0</v>
      </c>
      <c r="BJ325" s="17" t="s">
        <v>84</v>
      </c>
      <c r="BK325" s="146">
        <f>ROUND(I325*H325,2)</f>
        <v>0</v>
      </c>
      <c r="BL325" s="17" t="s">
        <v>136</v>
      </c>
      <c r="BM325" s="145" t="s">
        <v>425</v>
      </c>
    </row>
    <row r="326" spans="2:65" s="12" customFormat="1">
      <c r="B326" s="147"/>
      <c r="D326" s="148" t="s">
        <v>138</v>
      </c>
      <c r="E326" s="149" t="s">
        <v>1</v>
      </c>
      <c r="F326" s="150" t="s">
        <v>426</v>
      </c>
      <c r="H326" s="149" t="s">
        <v>1</v>
      </c>
      <c r="I326" s="151"/>
      <c r="L326" s="147"/>
      <c r="M326" s="152"/>
      <c r="T326" s="153"/>
      <c r="AT326" s="149" t="s">
        <v>138</v>
      </c>
      <c r="AU326" s="149" t="s">
        <v>86</v>
      </c>
      <c r="AV326" s="12" t="s">
        <v>84</v>
      </c>
      <c r="AW326" s="12" t="s">
        <v>32</v>
      </c>
      <c r="AX326" s="12" t="s">
        <v>76</v>
      </c>
      <c r="AY326" s="149" t="s">
        <v>130</v>
      </c>
    </row>
    <row r="327" spans="2:65" s="13" customFormat="1">
      <c r="B327" s="154"/>
      <c r="D327" s="148" t="s">
        <v>138</v>
      </c>
      <c r="E327" s="155" t="s">
        <v>1</v>
      </c>
      <c r="F327" s="156" t="s">
        <v>427</v>
      </c>
      <c r="H327" s="157">
        <v>12.15</v>
      </c>
      <c r="I327" s="158"/>
      <c r="L327" s="154"/>
      <c r="M327" s="159"/>
      <c r="T327" s="160"/>
      <c r="AT327" s="155" t="s">
        <v>138</v>
      </c>
      <c r="AU327" s="155" t="s">
        <v>86</v>
      </c>
      <c r="AV327" s="13" t="s">
        <v>86</v>
      </c>
      <c r="AW327" s="13" t="s">
        <v>32</v>
      </c>
      <c r="AX327" s="13" t="s">
        <v>76</v>
      </c>
      <c r="AY327" s="155" t="s">
        <v>130</v>
      </c>
    </row>
    <row r="328" spans="2:65" s="14" customFormat="1">
      <c r="B328" s="161"/>
      <c r="D328" s="148" t="s">
        <v>138</v>
      </c>
      <c r="E328" s="162" t="s">
        <v>1</v>
      </c>
      <c r="F328" s="163" t="s">
        <v>142</v>
      </c>
      <c r="H328" s="164">
        <v>12.15</v>
      </c>
      <c r="I328" s="165"/>
      <c r="L328" s="161"/>
      <c r="M328" s="166"/>
      <c r="T328" s="167"/>
      <c r="AT328" s="162" t="s">
        <v>138</v>
      </c>
      <c r="AU328" s="162" t="s">
        <v>86</v>
      </c>
      <c r="AV328" s="14" t="s">
        <v>143</v>
      </c>
      <c r="AW328" s="14" t="s">
        <v>32</v>
      </c>
      <c r="AX328" s="14" t="s">
        <v>84</v>
      </c>
      <c r="AY328" s="162" t="s">
        <v>130</v>
      </c>
    </row>
    <row r="329" spans="2:65" s="1" customFormat="1" ht="14.45" customHeight="1">
      <c r="B329" s="32"/>
      <c r="C329" s="133" t="s">
        <v>428</v>
      </c>
      <c r="D329" s="133" t="s">
        <v>132</v>
      </c>
      <c r="E329" s="134" t="s">
        <v>429</v>
      </c>
      <c r="F329" s="135" t="s">
        <v>430</v>
      </c>
      <c r="G329" s="136" t="s">
        <v>199</v>
      </c>
      <c r="H329" s="137">
        <v>7</v>
      </c>
      <c r="I329" s="138"/>
      <c r="J329" s="139">
        <f>ROUND(I329*H329,2)</f>
        <v>0</v>
      </c>
      <c r="K329" s="140"/>
      <c r="L329" s="32"/>
      <c r="M329" s="141" t="s">
        <v>1</v>
      </c>
      <c r="N329" s="142" t="s">
        <v>41</v>
      </c>
      <c r="P329" s="143">
        <f>O329*H329</f>
        <v>0</v>
      </c>
      <c r="Q329" s="143">
        <v>0</v>
      </c>
      <c r="R329" s="143">
        <f>Q329*H329</f>
        <v>0</v>
      </c>
      <c r="S329" s="143">
        <v>5.9999999999999995E-4</v>
      </c>
      <c r="T329" s="144">
        <f>S329*H329</f>
        <v>4.1999999999999997E-3</v>
      </c>
      <c r="AR329" s="145" t="s">
        <v>136</v>
      </c>
      <c r="AT329" s="145" t="s">
        <v>132</v>
      </c>
      <c r="AU329" s="145" t="s">
        <v>86</v>
      </c>
      <c r="AY329" s="17" t="s">
        <v>130</v>
      </c>
      <c r="BE329" s="146">
        <f>IF(N329="základní",J329,0)</f>
        <v>0</v>
      </c>
      <c r="BF329" s="146">
        <f>IF(N329="snížená",J329,0)</f>
        <v>0</v>
      </c>
      <c r="BG329" s="146">
        <f>IF(N329="zákl. přenesená",J329,0)</f>
        <v>0</v>
      </c>
      <c r="BH329" s="146">
        <f>IF(N329="sníž. přenesená",J329,0)</f>
        <v>0</v>
      </c>
      <c r="BI329" s="146">
        <f>IF(N329="nulová",J329,0)</f>
        <v>0</v>
      </c>
      <c r="BJ329" s="17" t="s">
        <v>84</v>
      </c>
      <c r="BK329" s="146">
        <f>ROUND(I329*H329,2)</f>
        <v>0</v>
      </c>
      <c r="BL329" s="17" t="s">
        <v>136</v>
      </c>
      <c r="BM329" s="145" t="s">
        <v>431</v>
      </c>
    </row>
    <row r="330" spans="2:65" s="1" customFormat="1" ht="14.45" customHeight="1">
      <c r="B330" s="32"/>
      <c r="C330" s="133" t="s">
        <v>432</v>
      </c>
      <c r="D330" s="133" t="s">
        <v>132</v>
      </c>
      <c r="E330" s="134" t="s">
        <v>433</v>
      </c>
      <c r="F330" s="135" t="s">
        <v>434</v>
      </c>
      <c r="G330" s="136" t="s">
        <v>250</v>
      </c>
      <c r="H330" s="137">
        <v>2.5</v>
      </c>
      <c r="I330" s="138"/>
      <c r="J330" s="139">
        <f>ROUND(I330*H330,2)</f>
        <v>0</v>
      </c>
      <c r="K330" s="140"/>
      <c r="L330" s="32"/>
      <c r="M330" s="141" t="s">
        <v>1</v>
      </c>
      <c r="N330" s="142" t="s">
        <v>41</v>
      </c>
      <c r="P330" s="143">
        <f>O330*H330</f>
        <v>0</v>
      </c>
      <c r="Q330" s="143">
        <v>0</v>
      </c>
      <c r="R330" s="143">
        <f>Q330*H330</f>
        <v>0</v>
      </c>
      <c r="S330" s="143">
        <v>3.9399999999999999E-3</v>
      </c>
      <c r="T330" s="144">
        <f>S330*H330</f>
        <v>9.8499999999999994E-3</v>
      </c>
      <c r="AR330" s="145" t="s">
        <v>136</v>
      </c>
      <c r="AT330" s="145" t="s">
        <v>132</v>
      </c>
      <c r="AU330" s="145" t="s">
        <v>86</v>
      </c>
      <c r="AY330" s="17" t="s">
        <v>130</v>
      </c>
      <c r="BE330" s="146">
        <f>IF(N330="základní",J330,0)</f>
        <v>0</v>
      </c>
      <c r="BF330" s="146">
        <f>IF(N330="snížená",J330,0)</f>
        <v>0</v>
      </c>
      <c r="BG330" s="146">
        <f>IF(N330="zákl. přenesená",J330,0)</f>
        <v>0</v>
      </c>
      <c r="BH330" s="146">
        <f>IF(N330="sníž. přenesená",J330,0)</f>
        <v>0</v>
      </c>
      <c r="BI330" s="146">
        <f>IF(N330="nulová",J330,0)</f>
        <v>0</v>
      </c>
      <c r="BJ330" s="17" t="s">
        <v>84</v>
      </c>
      <c r="BK330" s="146">
        <f>ROUND(I330*H330,2)</f>
        <v>0</v>
      </c>
      <c r="BL330" s="17" t="s">
        <v>136</v>
      </c>
      <c r="BM330" s="145" t="s">
        <v>435</v>
      </c>
    </row>
    <row r="331" spans="2:65" s="12" customFormat="1">
      <c r="B331" s="147"/>
      <c r="D331" s="148" t="s">
        <v>138</v>
      </c>
      <c r="E331" s="149" t="s">
        <v>1</v>
      </c>
      <c r="F331" s="150" t="s">
        <v>436</v>
      </c>
      <c r="H331" s="149" t="s">
        <v>1</v>
      </c>
      <c r="I331" s="151"/>
      <c r="L331" s="147"/>
      <c r="M331" s="152"/>
      <c r="T331" s="153"/>
      <c r="AT331" s="149" t="s">
        <v>138</v>
      </c>
      <c r="AU331" s="149" t="s">
        <v>86</v>
      </c>
      <c r="AV331" s="12" t="s">
        <v>84</v>
      </c>
      <c r="AW331" s="12" t="s">
        <v>32</v>
      </c>
      <c r="AX331" s="12" t="s">
        <v>76</v>
      </c>
      <c r="AY331" s="149" t="s">
        <v>130</v>
      </c>
    </row>
    <row r="332" spans="2:65" s="13" customFormat="1">
      <c r="B332" s="154"/>
      <c r="D332" s="148" t="s">
        <v>138</v>
      </c>
      <c r="E332" s="155" t="s">
        <v>1</v>
      </c>
      <c r="F332" s="156" t="s">
        <v>437</v>
      </c>
      <c r="H332" s="157">
        <v>2.5</v>
      </c>
      <c r="I332" s="158"/>
      <c r="L332" s="154"/>
      <c r="M332" s="159"/>
      <c r="T332" s="160"/>
      <c r="AT332" s="155" t="s">
        <v>138</v>
      </c>
      <c r="AU332" s="155" t="s">
        <v>86</v>
      </c>
      <c r="AV332" s="13" t="s">
        <v>86</v>
      </c>
      <c r="AW332" s="13" t="s">
        <v>32</v>
      </c>
      <c r="AX332" s="13" t="s">
        <v>76</v>
      </c>
      <c r="AY332" s="155" t="s">
        <v>130</v>
      </c>
    </row>
    <row r="333" spans="2:65" s="14" customFormat="1">
      <c r="B333" s="161"/>
      <c r="D333" s="148" t="s">
        <v>138</v>
      </c>
      <c r="E333" s="162" t="s">
        <v>1</v>
      </c>
      <c r="F333" s="163" t="s">
        <v>142</v>
      </c>
      <c r="H333" s="164">
        <v>2.5</v>
      </c>
      <c r="I333" s="165"/>
      <c r="L333" s="161"/>
      <c r="M333" s="166"/>
      <c r="T333" s="167"/>
      <c r="AT333" s="162" t="s">
        <v>138</v>
      </c>
      <c r="AU333" s="162" t="s">
        <v>86</v>
      </c>
      <c r="AV333" s="14" t="s">
        <v>143</v>
      </c>
      <c r="AW333" s="14" t="s">
        <v>32</v>
      </c>
      <c r="AX333" s="14" t="s">
        <v>84</v>
      </c>
      <c r="AY333" s="162" t="s">
        <v>130</v>
      </c>
    </row>
    <row r="334" spans="2:65" s="1" customFormat="1" ht="22.15" customHeight="1">
      <c r="B334" s="32"/>
      <c r="C334" s="133" t="s">
        <v>438</v>
      </c>
      <c r="D334" s="133" t="s">
        <v>132</v>
      </c>
      <c r="E334" s="134" t="s">
        <v>439</v>
      </c>
      <c r="F334" s="135" t="s">
        <v>440</v>
      </c>
      <c r="G334" s="136" t="s">
        <v>135</v>
      </c>
      <c r="H334" s="137">
        <v>3.7330000000000001</v>
      </c>
      <c r="I334" s="138"/>
      <c r="J334" s="139">
        <f>ROUND(I334*H334,2)</f>
        <v>0</v>
      </c>
      <c r="K334" s="140"/>
      <c r="L334" s="32"/>
      <c r="M334" s="141" t="s">
        <v>1</v>
      </c>
      <c r="N334" s="142" t="s">
        <v>41</v>
      </c>
      <c r="P334" s="143">
        <f>O334*H334</f>
        <v>0</v>
      </c>
      <c r="Q334" s="143">
        <v>6.8799999999999998E-3</v>
      </c>
      <c r="R334" s="143">
        <f>Q334*H334</f>
        <v>2.5683040000000001E-2</v>
      </c>
      <c r="S334" s="143">
        <v>0</v>
      </c>
      <c r="T334" s="144">
        <f>S334*H334</f>
        <v>0</v>
      </c>
      <c r="AR334" s="145" t="s">
        <v>136</v>
      </c>
      <c r="AT334" s="145" t="s">
        <v>132</v>
      </c>
      <c r="AU334" s="145" t="s">
        <v>86</v>
      </c>
      <c r="AY334" s="17" t="s">
        <v>130</v>
      </c>
      <c r="BE334" s="146">
        <f>IF(N334="základní",J334,0)</f>
        <v>0</v>
      </c>
      <c r="BF334" s="146">
        <f>IF(N334="snížená",J334,0)</f>
        <v>0</v>
      </c>
      <c r="BG334" s="146">
        <f>IF(N334="zákl. přenesená",J334,0)</f>
        <v>0</v>
      </c>
      <c r="BH334" s="146">
        <f>IF(N334="sníž. přenesená",J334,0)</f>
        <v>0</v>
      </c>
      <c r="BI334" s="146">
        <f>IF(N334="nulová",J334,0)</f>
        <v>0</v>
      </c>
      <c r="BJ334" s="17" t="s">
        <v>84</v>
      </c>
      <c r="BK334" s="146">
        <f>ROUND(I334*H334,2)</f>
        <v>0</v>
      </c>
      <c r="BL334" s="17" t="s">
        <v>136</v>
      </c>
      <c r="BM334" s="145" t="s">
        <v>441</v>
      </c>
    </row>
    <row r="335" spans="2:65" s="12" customFormat="1">
      <c r="B335" s="147"/>
      <c r="D335" s="148" t="s">
        <v>138</v>
      </c>
      <c r="E335" s="149" t="s">
        <v>1</v>
      </c>
      <c r="F335" s="150" t="s">
        <v>442</v>
      </c>
      <c r="H335" s="149" t="s">
        <v>1</v>
      </c>
      <c r="I335" s="151"/>
      <c r="L335" s="147"/>
      <c r="M335" s="152"/>
      <c r="T335" s="153"/>
      <c r="AT335" s="149" t="s">
        <v>138</v>
      </c>
      <c r="AU335" s="149" t="s">
        <v>86</v>
      </c>
      <c r="AV335" s="12" t="s">
        <v>84</v>
      </c>
      <c r="AW335" s="12" t="s">
        <v>32</v>
      </c>
      <c r="AX335" s="12" t="s">
        <v>76</v>
      </c>
      <c r="AY335" s="149" t="s">
        <v>130</v>
      </c>
    </row>
    <row r="336" spans="2:65" s="13" customFormat="1">
      <c r="B336" s="154"/>
      <c r="D336" s="148" t="s">
        <v>138</v>
      </c>
      <c r="E336" s="155" t="s">
        <v>1</v>
      </c>
      <c r="F336" s="156" t="s">
        <v>443</v>
      </c>
      <c r="H336" s="157">
        <v>3.7330000000000001</v>
      </c>
      <c r="I336" s="158"/>
      <c r="L336" s="154"/>
      <c r="M336" s="159"/>
      <c r="T336" s="160"/>
      <c r="AT336" s="155" t="s">
        <v>138</v>
      </c>
      <c r="AU336" s="155" t="s">
        <v>86</v>
      </c>
      <c r="AV336" s="13" t="s">
        <v>86</v>
      </c>
      <c r="AW336" s="13" t="s">
        <v>32</v>
      </c>
      <c r="AX336" s="13" t="s">
        <v>76</v>
      </c>
      <c r="AY336" s="155" t="s">
        <v>130</v>
      </c>
    </row>
    <row r="337" spans="2:65" s="14" customFormat="1">
      <c r="B337" s="161"/>
      <c r="D337" s="148" t="s">
        <v>138</v>
      </c>
      <c r="E337" s="162" t="s">
        <v>1</v>
      </c>
      <c r="F337" s="163" t="s">
        <v>142</v>
      </c>
      <c r="H337" s="164">
        <v>3.7330000000000001</v>
      </c>
      <c r="I337" s="165"/>
      <c r="L337" s="161"/>
      <c r="M337" s="166"/>
      <c r="T337" s="167"/>
      <c r="AT337" s="162" t="s">
        <v>138</v>
      </c>
      <c r="AU337" s="162" t="s">
        <v>86</v>
      </c>
      <c r="AV337" s="14" t="s">
        <v>143</v>
      </c>
      <c r="AW337" s="14" t="s">
        <v>32</v>
      </c>
      <c r="AX337" s="14" t="s">
        <v>84</v>
      </c>
      <c r="AY337" s="162" t="s">
        <v>130</v>
      </c>
    </row>
    <row r="338" spans="2:65" s="1" customFormat="1" ht="22.15" customHeight="1">
      <c r="B338" s="32"/>
      <c r="C338" s="133" t="s">
        <v>444</v>
      </c>
      <c r="D338" s="133" t="s">
        <v>132</v>
      </c>
      <c r="E338" s="134" t="s">
        <v>445</v>
      </c>
      <c r="F338" s="135" t="s">
        <v>446</v>
      </c>
      <c r="G338" s="136" t="s">
        <v>250</v>
      </c>
      <c r="H338" s="137">
        <v>11</v>
      </c>
      <c r="I338" s="138"/>
      <c r="J338" s="139">
        <f>ROUND(I338*H338,2)</f>
        <v>0</v>
      </c>
      <c r="K338" s="140"/>
      <c r="L338" s="32"/>
      <c r="M338" s="141" t="s">
        <v>1</v>
      </c>
      <c r="N338" s="142" t="s">
        <v>41</v>
      </c>
      <c r="P338" s="143">
        <f>O338*H338</f>
        <v>0</v>
      </c>
      <c r="Q338" s="143">
        <v>2.1800000000000001E-3</v>
      </c>
      <c r="R338" s="143">
        <f>Q338*H338</f>
        <v>2.3980000000000001E-2</v>
      </c>
      <c r="S338" s="143">
        <v>0</v>
      </c>
      <c r="T338" s="144">
        <f>S338*H338</f>
        <v>0</v>
      </c>
      <c r="AR338" s="145" t="s">
        <v>136</v>
      </c>
      <c r="AT338" s="145" t="s">
        <v>132</v>
      </c>
      <c r="AU338" s="145" t="s">
        <v>86</v>
      </c>
      <c r="AY338" s="17" t="s">
        <v>130</v>
      </c>
      <c r="BE338" s="146">
        <f>IF(N338="základní",J338,0)</f>
        <v>0</v>
      </c>
      <c r="BF338" s="146">
        <f>IF(N338="snížená",J338,0)</f>
        <v>0</v>
      </c>
      <c r="BG338" s="146">
        <f>IF(N338="zákl. přenesená",J338,0)</f>
        <v>0</v>
      </c>
      <c r="BH338" s="146">
        <f>IF(N338="sníž. přenesená",J338,0)</f>
        <v>0</v>
      </c>
      <c r="BI338" s="146">
        <f>IF(N338="nulová",J338,0)</f>
        <v>0</v>
      </c>
      <c r="BJ338" s="17" t="s">
        <v>84</v>
      </c>
      <c r="BK338" s="146">
        <f>ROUND(I338*H338,2)</f>
        <v>0</v>
      </c>
      <c r="BL338" s="17" t="s">
        <v>136</v>
      </c>
      <c r="BM338" s="145" t="s">
        <v>447</v>
      </c>
    </row>
    <row r="339" spans="2:65" s="13" customFormat="1">
      <c r="B339" s="154"/>
      <c r="D339" s="148" t="s">
        <v>138</v>
      </c>
      <c r="E339" s="155" t="s">
        <v>1</v>
      </c>
      <c r="F339" s="156" t="s">
        <v>448</v>
      </c>
      <c r="H339" s="157">
        <v>11</v>
      </c>
      <c r="I339" s="158"/>
      <c r="L339" s="154"/>
      <c r="M339" s="159"/>
      <c r="T339" s="160"/>
      <c r="AT339" s="155" t="s">
        <v>138</v>
      </c>
      <c r="AU339" s="155" t="s">
        <v>86</v>
      </c>
      <c r="AV339" s="13" t="s">
        <v>86</v>
      </c>
      <c r="AW339" s="13" t="s">
        <v>32</v>
      </c>
      <c r="AX339" s="13" t="s">
        <v>76</v>
      </c>
      <c r="AY339" s="155" t="s">
        <v>130</v>
      </c>
    </row>
    <row r="340" spans="2:65" s="14" customFormat="1">
      <c r="B340" s="161"/>
      <c r="D340" s="148" t="s">
        <v>138</v>
      </c>
      <c r="E340" s="162" t="s">
        <v>1</v>
      </c>
      <c r="F340" s="163" t="s">
        <v>142</v>
      </c>
      <c r="H340" s="164">
        <v>11</v>
      </c>
      <c r="I340" s="165"/>
      <c r="L340" s="161"/>
      <c r="M340" s="166"/>
      <c r="T340" s="167"/>
      <c r="AT340" s="162" t="s">
        <v>138</v>
      </c>
      <c r="AU340" s="162" t="s">
        <v>86</v>
      </c>
      <c r="AV340" s="14" t="s">
        <v>143</v>
      </c>
      <c r="AW340" s="14" t="s">
        <v>32</v>
      </c>
      <c r="AX340" s="14" t="s">
        <v>84</v>
      </c>
      <c r="AY340" s="162" t="s">
        <v>130</v>
      </c>
    </row>
    <row r="341" spans="2:65" s="1" customFormat="1" ht="22.15" customHeight="1">
      <c r="B341" s="32"/>
      <c r="C341" s="133" t="s">
        <v>449</v>
      </c>
      <c r="D341" s="133" t="s">
        <v>132</v>
      </c>
      <c r="E341" s="134" t="s">
        <v>450</v>
      </c>
      <c r="F341" s="135" t="s">
        <v>451</v>
      </c>
      <c r="G341" s="136" t="s">
        <v>250</v>
      </c>
      <c r="H341" s="137">
        <v>13.365</v>
      </c>
      <c r="I341" s="138"/>
      <c r="J341" s="139">
        <f>ROUND(I341*H341,2)</f>
        <v>0</v>
      </c>
      <c r="K341" s="140"/>
      <c r="L341" s="32"/>
      <c r="M341" s="141" t="s">
        <v>1</v>
      </c>
      <c r="N341" s="142" t="s">
        <v>41</v>
      </c>
      <c r="P341" s="143">
        <f>O341*H341</f>
        <v>0</v>
      </c>
      <c r="Q341" s="143">
        <v>2.33E-3</v>
      </c>
      <c r="R341" s="143">
        <f>Q341*H341</f>
        <v>3.114045E-2</v>
      </c>
      <c r="S341" s="143">
        <v>0</v>
      </c>
      <c r="T341" s="144">
        <f>S341*H341</f>
        <v>0</v>
      </c>
      <c r="AR341" s="145" t="s">
        <v>136</v>
      </c>
      <c r="AT341" s="145" t="s">
        <v>132</v>
      </c>
      <c r="AU341" s="145" t="s">
        <v>86</v>
      </c>
      <c r="AY341" s="17" t="s">
        <v>130</v>
      </c>
      <c r="BE341" s="146">
        <f>IF(N341="základní",J341,0)</f>
        <v>0</v>
      </c>
      <c r="BF341" s="146">
        <f>IF(N341="snížená",J341,0)</f>
        <v>0</v>
      </c>
      <c r="BG341" s="146">
        <f>IF(N341="zákl. přenesená",J341,0)</f>
        <v>0</v>
      </c>
      <c r="BH341" s="146">
        <f>IF(N341="sníž. přenesená",J341,0)</f>
        <v>0</v>
      </c>
      <c r="BI341" s="146">
        <f>IF(N341="nulová",J341,0)</f>
        <v>0</v>
      </c>
      <c r="BJ341" s="17" t="s">
        <v>84</v>
      </c>
      <c r="BK341" s="146">
        <f>ROUND(I341*H341,2)</f>
        <v>0</v>
      </c>
      <c r="BL341" s="17" t="s">
        <v>136</v>
      </c>
      <c r="BM341" s="145" t="s">
        <v>452</v>
      </c>
    </row>
    <row r="342" spans="2:65" s="12" customFormat="1">
      <c r="B342" s="147"/>
      <c r="D342" s="148" t="s">
        <v>138</v>
      </c>
      <c r="E342" s="149" t="s">
        <v>1</v>
      </c>
      <c r="F342" s="150" t="s">
        <v>453</v>
      </c>
      <c r="H342" s="149" t="s">
        <v>1</v>
      </c>
      <c r="I342" s="151"/>
      <c r="L342" s="147"/>
      <c r="M342" s="152"/>
      <c r="T342" s="153"/>
      <c r="AT342" s="149" t="s">
        <v>138</v>
      </c>
      <c r="AU342" s="149" t="s">
        <v>86</v>
      </c>
      <c r="AV342" s="12" t="s">
        <v>84</v>
      </c>
      <c r="AW342" s="12" t="s">
        <v>32</v>
      </c>
      <c r="AX342" s="12" t="s">
        <v>76</v>
      </c>
      <c r="AY342" s="149" t="s">
        <v>130</v>
      </c>
    </row>
    <row r="343" spans="2:65" s="13" customFormat="1">
      <c r="B343" s="154"/>
      <c r="D343" s="148" t="s">
        <v>138</v>
      </c>
      <c r="E343" s="155" t="s">
        <v>1</v>
      </c>
      <c r="F343" s="156" t="s">
        <v>454</v>
      </c>
      <c r="H343" s="157">
        <v>13.365</v>
      </c>
      <c r="I343" s="158"/>
      <c r="L343" s="154"/>
      <c r="M343" s="159"/>
      <c r="T343" s="160"/>
      <c r="AT343" s="155" t="s">
        <v>138</v>
      </c>
      <c r="AU343" s="155" t="s">
        <v>86</v>
      </c>
      <c r="AV343" s="13" t="s">
        <v>86</v>
      </c>
      <c r="AW343" s="13" t="s">
        <v>32</v>
      </c>
      <c r="AX343" s="13" t="s">
        <v>76</v>
      </c>
      <c r="AY343" s="155" t="s">
        <v>130</v>
      </c>
    </row>
    <row r="344" spans="2:65" s="14" customFormat="1">
      <c r="B344" s="161"/>
      <c r="D344" s="148" t="s">
        <v>138</v>
      </c>
      <c r="E344" s="162" t="s">
        <v>1</v>
      </c>
      <c r="F344" s="163" t="s">
        <v>142</v>
      </c>
      <c r="H344" s="164">
        <v>13.365</v>
      </c>
      <c r="I344" s="165"/>
      <c r="L344" s="161"/>
      <c r="M344" s="166"/>
      <c r="T344" s="167"/>
      <c r="AT344" s="162" t="s">
        <v>138</v>
      </c>
      <c r="AU344" s="162" t="s">
        <v>86</v>
      </c>
      <c r="AV344" s="14" t="s">
        <v>143</v>
      </c>
      <c r="AW344" s="14" t="s">
        <v>32</v>
      </c>
      <c r="AX344" s="14" t="s">
        <v>84</v>
      </c>
      <c r="AY344" s="162" t="s">
        <v>130</v>
      </c>
    </row>
    <row r="345" spans="2:65" s="1" customFormat="1" ht="22.15" customHeight="1">
      <c r="B345" s="32"/>
      <c r="C345" s="133" t="s">
        <v>455</v>
      </c>
      <c r="D345" s="133" t="s">
        <v>132</v>
      </c>
      <c r="E345" s="134" t="s">
        <v>456</v>
      </c>
      <c r="F345" s="135" t="s">
        <v>457</v>
      </c>
      <c r="G345" s="136" t="s">
        <v>199</v>
      </c>
      <c r="H345" s="137">
        <v>1</v>
      </c>
      <c r="I345" s="138"/>
      <c r="J345" s="139">
        <f>ROUND(I345*H345,2)</f>
        <v>0</v>
      </c>
      <c r="K345" s="140"/>
      <c r="L345" s="32"/>
      <c r="M345" s="141" t="s">
        <v>1</v>
      </c>
      <c r="N345" s="142" t="s">
        <v>41</v>
      </c>
      <c r="P345" s="143">
        <f>O345*H345</f>
        <v>0</v>
      </c>
      <c r="Q345" s="143">
        <v>4.4000000000000002E-4</v>
      </c>
      <c r="R345" s="143">
        <f>Q345*H345</f>
        <v>4.4000000000000002E-4</v>
      </c>
      <c r="S345" s="143">
        <v>0</v>
      </c>
      <c r="T345" s="144">
        <f>S345*H345</f>
        <v>0</v>
      </c>
      <c r="AR345" s="145" t="s">
        <v>136</v>
      </c>
      <c r="AT345" s="145" t="s">
        <v>132</v>
      </c>
      <c r="AU345" s="145" t="s">
        <v>86</v>
      </c>
      <c r="AY345" s="17" t="s">
        <v>130</v>
      </c>
      <c r="BE345" s="146">
        <f>IF(N345="základní",J345,0)</f>
        <v>0</v>
      </c>
      <c r="BF345" s="146">
        <f>IF(N345="snížená",J345,0)</f>
        <v>0</v>
      </c>
      <c r="BG345" s="146">
        <f>IF(N345="zákl. přenesená",J345,0)</f>
        <v>0</v>
      </c>
      <c r="BH345" s="146">
        <f>IF(N345="sníž. přenesená",J345,0)</f>
        <v>0</v>
      </c>
      <c r="BI345" s="146">
        <f>IF(N345="nulová",J345,0)</f>
        <v>0</v>
      </c>
      <c r="BJ345" s="17" t="s">
        <v>84</v>
      </c>
      <c r="BK345" s="146">
        <f>ROUND(I345*H345,2)</f>
        <v>0</v>
      </c>
      <c r="BL345" s="17" t="s">
        <v>136</v>
      </c>
      <c r="BM345" s="145" t="s">
        <v>458</v>
      </c>
    </row>
    <row r="346" spans="2:65" s="1" customFormat="1" ht="22.15" customHeight="1">
      <c r="B346" s="32"/>
      <c r="C346" s="133" t="s">
        <v>459</v>
      </c>
      <c r="D346" s="133" t="s">
        <v>132</v>
      </c>
      <c r="E346" s="134" t="s">
        <v>460</v>
      </c>
      <c r="F346" s="135" t="s">
        <v>461</v>
      </c>
      <c r="G346" s="136" t="s">
        <v>250</v>
      </c>
      <c r="H346" s="137">
        <v>3.85</v>
      </c>
      <c r="I346" s="138"/>
      <c r="J346" s="139">
        <f>ROUND(I346*H346,2)</f>
        <v>0</v>
      </c>
      <c r="K346" s="140"/>
      <c r="L346" s="32"/>
      <c r="M346" s="141" t="s">
        <v>1</v>
      </c>
      <c r="N346" s="142" t="s">
        <v>41</v>
      </c>
      <c r="P346" s="143">
        <f>O346*H346</f>
        <v>0</v>
      </c>
      <c r="Q346" s="143">
        <v>1.1100000000000001E-3</v>
      </c>
      <c r="R346" s="143">
        <f>Q346*H346</f>
        <v>4.2735000000000004E-3</v>
      </c>
      <c r="S346" s="143">
        <v>0</v>
      </c>
      <c r="T346" s="144">
        <f>S346*H346</f>
        <v>0</v>
      </c>
      <c r="AR346" s="145" t="s">
        <v>136</v>
      </c>
      <c r="AT346" s="145" t="s">
        <v>132</v>
      </c>
      <c r="AU346" s="145" t="s">
        <v>86</v>
      </c>
      <c r="AY346" s="17" t="s">
        <v>130</v>
      </c>
      <c r="BE346" s="146">
        <f>IF(N346="základní",J346,0)</f>
        <v>0</v>
      </c>
      <c r="BF346" s="146">
        <f>IF(N346="snížená",J346,0)</f>
        <v>0</v>
      </c>
      <c r="BG346" s="146">
        <f>IF(N346="zákl. přenesená",J346,0)</f>
        <v>0</v>
      </c>
      <c r="BH346" s="146">
        <f>IF(N346="sníž. přenesená",J346,0)</f>
        <v>0</v>
      </c>
      <c r="BI346" s="146">
        <f>IF(N346="nulová",J346,0)</f>
        <v>0</v>
      </c>
      <c r="BJ346" s="17" t="s">
        <v>84</v>
      </c>
      <c r="BK346" s="146">
        <f>ROUND(I346*H346,2)</f>
        <v>0</v>
      </c>
      <c r="BL346" s="17" t="s">
        <v>136</v>
      </c>
      <c r="BM346" s="145" t="s">
        <v>462</v>
      </c>
    </row>
    <row r="347" spans="2:65" s="12" customFormat="1">
      <c r="B347" s="147"/>
      <c r="D347" s="148" t="s">
        <v>138</v>
      </c>
      <c r="E347" s="149" t="s">
        <v>1</v>
      </c>
      <c r="F347" s="150" t="s">
        <v>463</v>
      </c>
      <c r="H347" s="149" t="s">
        <v>1</v>
      </c>
      <c r="I347" s="151"/>
      <c r="L347" s="147"/>
      <c r="M347" s="152"/>
      <c r="T347" s="153"/>
      <c r="AT347" s="149" t="s">
        <v>138</v>
      </c>
      <c r="AU347" s="149" t="s">
        <v>86</v>
      </c>
      <c r="AV347" s="12" t="s">
        <v>84</v>
      </c>
      <c r="AW347" s="12" t="s">
        <v>32</v>
      </c>
      <c r="AX347" s="12" t="s">
        <v>76</v>
      </c>
      <c r="AY347" s="149" t="s">
        <v>130</v>
      </c>
    </row>
    <row r="348" spans="2:65" s="12" customFormat="1">
      <c r="B348" s="147"/>
      <c r="D348" s="148" t="s">
        <v>138</v>
      </c>
      <c r="E348" s="149" t="s">
        <v>1</v>
      </c>
      <c r="F348" s="150" t="s">
        <v>464</v>
      </c>
      <c r="H348" s="149" t="s">
        <v>1</v>
      </c>
      <c r="I348" s="151"/>
      <c r="L348" s="147"/>
      <c r="M348" s="152"/>
      <c r="T348" s="153"/>
      <c r="AT348" s="149" t="s">
        <v>138</v>
      </c>
      <c r="AU348" s="149" t="s">
        <v>86</v>
      </c>
      <c r="AV348" s="12" t="s">
        <v>84</v>
      </c>
      <c r="AW348" s="12" t="s">
        <v>32</v>
      </c>
      <c r="AX348" s="12" t="s">
        <v>76</v>
      </c>
      <c r="AY348" s="149" t="s">
        <v>130</v>
      </c>
    </row>
    <row r="349" spans="2:65" s="13" customFormat="1">
      <c r="B349" s="154"/>
      <c r="D349" s="148" t="s">
        <v>138</v>
      </c>
      <c r="E349" s="155" t="s">
        <v>1</v>
      </c>
      <c r="F349" s="156" t="s">
        <v>465</v>
      </c>
      <c r="H349" s="157">
        <v>3.85</v>
      </c>
      <c r="I349" s="158"/>
      <c r="L349" s="154"/>
      <c r="M349" s="159"/>
      <c r="T349" s="160"/>
      <c r="AT349" s="155" t="s">
        <v>138</v>
      </c>
      <c r="AU349" s="155" t="s">
        <v>86</v>
      </c>
      <c r="AV349" s="13" t="s">
        <v>86</v>
      </c>
      <c r="AW349" s="13" t="s">
        <v>32</v>
      </c>
      <c r="AX349" s="13" t="s">
        <v>76</v>
      </c>
      <c r="AY349" s="155" t="s">
        <v>130</v>
      </c>
    </row>
    <row r="350" spans="2:65" s="14" customFormat="1">
      <c r="B350" s="161"/>
      <c r="D350" s="148" t="s">
        <v>138</v>
      </c>
      <c r="E350" s="162" t="s">
        <v>1</v>
      </c>
      <c r="F350" s="163" t="s">
        <v>142</v>
      </c>
      <c r="H350" s="164">
        <v>3.85</v>
      </c>
      <c r="I350" s="165"/>
      <c r="L350" s="161"/>
      <c r="M350" s="166"/>
      <c r="T350" s="167"/>
      <c r="AT350" s="162" t="s">
        <v>138</v>
      </c>
      <c r="AU350" s="162" t="s">
        <v>86</v>
      </c>
      <c r="AV350" s="14" t="s">
        <v>143</v>
      </c>
      <c r="AW350" s="14" t="s">
        <v>32</v>
      </c>
      <c r="AX350" s="14" t="s">
        <v>84</v>
      </c>
      <c r="AY350" s="162" t="s">
        <v>130</v>
      </c>
    </row>
    <row r="351" spans="2:65" s="1" customFormat="1" ht="22.15" customHeight="1">
      <c r="B351" s="32"/>
      <c r="C351" s="133" t="s">
        <v>466</v>
      </c>
      <c r="D351" s="133" t="s">
        <v>132</v>
      </c>
      <c r="E351" s="134" t="s">
        <v>467</v>
      </c>
      <c r="F351" s="135" t="s">
        <v>468</v>
      </c>
      <c r="G351" s="136" t="s">
        <v>418</v>
      </c>
      <c r="H351" s="186"/>
      <c r="I351" s="138"/>
      <c r="J351" s="139">
        <f>ROUND(I351*H351,2)</f>
        <v>0</v>
      </c>
      <c r="K351" s="140"/>
      <c r="L351" s="32"/>
      <c r="M351" s="141" t="s">
        <v>1</v>
      </c>
      <c r="N351" s="142" t="s">
        <v>41</v>
      </c>
      <c r="P351" s="143">
        <f>O351*H351</f>
        <v>0</v>
      </c>
      <c r="Q351" s="143">
        <v>0</v>
      </c>
      <c r="R351" s="143">
        <f>Q351*H351</f>
        <v>0</v>
      </c>
      <c r="S351" s="143">
        <v>0</v>
      </c>
      <c r="T351" s="144">
        <f>S351*H351</f>
        <v>0</v>
      </c>
      <c r="AR351" s="145" t="s">
        <v>136</v>
      </c>
      <c r="AT351" s="145" t="s">
        <v>132</v>
      </c>
      <c r="AU351" s="145" t="s">
        <v>86</v>
      </c>
      <c r="AY351" s="17" t="s">
        <v>130</v>
      </c>
      <c r="BE351" s="146">
        <f>IF(N351="základní",J351,0)</f>
        <v>0</v>
      </c>
      <c r="BF351" s="146">
        <f>IF(N351="snížená",J351,0)</f>
        <v>0</v>
      </c>
      <c r="BG351" s="146">
        <f>IF(N351="zákl. přenesená",J351,0)</f>
        <v>0</v>
      </c>
      <c r="BH351" s="146">
        <f>IF(N351="sníž. přenesená",J351,0)</f>
        <v>0</v>
      </c>
      <c r="BI351" s="146">
        <f>IF(N351="nulová",J351,0)</f>
        <v>0</v>
      </c>
      <c r="BJ351" s="17" t="s">
        <v>84</v>
      </c>
      <c r="BK351" s="146">
        <f>ROUND(I351*H351,2)</f>
        <v>0</v>
      </c>
      <c r="BL351" s="17" t="s">
        <v>136</v>
      </c>
      <c r="BM351" s="145" t="s">
        <v>469</v>
      </c>
    </row>
    <row r="352" spans="2:65" s="11" customFormat="1" ht="22.9" customHeight="1">
      <c r="B352" s="121"/>
      <c r="D352" s="122" t="s">
        <v>75</v>
      </c>
      <c r="E352" s="131" t="s">
        <v>470</v>
      </c>
      <c r="F352" s="131" t="s">
        <v>471</v>
      </c>
      <c r="I352" s="124"/>
      <c r="J352" s="132">
        <f>BK352</f>
        <v>0</v>
      </c>
      <c r="L352" s="121"/>
      <c r="M352" s="126"/>
      <c r="P352" s="127">
        <f>SUM(P353:P376)</f>
        <v>0</v>
      </c>
      <c r="R352" s="127">
        <f>SUM(R353:R376)</f>
        <v>0.47810538999999996</v>
      </c>
      <c r="T352" s="128">
        <f>SUM(T353:T376)</f>
        <v>1.6809889499999999</v>
      </c>
      <c r="AR352" s="122" t="s">
        <v>86</v>
      </c>
      <c r="AT352" s="129" t="s">
        <v>75</v>
      </c>
      <c r="AU352" s="129" t="s">
        <v>84</v>
      </c>
      <c r="AY352" s="122" t="s">
        <v>130</v>
      </c>
      <c r="BK352" s="130">
        <f>SUM(BK353:BK376)</f>
        <v>0</v>
      </c>
    </row>
    <row r="353" spans="2:65" s="1" customFormat="1" ht="22.15" customHeight="1">
      <c r="B353" s="32"/>
      <c r="C353" s="133" t="s">
        <v>472</v>
      </c>
      <c r="D353" s="133" t="s">
        <v>132</v>
      </c>
      <c r="E353" s="134" t="s">
        <v>473</v>
      </c>
      <c r="F353" s="135" t="s">
        <v>474</v>
      </c>
      <c r="G353" s="136" t="s">
        <v>135</v>
      </c>
      <c r="H353" s="137">
        <v>90.379000000000005</v>
      </c>
      <c r="I353" s="138"/>
      <c r="J353" s="139">
        <f>ROUND(I353*H353,2)</f>
        <v>0</v>
      </c>
      <c r="K353" s="140"/>
      <c r="L353" s="32"/>
      <c r="M353" s="141" t="s">
        <v>1</v>
      </c>
      <c r="N353" s="142" t="s">
        <v>41</v>
      </c>
      <c r="P353" s="143">
        <f>O353*H353</f>
        <v>0</v>
      </c>
      <c r="Q353" s="143">
        <v>0</v>
      </c>
      <c r="R353" s="143">
        <f>Q353*H353</f>
        <v>0</v>
      </c>
      <c r="S353" s="143">
        <v>0</v>
      </c>
      <c r="T353" s="144">
        <f>S353*H353</f>
        <v>0</v>
      </c>
      <c r="AR353" s="145" t="s">
        <v>136</v>
      </c>
      <c r="AT353" s="145" t="s">
        <v>132</v>
      </c>
      <c r="AU353" s="145" t="s">
        <v>86</v>
      </c>
      <c r="AY353" s="17" t="s">
        <v>130</v>
      </c>
      <c r="BE353" s="146">
        <f>IF(N353="základní",J353,0)</f>
        <v>0</v>
      </c>
      <c r="BF353" s="146">
        <f>IF(N353="snížená",J353,0)</f>
        <v>0</v>
      </c>
      <c r="BG353" s="146">
        <f>IF(N353="zákl. přenesená",J353,0)</f>
        <v>0</v>
      </c>
      <c r="BH353" s="146">
        <f>IF(N353="sníž. přenesená",J353,0)</f>
        <v>0</v>
      </c>
      <c r="BI353" s="146">
        <f>IF(N353="nulová",J353,0)</f>
        <v>0</v>
      </c>
      <c r="BJ353" s="17" t="s">
        <v>84</v>
      </c>
      <c r="BK353" s="146">
        <f>ROUND(I353*H353,2)</f>
        <v>0</v>
      </c>
      <c r="BL353" s="17" t="s">
        <v>136</v>
      </c>
      <c r="BM353" s="145" t="s">
        <v>475</v>
      </c>
    </row>
    <row r="354" spans="2:65" s="12" customFormat="1">
      <c r="B354" s="147"/>
      <c r="D354" s="148" t="s">
        <v>138</v>
      </c>
      <c r="E354" s="149" t="s">
        <v>1</v>
      </c>
      <c r="F354" s="150" t="s">
        <v>463</v>
      </c>
      <c r="H354" s="149" t="s">
        <v>1</v>
      </c>
      <c r="I354" s="151"/>
      <c r="L354" s="147"/>
      <c r="M354" s="152"/>
      <c r="T354" s="153"/>
      <c r="AT354" s="149" t="s">
        <v>138</v>
      </c>
      <c r="AU354" s="149" t="s">
        <v>86</v>
      </c>
      <c r="AV354" s="12" t="s">
        <v>84</v>
      </c>
      <c r="AW354" s="12" t="s">
        <v>32</v>
      </c>
      <c r="AX354" s="12" t="s">
        <v>76</v>
      </c>
      <c r="AY354" s="149" t="s">
        <v>130</v>
      </c>
    </row>
    <row r="355" spans="2:65" s="12" customFormat="1">
      <c r="B355" s="147"/>
      <c r="D355" s="148" t="s">
        <v>138</v>
      </c>
      <c r="E355" s="149" t="s">
        <v>1</v>
      </c>
      <c r="F355" s="150" t="s">
        <v>476</v>
      </c>
      <c r="H355" s="149" t="s">
        <v>1</v>
      </c>
      <c r="I355" s="151"/>
      <c r="L355" s="147"/>
      <c r="M355" s="152"/>
      <c r="T355" s="153"/>
      <c r="AT355" s="149" t="s">
        <v>138</v>
      </c>
      <c r="AU355" s="149" t="s">
        <v>86</v>
      </c>
      <c r="AV355" s="12" t="s">
        <v>84</v>
      </c>
      <c r="AW355" s="12" t="s">
        <v>32</v>
      </c>
      <c r="AX355" s="12" t="s">
        <v>76</v>
      </c>
      <c r="AY355" s="149" t="s">
        <v>130</v>
      </c>
    </row>
    <row r="356" spans="2:65" s="13" customFormat="1">
      <c r="B356" s="154"/>
      <c r="D356" s="148" t="s">
        <v>138</v>
      </c>
      <c r="E356" s="155" t="s">
        <v>1</v>
      </c>
      <c r="F356" s="156" t="s">
        <v>477</v>
      </c>
      <c r="H356" s="157">
        <v>90.379000000000005</v>
      </c>
      <c r="I356" s="158"/>
      <c r="L356" s="154"/>
      <c r="M356" s="159"/>
      <c r="T356" s="160"/>
      <c r="AT356" s="155" t="s">
        <v>138</v>
      </c>
      <c r="AU356" s="155" t="s">
        <v>86</v>
      </c>
      <c r="AV356" s="13" t="s">
        <v>86</v>
      </c>
      <c r="AW356" s="13" t="s">
        <v>32</v>
      </c>
      <c r="AX356" s="13" t="s">
        <v>76</v>
      </c>
      <c r="AY356" s="155" t="s">
        <v>130</v>
      </c>
    </row>
    <row r="357" spans="2:65" s="14" customFormat="1">
      <c r="B357" s="161"/>
      <c r="D357" s="148" t="s">
        <v>138</v>
      </c>
      <c r="E357" s="162" t="s">
        <v>1</v>
      </c>
      <c r="F357" s="163" t="s">
        <v>142</v>
      </c>
      <c r="H357" s="164">
        <v>90.379000000000005</v>
      </c>
      <c r="I357" s="165"/>
      <c r="L357" s="161"/>
      <c r="M357" s="166"/>
      <c r="T357" s="167"/>
      <c r="AT357" s="162" t="s">
        <v>138</v>
      </c>
      <c r="AU357" s="162" t="s">
        <v>86</v>
      </c>
      <c r="AV357" s="14" t="s">
        <v>143</v>
      </c>
      <c r="AW357" s="14" t="s">
        <v>32</v>
      </c>
      <c r="AX357" s="14" t="s">
        <v>84</v>
      </c>
      <c r="AY357" s="162" t="s">
        <v>130</v>
      </c>
    </row>
    <row r="358" spans="2:65" s="1" customFormat="1" ht="22.15" customHeight="1">
      <c r="B358" s="32"/>
      <c r="C358" s="133" t="s">
        <v>478</v>
      </c>
      <c r="D358" s="133" t="s">
        <v>132</v>
      </c>
      <c r="E358" s="134" t="s">
        <v>479</v>
      </c>
      <c r="F358" s="135" t="s">
        <v>480</v>
      </c>
      <c r="G358" s="136" t="s">
        <v>135</v>
      </c>
      <c r="H358" s="137">
        <v>37.664999999999999</v>
      </c>
      <c r="I358" s="138"/>
      <c r="J358" s="139">
        <f>ROUND(I358*H358,2)</f>
        <v>0</v>
      </c>
      <c r="K358" s="140"/>
      <c r="L358" s="32"/>
      <c r="M358" s="141" t="s">
        <v>1</v>
      </c>
      <c r="N358" s="142" t="s">
        <v>41</v>
      </c>
      <c r="P358" s="143">
        <f>O358*H358</f>
        <v>0</v>
      </c>
      <c r="Q358" s="143">
        <v>0</v>
      </c>
      <c r="R358" s="143">
        <f>Q358*H358</f>
        <v>0</v>
      </c>
      <c r="S358" s="143">
        <v>4.4499999999999998E-2</v>
      </c>
      <c r="T358" s="144">
        <f>S358*H358</f>
        <v>1.6760925</v>
      </c>
      <c r="AR358" s="145" t="s">
        <v>136</v>
      </c>
      <c r="AT358" s="145" t="s">
        <v>132</v>
      </c>
      <c r="AU358" s="145" t="s">
        <v>86</v>
      </c>
      <c r="AY358" s="17" t="s">
        <v>130</v>
      </c>
      <c r="BE358" s="146">
        <f>IF(N358="základní",J358,0)</f>
        <v>0</v>
      </c>
      <c r="BF358" s="146">
        <f>IF(N358="snížená",J358,0)</f>
        <v>0</v>
      </c>
      <c r="BG358" s="146">
        <f>IF(N358="zákl. přenesená",J358,0)</f>
        <v>0</v>
      </c>
      <c r="BH358" s="146">
        <f>IF(N358="sníž. přenesená",J358,0)</f>
        <v>0</v>
      </c>
      <c r="BI358" s="146">
        <f>IF(N358="nulová",J358,0)</f>
        <v>0</v>
      </c>
      <c r="BJ358" s="17" t="s">
        <v>84</v>
      </c>
      <c r="BK358" s="146">
        <f>ROUND(I358*H358,2)</f>
        <v>0</v>
      </c>
      <c r="BL358" s="17" t="s">
        <v>136</v>
      </c>
      <c r="BM358" s="145" t="s">
        <v>481</v>
      </c>
    </row>
    <row r="359" spans="2:65" s="12" customFormat="1">
      <c r="B359" s="147"/>
      <c r="D359" s="148" t="s">
        <v>138</v>
      </c>
      <c r="E359" s="149" t="s">
        <v>1</v>
      </c>
      <c r="F359" s="150" t="s">
        <v>372</v>
      </c>
      <c r="H359" s="149" t="s">
        <v>1</v>
      </c>
      <c r="I359" s="151"/>
      <c r="L359" s="147"/>
      <c r="M359" s="152"/>
      <c r="T359" s="153"/>
      <c r="AT359" s="149" t="s">
        <v>138</v>
      </c>
      <c r="AU359" s="149" t="s">
        <v>86</v>
      </c>
      <c r="AV359" s="12" t="s">
        <v>84</v>
      </c>
      <c r="AW359" s="12" t="s">
        <v>32</v>
      </c>
      <c r="AX359" s="12" t="s">
        <v>76</v>
      </c>
      <c r="AY359" s="149" t="s">
        <v>130</v>
      </c>
    </row>
    <row r="360" spans="2:65" s="12" customFormat="1">
      <c r="B360" s="147"/>
      <c r="D360" s="148" t="s">
        <v>138</v>
      </c>
      <c r="E360" s="149" t="s">
        <v>1</v>
      </c>
      <c r="F360" s="150" t="s">
        <v>373</v>
      </c>
      <c r="H360" s="149" t="s">
        <v>1</v>
      </c>
      <c r="I360" s="151"/>
      <c r="L360" s="147"/>
      <c r="M360" s="152"/>
      <c r="T360" s="153"/>
      <c r="AT360" s="149" t="s">
        <v>138</v>
      </c>
      <c r="AU360" s="149" t="s">
        <v>86</v>
      </c>
      <c r="AV360" s="12" t="s">
        <v>84</v>
      </c>
      <c r="AW360" s="12" t="s">
        <v>32</v>
      </c>
      <c r="AX360" s="12" t="s">
        <v>76</v>
      </c>
      <c r="AY360" s="149" t="s">
        <v>130</v>
      </c>
    </row>
    <row r="361" spans="2:65" s="13" customFormat="1">
      <c r="B361" s="154"/>
      <c r="D361" s="148" t="s">
        <v>138</v>
      </c>
      <c r="E361" s="155" t="s">
        <v>1</v>
      </c>
      <c r="F361" s="156" t="s">
        <v>374</v>
      </c>
      <c r="H361" s="157">
        <v>37.664999999999999</v>
      </c>
      <c r="I361" s="158"/>
      <c r="L361" s="154"/>
      <c r="M361" s="159"/>
      <c r="T361" s="160"/>
      <c r="AT361" s="155" t="s">
        <v>138</v>
      </c>
      <c r="AU361" s="155" t="s">
        <v>86</v>
      </c>
      <c r="AV361" s="13" t="s">
        <v>86</v>
      </c>
      <c r="AW361" s="13" t="s">
        <v>32</v>
      </c>
      <c r="AX361" s="13" t="s">
        <v>76</v>
      </c>
      <c r="AY361" s="155" t="s">
        <v>130</v>
      </c>
    </row>
    <row r="362" spans="2:65" s="14" customFormat="1">
      <c r="B362" s="161"/>
      <c r="D362" s="148" t="s">
        <v>138</v>
      </c>
      <c r="E362" s="162" t="s">
        <v>1</v>
      </c>
      <c r="F362" s="163" t="s">
        <v>142</v>
      </c>
      <c r="H362" s="164">
        <v>37.664999999999999</v>
      </c>
      <c r="I362" s="165"/>
      <c r="L362" s="161"/>
      <c r="M362" s="166"/>
      <c r="T362" s="167"/>
      <c r="AT362" s="162" t="s">
        <v>138</v>
      </c>
      <c r="AU362" s="162" t="s">
        <v>86</v>
      </c>
      <c r="AV362" s="14" t="s">
        <v>143</v>
      </c>
      <c r="AW362" s="14" t="s">
        <v>32</v>
      </c>
      <c r="AX362" s="14" t="s">
        <v>84</v>
      </c>
      <c r="AY362" s="162" t="s">
        <v>130</v>
      </c>
    </row>
    <row r="363" spans="2:65" s="1" customFormat="1" ht="22.15" customHeight="1">
      <c r="B363" s="32"/>
      <c r="C363" s="133" t="s">
        <v>482</v>
      </c>
      <c r="D363" s="133" t="s">
        <v>132</v>
      </c>
      <c r="E363" s="134" t="s">
        <v>483</v>
      </c>
      <c r="F363" s="135" t="s">
        <v>484</v>
      </c>
      <c r="G363" s="136" t="s">
        <v>135</v>
      </c>
      <c r="H363" s="137">
        <v>37.664999999999999</v>
      </c>
      <c r="I363" s="138"/>
      <c r="J363" s="139">
        <f>ROUND(I363*H363,2)</f>
        <v>0</v>
      </c>
      <c r="K363" s="140"/>
      <c r="L363" s="32"/>
      <c r="M363" s="141" t="s">
        <v>1</v>
      </c>
      <c r="N363" s="142" t="s">
        <v>41</v>
      </c>
      <c r="P363" s="143">
        <f>O363*H363</f>
        <v>0</v>
      </c>
      <c r="Q363" s="143">
        <v>0</v>
      </c>
      <c r="R363" s="143">
        <f>Q363*H363</f>
        <v>0</v>
      </c>
      <c r="S363" s="143">
        <v>0</v>
      </c>
      <c r="T363" s="144">
        <f>S363*H363</f>
        <v>0</v>
      </c>
      <c r="AR363" s="145" t="s">
        <v>136</v>
      </c>
      <c r="AT363" s="145" t="s">
        <v>132</v>
      </c>
      <c r="AU363" s="145" t="s">
        <v>86</v>
      </c>
      <c r="AY363" s="17" t="s">
        <v>130</v>
      </c>
      <c r="BE363" s="146">
        <f>IF(N363="základní",J363,0)</f>
        <v>0</v>
      </c>
      <c r="BF363" s="146">
        <f>IF(N363="snížená",J363,0)</f>
        <v>0</v>
      </c>
      <c r="BG363" s="146">
        <f>IF(N363="zákl. přenesená",J363,0)</f>
        <v>0</v>
      </c>
      <c r="BH363" s="146">
        <f>IF(N363="sníž. přenesená",J363,0)</f>
        <v>0</v>
      </c>
      <c r="BI363" s="146">
        <f>IF(N363="nulová",J363,0)</f>
        <v>0</v>
      </c>
      <c r="BJ363" s="17" t="s">
        <v>84</v>
      </c>
      <c r="BK363" s="146">
        <f>ROUND(I363*H363,2)</f>
        <v>0</v>
      </c>
      <c r="BL363" s="17" t="s">
        <v>136</v>
      </c>
      <c r="BM363" s="145" t="s">
        <v>485</v>
      </c>
    </row>
    <row r="364" spans="2:65" s="12" customFormat="1">
      <c r="B364" s="147"/>
      <c r="D364" s="148" t="s">
        <v>138</v>
      </c>
      <c r="E364" s="149" t="s">
        <v>1</v>
      </c>
      <c r="F364" s="150" t="s">
        <v>372</v>
      </c>
      <c r="H364" s="149" t="s">
        <v>1</v>
      </c>
      <c r="I364" s="151"/>
      <c r="L364" s="147"/>
      <c r="M364" s="152"/>
      <c r="T364" s="153"/>
      <c r="AT364" s="149" t="s">
        <v>138</v>
      </c>
      <c r="AU364" s="149" t="s">
        <v>86</v>
      </c>
      <c r="AV364" s="12" t="s">
        <v>84</v>
      </c>
      <c r="AW364" s="12" t="s">
        <v>32</v>
      </c>
      <c r="AX364" s="12" t="s">
        <v>76</v>
      </c>
      <c r="AY364" s="149" t="s">
        <v>130</v>
      </c>
    </row>
    <row r="365" spans="2:65" s="12" customFormat="1">
      <c r="B365" s="147"/>
      <c r="D365" s="148" t="s">
        <v>138</v>
      </c>
      <c r="E365" s="149" t="s">
        <v>1</v>
      </c>
      <c r="F365" s="150" t="s">
        <v>373</v>
      </c>
      <c r="H365" s="149" t="s">
        <v>1</v>
      </c>
      <c r="I365" s="151"/>
      <c r="L365" s="147"/>
      <c r="M365" s="152"/>
      <c r="T365" s="153"/>
      <c r="AT365" s="149" t="s">
        <v>138</v>
      </c>
      <c r="AU365" s="149" t="s">
        <v>86</v>
      </c>
      <c r="AV365" s="12" t="s">
        <v>84</v>
      </c>
      <c r="AW365" s="12" t="s">
        <v>32</v>
      </c>
      <c r="AX365" s="12" t="s">
        <v>76</v>
      </c>
      <c r="AY365" s="149" t="s">
        <v>130</v>
      </c>
    </row>
    <row r="366" spans="2:65" s="13" customFormat="1">
      <c r="B366" s="154"/>
      <c r="D366" s="148" t="s">
        <v>138</v>
      </c>
      <c r="E366" s="155" t="s">
        <v>1</v>
      </c>
      <c r="F366" s="156" t="s">
        <v>374</v>
      </c>
      <c r="H366" s="157">
        <v>37.664999999999999</v>
      </c>
      <c r="I366" s="158"/>
      <c r="L366" s="154"/>
      <c r="M366" s="159"/>
      <c r="T366" s="160"/>
      <c r="AT366" s="155" t="s">
        <v>138</v>
      </c>
      <c r="AU366" s="155" t="s">
        <v>86</v>
      </c>
      <c r="AV366" s="13" t="s">
        <v>86</v>
      </c>
      <c r="AW366" s="13" t="s">
        <v>32</v>
      </c>
      <c r="AX366" s="13" t="s">
        <v>76</v>
      </c>
      <c r="AY366" s="155" t="s">
        <v>130</v>
      </c>
    </row>
    <row r="367" spans="2:65" s="14" customFormat="1">
      <c r="B367" s="161"/>
      <c r="D367" s="148" t="s">
        <v>138</v>
      </c>
      <c r="E367" s="162" t="s">
        <v>1</v>
      </c>
      <c r="F367" s="163" t="s">
        <v>142</v>
      </c>
      <c r="H367" s="164">
        <v>37.664999999999999</v>
      </c>
      <c r="I367" s="165"/>
      <c r="L367" s="161"/>
      <c r="M367" s="166"/>
      <c r="T367" s="167"/>
      <c r="AT367" s="162" t="s">
        <v>138</v>
      </c>
      <c r="AU367" s="162" t="s">
        <v>86</v>
      </c>
      <c r="AV367" s="14" t="s">
        <v>143</v>
      </c>
      <c r="AW367" s="14" t="s">
        <v>32</v>
      </c>
      <c r="AX367" s="14" t="s">
        <v>84</v>
      </c>
      <c r="AY367" s="162" t="s">
        <v>130</v>
      </c>
    </row>
    <row r="368" spans="2:65" s="1" customFormat="1" ht="30" customHeight="1">
      <c r="B368" s="32"/>
      <c r="C368" s="133" t="s">
        <v>486</v>
      </c>
      <c r="D368" s="133" t="s">
        <v>132</v>
      </c>
      <c r="E368" s="134" t="s">
        <v>487</v>
      </c>
      <c r="F368" s="135" t="s">
        <v>488</v>
      </c>
      <c r="G368" s="136" t="s">
        <v>135</v>
      </c>
      <c r="H368" s="137">
        <v>90.379000000000005</v>
      </c>
      <c r="I368" s="138"/>
      <c r="J368" s="139">
        <f>ROUND(I368*H368,2)</f>
        <v>0</v>
      </c>
      <c r="K368" s="140"/>
      <c r="L368" s="32"/>
      <c r="M368" s="141" t="s">
        <v>1</v>
      </c>
      <c r="N368" s="142" t="s">
        <v>41</v>
      </c>
      <c r="P368" s="143">
        <f>O368*H368</f>
        <v>0</v>
      </c>
      <c r="Q368" s="143">
        <v>1.0000000000000001E-5</v>
      </c>
      <c r="R368" s="143">
        <f>Q368*H368</f>
        <v>9.0379000000000013E-4</v>
      </c>
      <c r="S368" s="143">
        <v>0</v>
      </c>
      <c r="T368" s="144">
        <f>S368*H368</f>
        <v>0</v>
      </c>
      <c r="AR368" s="145" t="s">
        <v>136</v>
      </c>
      <c r="AT368" s="145" t="s">
        <v>132</v>
      </c>
      <c r="AU368" s="145" t="s">
        <v>86</v>
      </c>
      <c r="AY368" s="17" t="s">
        <v>130</v>
      </c>
      <c r="BE368" s="146">
        <f>IF(N368="základní",J368,0)</f>
        <v>0</v>
      </c>
      <c r="BF368" s="146">
        <f>IF(N368="snížená",J368,0)</f>
        <v>0</v>
      </c>
      <c r="BG368" s="146">
        <f>IF(N368="zákl. přenesená",J368,0)</f>
        <v>0</v>
      </c>
      <c r="BH368" s="146">
        <f>IF(N368="sníž. přenesená",J368,0)</f>
        <v>0</v>
      </c>
      <c r="BI368" s="146">
        <f>IF(N368="nulová",J368,0)</f>
        <v>0</v>
      </c>
      <c r="BJ368" s="17" t="s">
        <v>84</v>
      </c>
      <c r="BK368" s="146">
        <f>ROUND(I368*H368,2)</f>
        <v>0</v>
      </c>
      <c r="BL368" s="17" t="s">
        <v>136</v>
      </c>
      <c r="BM368" s="145" t="s">
        <v>489</v>
      </c>
    </row>
    <row r="369" spans="2:65" s="12" customFormat="1">
      <c r="B369" s="147"/>
      <c r="D369" s="148" t="s">
        <v>138</v>
      </c>
      <c r="E369" s="149" t="s">
        <v>1</v>
      </c>
      <c r="F369" s="150" t="s">
        <v>463</v>
      </c>
      <c r="H369" s="149" t="s">
        <v>1</v>
      </c>
      <c r="I369" s="151"/>
      <c r="L369" s="147"/>
      <c r="M369" s="152"/>
      <c r="T369" s="153"/>
      <c r="AT369" s="149" t="s">
        <v>138</v>
      </c>
      <c r="AU369" s="149" t="s">
        <v>86</v>
      </c>
      <c r="AV369" s="12" t="s">
        <v>84</v>
      </c>
      <c r="AW369" s="12" t="s">
        <v>32</v>
      </c>
      <c r="AX369" s="12" t="s">
        <v>76</v>
      </c>
      <c r="AY369" s="149" t="s">
        <v>130</v>
      </c>
    </row>
    <row r="370" spans="2:65" s="12" customFormat="1">
      <c r="B370" s="147"/>
      <c r="D370" s="148" t="s">
        <v>138</v>
      </c>
      <c r="E370" s="149" t="s">
        <v>1</v>
      </c>
      <c r="F370" s="150" t="s">
        <v>476</v>
      </c>
      <c r="H370" s="149" t="s">
        <v>1</v>
      </c>
      <c r="I370" s="151"/>
      <c r="L370" s="147"/>
      <c r="M370" s="152"/>
      <c r="T370" s="153"/>
      <c r="AT370" s="149" t="s">
        <v>138</v>
      </c>
      <c r="AU370" s="149" t="s">
        <v>86</v>
      </c>
      <c r="AV370" s="12" t="s">
        <v>84</v>
      </c>
      <c r="AW370" s="12" t="s">
        <v>32</v>
      </c>
      <c r="AX370" s="12" t="s">
        <v>76</v>
      </c>
      <c r="AY370" s="149" t="s">
        <v>130</v>
      </c>
    </row>
    <row r="371" spans="2:65" s="13" customFormat="1">
      <c r="B371" s="154"/>
      <c r="D371" s="148" t="s">
        <v>138</v>
      </c>
      <c r="E371" s="155" t="s">
        <v>1</v>
      </c>
      <c r="F371" s="156" t="s">
        <v>477</v>
      </c>
      <c r="H371" s="157">
        <v>90.379000000000005</v>
      </c>
      <c r="I371" s="158"/>
      <c r="L371" s="154"/>
      <c r="M371" s="159"/>
      <c r="T371" s="160"/>
      <c r="AT371" s="155" t="s">
        <v>138</v>
      </c>
      <c r="AU371" s="155" t="s">
        <v>86</v>
      </c>
      <c r="AV371" s="13" t="s">
        <v>86</v>
      </c>
      <c r="AW371" s="13" t="s">
        <v>32</v>
      </c>
      <c r="AX371" s="13" t="s">
        <v>76</v>
      </c>
      <c r="AY371" s="155" t="s">
        <v>130</v>
      </c>
    </row>
    <row r="372" spans="2:65" s="14" customFormat="1">
      <c r="B372" s="161"/>
      <c r="D372" s="148" t="s">
        <v>138</v>
      </c>
      <c r="E372" s="162" t="s">
        <v>1</v>
      </c>
      <c r="F372" s="163" t="s">
        <v>142</v>
      </c>
      <c r="H372" s="164">
        <v>90.379000000000005</v>
      </c>
      <c r="I372" s="165"/>
      <c r="L372" s="161"/>
      <c r="M372" s="166"/>
      <c r="T372" s="167"/>
      <c r="AT372" s="162" t="s">
        <v>138</v>
      </c>
      <c r="AU372" s="162" t="s">
        <v>86</v>
      </c>
      <c r="AV372" s="14" t="s">
        <v>143</v>
      </c>
      <c r="AW372" s="14" t="s">
        <v>32</v>
      </c>
      <c r="AX372" s="14" t="s">
        <v>84</v>
      </c>
      <c r="AY372" s="162" t="s">
        <v>130</v>
      </c>
    </row>
    <row r="373" spans="2:65" s="1" customFormat="1" ht="45" customHeight="1">
      <c r="B373" s="32"/>
      <c r="C373" s="168" t="s">
        <v>490</v>
      </c>
      <c r="D373" s="168" t="s">
        <v>184</v>
      </c>
      <c r="E373" s="169" t="s">
        <v>491</v>
      </c>
      <c r="F373" s="170" t="s">
        <v>492</v>
      </c>
      <c r="G373" s="171" t="s">
        <v>135</v>
      </c>
      <c r="H373" s="172">
        <v>99.417000000000002</v>
      </c>
      <c r="I373" s="173"/>
      <c r="J373" s="174">
        <f>ROUND(I373*H373,2)</f>
        <v>0</v>
      </c>
      <c r="K373" s="175"/>
      <c r="L373" s="176"/>
      <c r="M373" s="177" t="s">
        <v>1</v>
      </c>
      <c r="N373" s="178" t="s">
        <v>41</v>
      </c>
      <c r="P373" s="143">
        <f>O373*H373</f>
        <v>0</v>
      </c>
      <c r="Q373" s="143">
        <v>4.7999999999999996E-3</v>
      </c>
      <c r="R373" s="143">
        <f>Q373*H373</f>
        <v>0.47720159999999995</v>
      </c>
      <c r="S373" s="143">
        <v>0</v>
      </c>
      <c r="T373" s="144">
        <f>S373*H373</f>
        <v>0</v>
      </c>
      <c r="AR373" s="145" t="s">
        <v>309</v>
      </c>
      <c r="AT373" s="145" t="s">
        <v>184</v>
      </c>
      <c r="AU373" s="145" t="s">
        <v>86</v>
      </c>
      <c r="AY373" s="17" t="s">
        <v>130</v>
      </c>
      <c r="BE373" s="146">
        <f>IF(N373="základní",J373,0)</f>
        <v>0</v>
      </c>
      <c r="BF373" s="146">
        <f>IF(N373="snížená",J373,0)</f>
        <v>0</v>
      </c>
      <c r="BG373" s="146">
        <f>IF(N373="zákl. přenesená",J373,0)</f>
        <v>0</v>
      </c>
      <c r="BH373" s="146">
        <f>IF(N373="sníž. přenesená",J373,0)</f>
        <v>0</v>
      </c>
      <c r="BI373" s="146">
        <f>IF(N373="nulová",J373,0)</f>
        <v>0</v>
      </c>
      <c r="BJ373" s="17" t="s">
        <v>84</v>
      </c>
      <c r="BK373" s="146">
        <f>ROUND(I373*H373,2)</f>
        <v>0</v>
      </c>
      <c r="BL373" s="17" t="s">
        <v>136</v>
      </c>
      <c r="BM373" s="145" t="s">
        <v>493</v>
      </c>
    </row>
    <row r="374" spans="2:65" s="13" customFormat="1">
      <c r="B374" s="154"/>
      <c r="D374" s="148" t="s">
        <v>138</v>
      </c>
      <c r="F374" s="156" t="s">
        <v>494</v>
      </c>
      <c r="H374" s="157">
        <v>99.417000000000002</v>
      </c>
      <c r="I374" s="158"/>
      <c r="L374" s="154"/>
      <c r="M374" s="159"/>
      <c r="T374" s="160"/>
      <c r="AT374" s="155" t="s">
        <v>138</v>
      </c>
      <c r="AU374" s="155" t="s">
        <v>86</v>
      </c>
      <c r="AV374" s="13" t="s">
        <v>86</v>
      </c>
      <c r="AW374" s="13" t="s">
        <v>4</v>
      </c>
      <c r="AX374" s="13" t="s">
        <v>84</v>
      </c>
      <c r="AY374" s="155" t="s">
        <v>130</v>
      </c>
    </row>
    <row r="375" spans="2:65" s="1" customFormat="1" ht="22.15" customHeight="1">
      <c r="B375" s="32"/>
      <c r="C375" s="133" t="s">
        <v>495</v>
      </c>
      <c r="D375" s="133" t="s">
        <v>132</v>
      </c>
      <c r="E375" s="134" t="s">
        <v>496</v>
      </c>
      <c r="F375" s="135" t="s">
        <v>497</v>
      </c>
      <c r="G375" s="136" t="s">
        <v>135</v>
      </c>
      <c r="H375" s="137">
        <v>37.664999999999999</v>
      </c>
      <c r="I375" s="138"/>
      <c r="J375" s="139">
        <f>ROUND(I375*H375,2)</f>
        <v>0</v>
      </c>
      <c r="K375" s="140"/>
      <c r="L375" s="32"/>
      <c r="M375" s="141" t="s">
        <v>1</v>
      </c>
      <c r="N375" s="142" t="s">
        <v>41</v>
      </c>
      <c r="P375" s="143">
        <f>O375*H375</f>
        <v>0</v>
      </c>
      <c r="Q375" s="143">
        <v>0</v>
      </c>
      <c r="R375" s="143">
        <f>Q375*H375</f>
        <v>0</v>
      </c>
      <c r="S375" s="143">
        <v>1.2999999999999999E-4</v>
      </c>
      <c r="T375" s="144">
        <f>S375*H375</f>
        <v>4.8964499999999992E-3</v>
      </c>
      <c r="AR375" s="145" t="s">
        <v>136</v>
      </c>
      <c r="AT375" s="145" t="s">
        <v>132</v>
      </c>
      <c r="AU375" s="145" t="s">
        <v>86</v>
      </c>
      <c r="AY375" s="17" t="s">
        <v>130</v>
      </c>
      <c r="BE375" s="146">
        <f>IF(N375="základní",J375,0)</f>
        <v>0</v>
      </c>
      <c r="BF375" s="146">
        <f>IF(N375="snížená",J375,0)</f>
        <v>0</v>
      </c>
      <c r="BG375" s="146">
        <f>IF(N375="zákl. přenesená",J375,0)</f>
        <v>0</v>
      </c>
      <c r="BH375" s="146">
        <f>IF(N375="sníž. přenesená",J375,0)</f>
        <v>0</v>
      </c>
      <c r="BI375" s="146">
        <f>IF(N375="nulová",J375,0)</f>
        <v>0</v>
      </c>
      <c r="BJ375" s="17" t="s">
        <v>84</v>
      </c>
      <c r="BK375" s="146">
        <f>ROUND(I375*H375,2)</f>
        <v>0</v>
      </c>
      <c r="BL375" s="17" t="s">
        <v>136</v>
      </c>
      <c r="BM375" s="145" t="s">
        <v>498</v>
      </c>
    </row>
    <row r="376" spans="2:65" s="1" customFormat="1" ht="22.15" customHeight="1">
      <c r="B376" s="32"/>
      <c r="C376" s="133" t="s">
        <v>499</v>
      </c>
      <c r="D376" s="133" t="s">
        <v>132</v>
      </c>
      <c r="E376" s="134" t="s">
        <v>500</v>
      </c>
      <c r="F376" s="135" t="s">
        <v>501</v>
      </c>
      <c r="G376" s="136" t="s">
        <v>418</v>
      </c>
      <c r="H376" s="186"/>
      <c r="I376" s="138"/>
      <c r="J376" s="139">
        <f>ROUND(I376*H376,2)</f>
        <v>0</v>
      </c>
      <c r="K376" s="140"/>
      <c r="L376" s="32"/>
      <c r="M376" s="141" t="s">
        <v>1</v>
      </c>
      <c r="N376" s="142" t="s">
        <v>41</v>
      </c>
      <c r="P376" s="143">
        <f>O376*H376</f>
        <v>0</v>
      </c>
      <c r="Q376" s="143">
        <v>0</v>
      </c>
      <c r="R376" s="143">
        <f>Q376*H376</f>
        <v>0</v>
      </c>
      <c r="S376" s="143">
        <v>0</v>
      </c>
      <c r="T376" s="144">
        <f>S376*H376</f>
        <v>0</v>
      </c>
      <c r="AR376" s="145" t="s">
        <v>136</v>
      </c>
      <c r="AT376" s="145" t="s">
        <v>132</v>
      </c>
      <c r="AU376" s="145" t="s">
        <v>86</v>
      </c>
      <c r="AY376" s="17" t="s">
        <v>130</v>
      </c>
      <c r="BE376" s="146">
        <f>IF(N376="základní",J376,0)</f>
        <v>0</v>
      </c>
      <c r="BF376" s="146">
        <f>IF(N376="snížená",J376,0)</f>
        <v>0</v>
      </c>
      <c r="BG376" s="146">
        <f>IF(N376="zákl. přenesená",J376,0)</f>
        <v>0</v>
      </c>
      <c r="BH376" s="146">
        <f>IF(N376="sníž. přenesená",J376,0)</f>
        <v>0</v>
      </c>
      <c r="BI376" s="146">
        <f>IF(N376="nulová",J376,0)</f>
        <v>0</v>
      </c>
      <c r="BJ376" s="17" t="s">
        <v>84</v>
      </c>
      <c r="BK376" s="146">
        <f>ROUND(I376*H376,2)</f>
        <v>0</v>
      </c>
      <c r="BL376" s="17" t="s">
        <v>136</v>
      </c>
      <c r="BM376" s="145" t="s">
        <v>502</v>
      </c>
    </row>
    <row r="377" spans="2:65" s="11" customFormat="1" ht="22.9" customHeight="1">
      <c r="B377" s="121"/>
      <c r="D377" s="122" t="s">
        <v>75</v>
      </c>
      <c r="E377" s="131" t="s">
        <v>503</v>
      </c>
      <c r="F377" s="131" t="s">
        <v>504</v>
      </c>
      <c r="I377" s="124"/>
      <c r="J377" s="132">
        <f>BK377</f>
        <v>0</v>
      </c>
      <c r="L377" s="121"/>
      <c r="M377" s="126"/>
      <c r="P377" s="127">
        <f>SUM(P378:P387)</f>
        <v>0</v>
      </c>
      <c r="R377" s="127">
        <f>SUM(R378:R387)</f>
        <v>5.4101250000000004E-2</v>
      </c>
      <c r="T377" s="128">
        <f>SUM(T378:T387)</f>
        <v>0</v>
      </c>
      <c r="AR377" s="122" t="s">
        <v>86</v>
      </c>
      <c r="AT377" s="129" t="s">
        <v>75</v>
      </c>
      <c r="AU377" s="129" t="s">
        <v>84</v>
      </c>
      <c r="AY377" s="122" t="s">
        <v>130</v>
      </c>
      <c r="BK377" s="130">
        <f>SUM(BK378:BK387)</f>
        <v>0</v>
      </c>
    </row>
    <row r="378" spans="2:65" s="1" customFormat="1" ht="22.15" customHeight="1">
      <c r="B378" s="32"/>
      <c r="C378" s="133" t="s">
        <v>505</v>
      </c>
      <c r="D378" s="133" t="s">
        <v>132</v>
      </c>
      <c r="E378" s="134" t="s">
        <v>506</v>
      </c>
      <c r="F378" s="135" t="s">
        <v>507</v>
      </c>
      <c r="G378" s="136" t="s">
        <v>135</v>
      </c>
      <c r="H378" s="137">
        <v>216.405</v>
      </c>
      <c r="I378" s="138"/>
      <c r="J378" s="139">
        <f>ROUND(I378*H378,2)</f>
        <v>0</v>
      </c>
      <c r="K378" s="140"/>
      <c r="L378" s="32"/>
      <c r="M378" s="141" t="s">
        <v>1</v>
      </c>
      <c r="N378" s="142" t="s">
        <v>41</v>
      </c>
      <c r="P378" s="143">
        <f>O378*H378</f>
        <v>0</v>
      </c>
      <c r="Q378" s="143">
        <v>2.5000000000000001E-4</v>
      </c>
      <c r="R378" s="143">
        <f>Q378*H378</f>
        <v>5.4101250000000004E-2</v>
      </c>
      <c r="S378" s="143">
        <v>0</v>
      </c>
      <c r="T378" s="144">
        <f>S378*H378</f>
        <v>0</v>
      </c>
      <c r="AR378" s="145" t="s">
        <v>136</v>
      </c>
      <c r="AT378" s="145" t="s">
        <v>132</v>
      </c>
      <c r="AU378" s="145" t="s">
        <v>86</v>
      </c>
      <c r="AY378" s="17" t="s">
        <v>130</v>
      </c>
      <c r="BE378" s="146">
        <f>IF(N378="základní",J378,0)</f>
        <v>0</v>
      </c>
      <c r="BF378" s="146">
        <f>IF(N378="snížená",J378,0)</f>
        <v>0</v>
      </c>
      <c r="BG378" s="146">
        <f>IF(N378="zákl. přenesená",J378,0)</f>
        <v>0</v>
      </c>
      <c r="BH378" s="146">
        <f>IF(N378="sníž. přenesená",J378,0)</f>
        <v>0</v>
      </c>
      <c r="BI378" s="146">
        <f>IF(N378="nulová",J378,0)</f>
        <v>0</v>
      </c>
      <c r="BJ378" s="17" t="s">
        <v>84</v>
      </c>
      <c r="BK378" s="146">
        <f>ROUND(I378*H378,2)</f>
        <v>0</v>
      </c>
      <c r="BL378" s="17" t="s">
        <v>136</v>
      </c>
      <c r="BM378" s="145" t="s">
        <v>508</v>
      </c>
    </row>
    <row r="379" spans="2:65" s="12" customFormat="1">
      <c r="B379" s="147"/>
      <c r="D379" s="148" t="s">
        <v>138</v>
      </c>
      <c r="E379" s="149" t="s">
        <v>1</v>
      </c>
      <c r="F379" s="150" t="s">
        <v>331</v>
      </c>
      <c r="H379" s="149" t="s">
        <v>1</v>
      </c>
      <c r="I379" s="151"/>
      <c r="L379" s="147"/>
      <c r="M379" s="152"/>
      <c r="T379" s="153"/>
      <c r="AT379" s="149" t="s">
        <v>138</v>
      </c>
      <c r="AU379" s="149" t="s">
        <v>86</v>
      </c>
      <c r="AV379" s="12" t="s">
        <v>84</v>
      </c>
      <c r="AW379" s="12" t="s">
        <v>32</v>
      </c>
      <c r="AX379" s="12" t="s">
        <v>76</v>
      </c>
      <c r="AY379" s="149" t="s">
        <v>130</v>
      </c>
    </row>
    <row r="380" spans="2:65" s="12" customFormat="1">
      <c r="B380" s="147"/>
      <c r="D380" s="148" t="s">
        <v>138</v>
      </c>
      <c r="E380" s="149" t="s">
        <v>1</v>
      </c>
      <c r="F380" s="150" t="s">
        <v>332</v>
      </c>
      <c r="H380" s="149" t="s">
        <v>1</v>
      </c>
      <c r="I380" s="151"/>
      <c r="L380" s="147"/>
      <c r="M380" s="152"/>
      <c r="T380" s="153"/>
      <c r="AT380" s="149" t="s">
        <v>138</v>
      </c>
      <c r="AU380" s="149" t="s">
        <v>86</v>
      </c>
      <c r="AV380" s="12" t="s">
        <v>84</v>
      </c>
      <c r="AW380" s="12" t="s">
        <v>32</v>
      </c>
      <c r="AX380" s="12" t="s">
        <v>76</v>
      </c>
      <c r="AY380" s="149" t="s">
        <v>130</v>
      </c>
    </row>
    <row r="381" spans="2:65" s="13" customFormat="1">
      <c r="B381" s="154"/>
      <c r="D381" s="148" t="s">
        <v>138</v>
      </c>
      <c r="E381" s="155" t="s">
        <v>1</v>
      </c>
      <c r="F381" s="156" t="s">
        <v>343</v>
      </c>
      <c r="H381" s="157">
        <v>120.07</v>
      </c>
      <c r="I381" s="158"/>
      <c r="L381" s="154"/>
      <c r="M381" s="159"/>
      <c r="T381" s="160"/>
      <c r="AT381" s="155" t="s">
        <v>138</v>
      </c>
      <c r="AU381" s="155" t="s">
        <v>86</v>
      </c>
      <c r="AV381" s="13" t="s">
        <v>86</v>
      </c>
      <c r="AW381" s="13" t="s">
        <v>32</v>
      </c>
      <c r="AX381" s="13" t="s">
        <v>76</v>
      </c>
      <c r="AY381" s="155" t="s">
        <v>130</v>
      </c>
    </row>
    <row r="382" spans="2:65" s="13" customFormat="1">
      <c r="B382" s="154"/>
      <c r="D382" s="148" t="s">
        <v>138</v>
      </c>
      <c r="E382" s="155" t="s">
        <v>1</v>
      </c>
      <c r="F382" s="156" t="s">
        <v>509</v>
      </c>
      <c r="H382" s="157">
        <v>5.992</v>
      </c>
      <c r="I382" s="158"/>
      <c r="L382" s="154"/>
      <c r="M382" s="159"/>
      <c r="T382" s="160"/>
      <c r="AT382" s="155" t="s">
        <v>138</v>
      </c>
      <c r="AU382" s="155" t="s">
        <v>86</v>
      </c>
      <c r="AV382" s="13" t="s">
        <v>86</v>
      </c>
      <c r="AW382" s="13" t="s">
        <v>32</v>
      </c>
      <c r="AX382" s="13" t="s">
        <v>76</v>
      </c>
      <c r="AY382" s="155" t="s">
        <v>130</v>
      </c>
    </row>
    <row r="383" spans="2:65" s="13" customFormat="1">
      <c r="B383" s="154"/>
      <c r="D383" s="148" t="s">
        <v>138</v>
      </c>
      <c r="E383" s="155" t="s">
        <v>1</v>
      </c>
      <c r="F383" s="156" t="s">
        <v>334</v>
      </c>
      <c r="H383" s="157">
        <v>0.38900000000000001</v>
      </c>
      <c r="I383" s="158"/>
      <c r="L383" s="154"/>
      <c r="M383" s="159"/>
      <c r="T383" s="160"/>
      <c r="AT383" s="155" t="s">
        <v>138</v>
      </c>
      <c r="AU383" s="155" t="s">
        <v>86</v>
      </c>
      <c r="AV383" s="13" t="s">
        <v>86</v>
      </c>
      <c r="AW383" s="13" t="s">
        <v>32</v>
      </c>
      <c r="AX383" s="13" t="s">
        <v>76</v>
      </c>
      <c r="AY383" s="155" t="s">
        <v>130</v>
      </c>
    </row>
    <row r="384" spans="2:65" s="13" customFormat="1">
      <c r="B384" s="154"/>
      <c r="D384" s="148" t="s">
        <v>138</v>
      </c>
      <c r="E384" s="155" t="s">
        <v>1</v>
      </c>
      <c r="F384" s="156" t="s">
        <v>510</v>
      </c>
      <c r="H384" s="157">
        <v>7.3570000000000002</v>
      </c>
      <c r="I384" s="158"/>
      <c r="L384" s="154"/>
      <c r="M384" s="159"/>
      <c r="T384" s="160"/>
      <c r="AT384" s="155" t="s">
        <v>138</v>
      </c>
      <c r="AU384" s="155" t="s">
        <v>86</v>
      </c>
      <c r="AV384" s="13" t="s">
        <v>86</v>
      </c>
      <c r="AW384" s="13" t="s">
        <v>32</v>
      </c>
      <c r="AX384" s="13" t="s">
        <v>76</v>
      </c>
      <c r="AY384" s="155" t="s">
        <v>130</v>
      </c>
    </row>
    <row r="385" spans="2:65" s="13" customFormat="1">
      <c r="B385" s="154"/>
      <c r="D385" s="148" t="s">
        <v>138</v>
      </c>
      <c r="E385" s="155" t="s">
        <v>1</v>
      </c>
      <c r="F385" s="156" t="s">
        <v>511</v>
      </c>
      <c r="H385" s="157">
        <v>7.7759999999999998</v>
      </c>
      <c r="I385" s="158"/>
      <c r="L385" s="154"/>
      <c r="M385" s="159"/>
      <c r="T385" s="160"/>
      <c r="AT385" s="155" t="s">
        <v>138</v>
      </c>
      <c r="AU385" s="155" t="s">
        <v>86</v>
      </c>
      <c r="AV385" s="13" t="s">
        <v>86</v>
      </c>
      <c r="AW385" s="13" t="s">
        <v>32</v>
      </c>
      <c r="AX385" s="13" t="s">
        <v>76</v>
      </c>
      <c r="AY385" s="155" t="s">
        <v>130</v>
      </c>
    </row>
    <row r="386" spans="2:65" s="13" customFormat="1">
      <c r="B386" s="154"/>
      <c r="D386" s="148" t="s">
        <v>138</v>
      </c>
      <c r="E386" s="155" t="s">
        <v>1</v>
      </c>
      <c r="F386" s="156" t="s">
        <v>512</v>
      </c>
      <c r="H386" s="157">
        <v>74.820999999999998</v>
      </c>
      <c r="I386" s="158"/>
      <c r="L386" s="154"/>
      <c r="M386" s="159"/>
      <c r="T386" s="160"/>
      <c r="AT386" s="155" t="s">
        <v>138</v>
      </c>
      <c r="AU386" s="155" t="s">
        <v>86</v>
      </c>
      <c r="AV386" s="13" t="s">
        <v>86</v>
      </c>
      <c r="AW386" s="13" t="s">
        <v>32</v>
      </c>
      <c r="AX386" s="13" t="s">
        <v>76</v>
      </c>
      <c r="AY386" s="155" t="s">
        <v>130</v>
      </c>
    </row>
    <row r="387" spans="2:65" s="14" customFormat="1">
      <c r="B387" s="161"/>
      <c r="D387" s="148" t="s">
        <v>138</v>
      </c>
      <c r="E387" s="162" t="s">
        <v>1</v>
      </c>
      <c r="F387" s="163" t="s">
        <v>142</v>
      </c>
      <c r="H387" s="164">
        <v>216.405</v>
      </c>
      <c r="I387" s="165"/>
      <c r="L387" s="161"/>
      <c r="M387" s="166"/>
      <c r="T387" s="167"/>
      <c r="AT387" s="162" t="s">
        <v>138</v>
      </c>
      <c r="AU387" s="162" t="s">
        <v>86</v>
      </c>
      <c r="AV387" s="14" t="s">
        <v>143</v>
      </c>
      <c r="AW387" s="14" t="s">
        <v>32</v>
      </c>
      <c r="AX387" s="14" t="s">
        <v>84</v>
      </c>
      <c r="AY387" s="162" t="s">
        <v>130</v>
      </c>
    </row>
    <row r="388" spans="2:65" s="11" customFormat="1" ht="22.9" customHeight="1">
      <c r="B388" s="121"/>
      <c r="D388" s="122" t="s">
        <v>75</v>
      </c>
      <c r="E388" s="131" t="s">
        <v>513</v>
      </c>
      <c r="F388" s="131" t="s">
        <v>514</v>
      </c>
      <c r="I388" s="124"/>
      <c r="J388" s="132">
        <f>BK388</f>
        <v>0</v>
      </c>
      <c r="L388" s="121"/>
      <c r="M388" s="126"/>
      <c r="P388" s="127">
        <f>SUM(P389:P393)</f>
        <v>0</v>
      </c>
      <c r="R388" s="127">
        <f>SUM(R389:R393)</f>
        <v>2.9890000000000003E-3</v>
      </c>
      <c r="T388" s="128">
        <f>SUM(T389:T393)</f>
        <v>0</v>
      </c>
      <c r="AR388" s="122" t="s">
        <v>86</v>
      </c>
      <c r="AT388" s="129" t="s">
        <v>75</v>
      </c>
      <c r="AU388" s="129" t="s">
        <v>84</v>
      </c>
      <c r="AY388" s="122" t="s">
        <v>130</v>
      </c>
      <c r="BK388" s="130">
        <f>SUM(BK389:BK393)</f>
        <v>0</v>
      </c>
    </row>
    <row r="389" spans="2:65" s="1" customFormat="1" ht="22.15" customHeight="1">
      <c r="B389" s="32"/>
      <c r="C389" s="133" t="s">
        <v>515</v>
      </c>
      <c r="D389" s="133" t="s">
        <v>132</v>
      </c>
      <c r="E389" s="134" t="s">
        <v>516</v>
      </c>
      <c r="F389" s="135" t="s">
        <v>517</v>
      </c>
      <c r="G389" s="136" t="s">
        <v>135</v>
      </c>
      <c r="H389" s="137">
        <v>4.9000000000000004</v>
      </c>
      <c r="I389" s="138"/>
      <c r="J389" s="139">
        <f>ROUND(I389*H389,2)</f>
        <v>0</v>
      </c>
      <c r="K389" s="140"/>
      <c r="L389" s="32"/>
      <c r="M389" s="141" t="s">
        <v>1</v>
      </c>
      <c r="N389" s="142" t="s">
        <v>41</v>
      </c>
      <c r="P389" s="143">
        <f>O389*H389</f>
        <v>0</v>
      </c>
      <c r="Q389" s="143">
        <v>2.1000000000000001E-4</v>
      </c>
      <c r="R389" s="143">
        <f>Q389*H389</f>
        <v>1.0290000000000002E-3</v>
      </c>
      <c r="S389" s="143">
        <v>0</v>
      </c>
      <c r="T389" s="144">
        <f>S389*H389</f>
        <v>0</v>
      </c>
      <c r="AR389" s="145" t="s">
        <v>136</v>
      </c>
      <c r="AT389" s="145" t="s">
        <v>132</v>
      </c>
      <c r="AU389" s="145" t="s">
        <v>86</v>
      </c>
      <c r="AY389" s="17" t="s">
        <v>130</v>
      </c>
      <c r="BE389" s="146">
        <f>IF(N389="základní",J389,0)</f>
        <v>0</v>
      </c>
      <c r="BF389" s="146">
        <f>IF(N389="snížená",J389,0)</f>
        <v>0</v>
      </c>
      <c r="BG389" s="146">
        <f>IF(N389="zákl. přenesená",J389,0)</f>
        <v>0</v>
      </c>
      <c r="BH389" s="146">
        <f>IF(N389="sníž. přenesená",J389,0)</f>
        <v>0</v>
      </c>
      <c r="BI389" s="146">
        <f>IF(N389="nulová",J389,0)</f>
        <v>0</v>
      </c>
      <c r="BJ389" s="17" t="s">
        <v>84</v>
      </c>
      <c r="BK389" s="146">
        <f>ROUND(I389*H389,2)</f>
        <v>0</v>
      </c>
      <c r="BL389" s="17" t="s">
        <v>136</v>
      </c>
      <c r="BM389" s="145" t="s">
        <v>518</v>
      </c>
    </row>
    <row r="390" spans="2:65" s="12" customFormat="1">
      <c r="B390" s="147"/>
      <c r="D390" s="148" t="s">
        <v>138</v>
      </c>
      <c r="E390" s="149" t="s">
        <v>1</v>
      </c>
      <c r="F390" s="150" t="s">
        <v>233</v>
      </c>
      <c r="H390" s="149" t="s">
        <v>1</v>
      </c>
      <c r="I390" s="151"/>
      <c r="L390" s="147"/>
      <c r="M390" s="152"/>
      <c r="T390" s="153"/>
      <c r="AT390" s="149" t="s">
        <v>138</v>
      </c>
      <c r="AU390" s="149" t="s">
        <v>86</v>
      </c>
      <c r="AV390" s="12" t="s">
        <v>84</v>
      </c>
      <c r="AW390" s="12" t="s">
        <v>32</v>
      </c>
      <c r="AX390" s="12" t="s">
        <v>76</v>
      </c>
      <c r="AY390" s="149" t="s">
        <v>130</v>
      </c>
    </row>
    <row r="391" spans="2:65" s="13" customFormat="1">
      <c r="B391" s="154"/>
      <c r="D391" s="148" t="s">
        <v>138</v>
      </c>
      <c r="E391" s="155" t="s">
        <v>1</v>
      </c>
      <c r="F391" s="156" t="s">
        <v>519</v>
      </c>
      <c r="H391" s="157">
        <v>4.9000000000000004</v>
      </c>
      <c r="I391" s="158"/>
      <c r="L391" s="154"/>
      <c r="M391" s="159"/>
      <c r="T391" s="160"/>
      <c r="AT391" s="155" t="s">
        <v>138</v>
      </c>
      <c r="AU391" s="155" t="s">
        <v>86</v>
      </c>
      <c r="AV391" s="13" t="s">
        <v>86</v>
      </c>
      <c r="AW391" s="13" t="s">
        <v>32</v>
      </c>
      <c r="AX391" s="13" t="s">
        <v>76</v>
      </c>
      <c r="AY391" s="155" t="s">
        <v>130</v>
      </c>
    </row>
    <row r="392" spans="2:65" s="14" customFormat="1">
      <c r="B392" s="161"/>
      <c r="D392" s="148" t="s">
        <v>138</v>
      </c>
      <c r="E392" s="162" t="s">
        <v>1</v>
      </c>
      <c r="F392" s="163" t="s">
        <v>142</v>
      </c>
      <c r="H392" s="164">
        <v>4.9000000000000004</v>
      </c>
      <c r="I392" s="165"/>
      <c r="L392" s="161"/>
      <c r="M392" s="166"/>
      <c r="T392" s="167"/>
      <c r="AT392" s="162" t="s">
        <v>138</v>
      </c>
      <c r="AU392" s="162" t="s">
        <v>86</v>
      </c>
      <c r="AV392" s="14" t="s">
        <v>143</v>
      </c>
      <c r="AW392" s="14" t="s">
        <v>32</v>
      </c>
      <c r="AX392" s="14" t="s">
        <v>84</v>
      </c>
      <c r="AY392" s="162" t="s">
        <v>130</v>
      </c>
    </row>
    <row r="393" spans="2:65" s="1" customFormat="1" ht="22.15" customHeight="1">
      <c r="B393" s="32"/>
      <c r="C393" s="133" t="s">
        <v>520</v>
      </c>
      <c r="D393" s="133" t="s">
        <v>132</v>
      </c>
      <c r="E393" s="134" t="s">
        <v>521</v>
      </c>
      <c r="F393" s="135" t="s">
        <v>522</v>
      </c>
      <c r="G393" s="136" t="s">
        <v>135</v>
      </c>
      <c r="H393" s="137">
        <v>4.9000000000000004</v>
      </c>
      <c r="I393" s="138"/>
      <c r="J393" s="139">
        <f>ROUND(I393*H393,2)</f>
        <v>0</v>
      </c>
      <c r="K393" s="140"/>
      <c r="L393" s="32"/>
      <c r="M393" s="187" t="s">
        <v>1</v>
      </c>
      <c r="N393" s="188" t="s">
        <v>41</v>
      </c>
      <c r="O393" s="189"/>
      <c r="P393" s="190">
        <f>O393*H393</f>
        <v>0</v>
      </c>
      <c r="Q393" s="190">
        <v>4.0000000000000002E-4</v>
      </c>
      <c r="R393" s="190">
        <f>Q393*H393</f>
        <v>1.9600000000000004E-3</v>
      </c>
      <c r="S393" s="190">
        <v>0</v>
      </c>
      <c r="T393" s="191">
        <f>S393*H393</f>
        <v>0</v>
      </c>
      <c r="AR393" s="145" t="s">
        <v>136</v>
      </c>
      <c r="AT393" s="145" t="s">
        <v>132</v>
      </c>
      <c r="AU393" s="145" t="s">
        <v>86</v>
      </c>
      <c r="AY393" s="17" t="s">
        <v>130</v>
      </c>
      <c r="BE393" s="146">
        <f>IF(N393="základní",J393,0)</f>
        <v>0</v>
      </c>
      <c r="BF393" s="146">
        <f>IF(N393="snížená",J393,0)</f>
        <v>0</v>
      </c>
      <c r="BG393" s="146">
        <f>IF(N393="zákl. přenesená",J393,0)</f>
        <v>0</v>
      </c>
      <c r="BH393" s="146">
        <f>IF(N393="sníž. přenesená",J393,0)</f>
        <v>0</v>
      </c>
      <c r="BI393" s="146">
        <f>IF(N393="nulová",J393,0)</f>
        <v>0</v>
      </c>
      <c r="BJ393" s="17" t="s">
        <v>84</v>
      </c>
      <c r="BK393" s="146">
        <f>ROUND(I393*H393,2)</f>
        <v>0</v>
      </c>
      <c r="BL393" s="17" t="s">
        <v>136</v>
      </c>
      <c r="BM393" s="145" t="s">
        <v>523</v>
      </c>
    </row>
    <row r="394" spans="2:65" s="1" customFormat="1" ht="6.95" customHeight="1">
      <c r="B394" s="44"/>
      <c r="C394" s="45"/>
      <c r="D394" s="45"/>
      <c r="E394" s="45"/>
      <c r="F394" s="45"/>
      <c r="G394" s="45"/>
      <c r="H394" s="45"/>
      <c r="I394" s="45"/>
      <c r="J394" s="45"/>
      <c r="K394" s="45"/>
      <c r="L394" s="32"/>
    </row>
  </sheetData>
  <sheetProtection algorithmName="SHA-512" hashValue="0dpd8q7kmpCy0FxVpcO8b8vKM0JFeV2wpOmFw1w4qtpybYBb8Gf2G2Mmp113U2uFz6pOZfRSeaePMWE2D6yDKg==" saltValue="d7JogdhK+AqKXwXvtfRteUu6XmHZ4fJnMmwBYGQqS5ZKNNFwZvLwjilrvf0LY7dVJM6haAHA2I0RJrV89NWdqA==" spinCount="100000" sheet="1" objects="1" scenarios="1" formatColumns="0" formatRows="0" autoFilter="0"/>
  <autoFilter ref="C132:K393" xr:uid="{00000000-0009-0000-0000-000001000000}"/>
  <mergeCells count="9">
    <mergeCell ref="E87:H87"/>
    <mergeCell ref="E123:H123"/>
    <mergeCell ref="E125:H12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7"/>
  <sheetViews>
    <sheetView showGridLines="0" workbookViewId="0"/>
  </sheetViews>
  <sheetFormatPr defaultRowHeight="15"/>
  <cols>
    <col min="1" max="1" width="8.83203125" customWidth="1"/>
    <col min="2" max="2" width="1.1640625" customWidth="1"/>
    <col min="3" max="4" width="4.5" customWidth="1"/>
    <col min="5" max="5" width="18.33203125" customWidth="1"/>
    <col min="6" max="6" width="54.5" customWidth="1"/>
    <col min="7" max="7" width="8" customWidth="1"/>
    <col min="8" max="8" width="15" customWidth="1"/>
    <col min="9" max="9" width="16.83203125" customWidth="1"/>
    <col min="10" max="10" width="23.83203125" customWidth="1"/>
    <col min="11" max="11" width="23.83203125" hidden="1" customWidth="1"/>
    <col min="12" max="12" width="10" customWidth="1"/>
    <col min="13" max="13" width="11.5" hidden="1" customWidth="1"/>
    <col min="14" max="14" width="9.1640625" hidden="1"/>
    <col min="15" max="20" width="15.1640625" hidden="1" customWidth="1"/>
    <col min="21" max="21" width="17.5" hidden="1" customWidth="1"/>
    <col min="22" max="22" width="13.1640625" customWidth="1"/>
    <col min="23" max="23" width="17.5" customWidth="1"/>
    <col min="24" max="24" width="13.1640625" customWidth="1"/>
    <col min="25" max="25" width="16" customWidth="1"/>
    <col min="26" max="26" width="11.6640625" customWidth="1"/>
    <col min="27" max="27" width="16" customWidth="1"/>
    <col min="28" max="28" width="17.5" customWidth="1"/>
    <col min="29" max="29" width="11.6640625" customWidth="1"/>
    <col min="30" max="30" width="16" customWidth="1"/>
    <col min="31" max="31" width="17.5" customWidth="1"/>
    <col min="44" max="65" width="9.1640625" hidden="1"/>
  </cols>
  <sheetData>
    <row r="2" spans="2:46" ht="36.950000000000003" customHeight="1"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7" t="s">
        <v>89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90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27" customHeight="1">
      <c r="B7" s="20"/>
      <c r="E7" s="229" t="str">
        <f>'Rekapitulace stavby'!K6</f>
        <v>Stavební úpravy střešní konstrukce s vybudováním konstrukce pro uložení FVE panelů Starý Máteřov 34</v>
      </c>
      <c r="F7" s="230"/>
      <c r="G7" s="230"/>
      <c r="H7" s="230"/>
      <c r="L7" s="20"/>
    </row>
    <row r="8" spans="2:46" s="1" customFormat="1" ht="12" customHeight="1">
      <c r="B8" s="32"/>
      <c r="D8" s="27" t="s">
        <v>91</v>
      </c>
      <c r="L8" s="32"/>
    </row>
    <row r="9" spans="2:46" s="1" customFormat="1" ht="15.6" customHeight="1">
      <c r="B9" s="32"/>
      <c r="E9" s="210" t="s">
        <v>524</v>
      </c>
      <c r="F9" s="231"/>
      <c r="G9" s="231"/>
      <c r="H9" s="231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23. 2. 2026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2" t="str">
        <f>'Rekapitulace stavby'!E14</f>
        <v>Vyplň údaj</v>
      </c>
      <c r="F18" s="195"/>
      <c r="G18" s="195"/>
      <c r="H18" s="195"/>
      <c r="I18" s="27" t="s">
        <v>27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33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35</v>
      </c>
      <c r="L26" s="32"/>
    </row>
    <row r="27" spans="2:12" s="7" customFormat="1" ht="14.45" customHeight="1">
      <c r="B27" s="89"/>
      <c r="E27" s="199" t="s">
        <v>1</v>
      </c>
      <c r="F27" s="199"/>
      <c r="G27" s="199"/>
      <c r="H27" s="199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36</v>
      </c>
      <c r="J30" s="66">
        <f>ROUND(J119,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38</v>
      </c>
      <c r="I32" s="35" t="s">
        <v>37</v>
      </c>
      <c r="J32" s="35" t="s">
        <v>39</v>
      </c>
      <c r="L32" s="32"/>
    </row>
    <row r="33" spans="2:12" s="1" customFormat="1" ht="14.45" customHeight="1">
      <c r="B33" s="32"/>
      <c r="D33" s="55" t="s">
        <v>40</v>
      </c>
      <c r="E33" s="27" t="s">
        <v>41</v>
      </c>
      <c r="F33" s="91">
        <f>ROUND((SUM(BE119:BE126)),  2)</f>
        <v>0</v>
      </c>
      <c r="I33" s="92">
        <v>0.21</v>
      </c>
      <c r="J33" s="91">
        <f>ROUND(((SUM(BE119:BE126))*I33),  2)</f>
        <v>0</v>
      </c>
      <c r="L33" s="32"/>
    </row>
    <row r="34" spans="2:12" s="1" customFormat="1" ht="14.45" customHeight="1">
      <c r="B34" s="32"/>
      <c r="E34" s="27" t="s">
        <v>42</v>
      </c>
      <c r="F34" s="91">
        <f>ROUND((SUM(BF119:BF126)),  2)</f>
        <v>0</v>
      </c>
      <c r="I34" s="92">
        <v>0.12</v>
      </c>
      <c r="J34" s="91">
        <f>ROUND(((SUM(BF119:BF126))*I34),  2)</f>
        <v>0</v>
      </c>
      <c r="L34" s="32"/>
    </row>
    <row r="35" spans="2:12" s="1" customFormat="1" ht="14.45" hidden="1" customHeight="1">
      <c r="B35" s="32"/>
      <c r="E35" s="27" t="s">
        <v>43</v>
      </c>
      <c r="F35" s="91">
        <f>ROUND((SUM(BG119:BG126)),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44</v>
      </c>
      <c r="F36" s="91">
        <f>ROUND((SUM(BH119:BH126)),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45</v>
      </c>
      <c r="F37" s="91">
        <f>ROUND((SUM(BI119:BI126)),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46</v>
      </c>
      <c r="E39" s="57"/>
      <c r="F39" s="57"/>
      <c r="G39" s="95" t="s">
        <v>47</v>
      </c>
      <c r="H39" s="96" t="s">
        <v>48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>
      <c r="B61" s="32"/>
      <c r="D61" s="43" t="s">
        <v>51</v>
      </c>
      <c r="E61" s="34"/>
      <c r="F61" s="99" t="s">
        <v>52</v>
      </c>
      <c r="G61" s="43" t="s">
        <v>51</v>
      </c>
      <c r="H61" s="34"/>
      <c r="I61" s="34"/>
      <c r="J61" s="100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>
      <c r="B76" s="32"/>
      <c r="D76" s="43" t="s">
        <v>51</v>
      </c>
      <c r="E76" s="34"/>
      <c r="F76" s="99" t="s">
        <v>52</v>
      </c>
      <c r="G76" s="43" t="s">
        <v>51</v>
      </c>
      <c r="H76" s="34"/>
      <c r="I76" s="34"/>
      <c r="J76" s="100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93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27" customHeight="1">
      <c r="B85" s="32"/>
      <c r="E85" s="229" t="str">
        <f>E7</f>
        <v>Stavební úpravy střešní konstrukce s vybudováním konstrukce pro uložení FVE panelů Starý Máteřov 34</v>
      </c>
      <c r="F85" s="230"/>
      <c r="G85" s="230"/>
      <c r="H85" s="230"/>
      <c r="L85" s="32"/>
    </row>
    <row r="86" spans="2:47" s="1" customFormat="1" ht="12" customHeight="1">
      <c r="B86" s="32"/>
      <c r="C86" s="27" t="s">
        <v>91</v>
      </c>
      <c r="L86" s="32"/>
    </row>
    <row r="87" spans="2:47" s="1" customFormat="1" ht="15.6" customHeight="1">
      <c r="B87" s="32"/>
      <c r="E87" s="210" t="str">
        <f>E9</f>
        <v>VON - VRN+ON</v>
      </c>
      <c r="F87" s="231"/>
      <c r="G87" s="231"/>
      <c r="H87" s="231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k.ú, Starý Máteřov</v>
      </c>
      <c r="I89" s="27" t="s">
        <v>22</v>
      </c>
      <c r="J89" s="52" t="str">
        <f>IF(J12="","",J12)</f>
        <v>23. 2. 2026</v>
      </c>
      <c r="L89" s="32"/>
    </row>
    <row r="90" spans="2:47" s="1" customFormat="1" ht="6.95" customHeight="1">
      <c r="B90" s="32"/>
      <c r="L90" s="32"/>
    </row>
    <row r="91" spans="2:47" s="1" customFormat="1" ht="40.9" customHeight="1">
      <c r="B91" s="32"/>
      <c r="C91" s="27" t="s">
        <v>24</v>
      </c>
      <c r="F91" s="25" t="str">
        <f>E15</f>
        <v>Obec Starý Máteřov, Starý Máteřov 38, 530 02</v>
      </c>
      <c r="I91" s="27" t="s">
        <v>30</v>
      </c>
      <c r="J91" s="30" t="str">
        <f>E21</f>
        <v>IPOKa, s.r.o.,Blanky Waleské 558, 281 02 Cerhenice</v>
      </c>
      <c r="L91" s="32"/>
    </row>
    <row r="92" spans="2:47" s="1" customFormat="1" ht="15.6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94</v>
      </c>
      <c r="D94" s="93"/>
      <c r="E94" s="93"/>
      <c r="F94" s="93"/>
      <c r="G94" s="93"/>
      <c r="H94" s="93"/>
      <c r="I94" s="93"/>
      <c r="J94" s="102" t="s">
        <v>95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96</v>
      </c>
      <c r="J96" s="66">
        <f>J119</f>
        <v>0</v>
      </c>
      <c r="L96" s="32"/>
      <c r="AU96" s="17" t="s">
        <v>97</v>
      </c>
    </row>
    <row r="97" spans="2:12" s="8" customFormat="1" ht="24.95" customHeight="1">
      <c r="B97" s="104"/>
      <c r="D97" s="105" t="s">
        <v>525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526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527</v>
      </c>
      <c r="E99" s="110"/>
      <c r="F99" s="110"/>
      <c r="G99" s="110"/>
      <c r="H99" s="110"/>
      <c r="I99" s="110"/>
      <c r="J99" s="111">
        <f>J124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115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7" customHeight="1">
      <c r="B109" s="32"/>
      <c r="E109" s="229" t="str">
        <f>E7</f>
        <v>Stavební úpravy střešní konstrukce s vybudováním konstrukce pro uložení FVE panelů Starý Máteřov 34</v>
      </c>
      <c r="F109" s="230"/>
      <c r="G109" s="230"/>
      <c r="H109" s="230"/>
      <c r="L109" s="32"/>
    </row>
    <row r="110" spans="2:12" s="1" customFormat="1" ht="12" customHeight="1">
      <c r="B110" s="32"/>
      <c r="C110" s="27" t="s">
        <v>91</v>
      </c>
      <c r="L110" s="32"/>
    </row>
    <row r="111" spans="2:12" s="1" customFormat="1" ht="15.6" customHeight="1">
      <c r="B111" s="32"/>
      <c r="E111" s="210" t="str">
        <f>E9</f>
        <v>VON - VRN+ON</v>
      </c>
      <c r="F111" s="231"/>
      <c r="G111" s="231"/>
      <c r="H111" s="231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k.ú, Starý Máteřov</v>
      </c>
      <c r="I113" s="27" t="s">
        <v>22</v>
      </c>
      <c r="J113" s="52" t="str">
        <f>IF(J12="","",J12)</f>
        <v>23. 2. 2026</v>
      </c>
      <c r="L113" s="32"/>
    </row>
    <row r="114" spans="2:65" s="1" customFormat="1" ht="6.95" customHeight="1">
      <c r="B114" s="32"/>
      <c r="L114" s="32"/>
    </row>
    <row r="115" spans="2:65" s="1" customFormat="1" ht="40.9" customHeight="1">
      <c r="B115" s="32"/>
      <c r="C115" s="27" t="s">
        <v>24</v>
      </c>
      <c r="F115" s="25" t="str">
        <f>E15</f>
        <v>Obec Starý Máteřov, Starý Máteřov 38, 530 02</v>
      </c>
      <c r="I115" s="27" t="s">
        <v>30</v>
      </c>
      <c r="J115" s="30" t="str">
        <f>E21</f>
        <v>IPOKa, s.r.o.,Blanky Waleské 558, 281 02 Cerhenice</v>
      </c>
      <c r="L115" s="32"/>
    </row>
    <row r="116" spans="2:65" s="1" customFormat="1" ht="15.6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116</v>
      </c>
      <c r="D118" s="114" t="s">
        <v>61</v>
      </c>
      <c r="E118" s="114" t="s">
        <v>57</v>
      </c>
      <c r="F118" s="114" t="s">
        <v>58</v>
      </c>
      <c r="G118" s="114" t="s">
        <v>117</v>
      </c>
      <c r="H118" s="114" t="s">
        <v>118</v>
      </c>
      <c r="I118" s="114" t="s">
        <v>119</v>
      </c>
      <c r="J118" s="115" t="s">
        <v>95</v>
      </c>
      <c r="K118" s="116" t="s">
        <v>120</v>
      </c>
      <c r="L118" s="112"/>
      <c r="M118" s="59" t="s">
        <v>1</v>
      </c>
      <c r="N118" s="60" t="s">
        <v>40</v>
      </c>
      <c r="O118" s="60" t="s">
        <v>121</v>
      </c>
      <c r="P118" s="60" t="s">
        <v>122</v>
      </c>
      <c r="Q118" s="60" t="s">
        <v>123</v>
      </c>
      <c r="R118" s="60" t="s">
        <v>124</v>
      </c>
      <c r="S118" s="60" t="s">
        <v>125</v>
      </c>
      <c r="T118" s="61" t="s">
        <v>126</v>
      </c>
    </row>
    <row r="119" spans="2:65" s="1" customFormat="1" ht="22.9" customHeight="1">
      <c r="B119" s="32"/>
      <c r="C119" s="64" t="s">
        <v>127</v>
      </c>
      <c r="J119" s="117">
        <f>BK119</f>
        <v>0</v>
      </c>
      <c r="L119" s="32"/>
      <c r="M119" s="62"/>
      <c r="N119" s="53"/>
      <c r="O119" s="53"/>
      <c r="P119" s="118">
        <f>P120</f>
        <v>0</v>
      </c>
      <c r="Q119" s="53"/>
      <c r="R119" s="118">
        <f>R120</f>
        <v>0</v>
      </c>
      <c r="S119" s="53"/>
      <c r="T119" s="119">
        <f>T120</f>
        <v>0</v>
      </c>
      <c r="AT119" s="17" t="s">
        <v>75</v>
      </c>
      <c r="AU119" s="17" t="s">
        <v>97</v>
      </c>
      <c r="BK119" s="120">
        <f>BK120</f>
        <v>0</v>
      </c>
    </row>
    <row r="120" spans="2:65" s="11" customFormat="1" ht="25.9" customHeight="1">
      <c r="B120" s="121"/>
      <c r="D120" s="122" t="s">
        <v>75</v>
      </c>
      <c r="E120" s="123" t="s">
        <v>528</v>
      </c>
      <c r="F120" s="123" t="s">
        <v>529</v>
      </c>
      <c r="I120" s="124"/>
      <c r="J120" s="125">
        <f>BK120</f>
        <v>0</v>
      </c>
      <c r="L120" s="121"/>
      <c r="M120" s="126"/>
      <c r="P120" s="127">
        <f>P121+P124</f>
        <v>0</v>
      </c>
      <c r="R120" s="127">
        <f>R121+R124</f>
        <v>0</v>
      </c>
      <c r="T120" s="128">
        <f>T121+T124</f>
        <v>0</v>
      </c>
      <c r="AR120" s="122" t="s">
        <v>162</v>
      </c>
      <c r="AT120" s="129" t="s">
        <v>75</v>
      </c>
      <c r="AU120" s="129" t="s">
        <v>76</v>
      </c>
      <c r="AY120" s="122" t="s">
        <v>130</v>
      </c>
      <c r="BK120" s="130">
        <f>BK121+BK124</f>
        <v>0</v>
      </c>
    </row>
    <row r="121" spans="2:65" s="11" customFormat="1" ht="22.9" customHeight="1">
      <c r="B121" s="121"/>
      <c r="D121" s="122" t="s">
        <v>75</v>
      </c>
      <c r="E121" s="131" t="s">
        <v>530</v>
      </c>
      <c r="F121" s="131" t="s">
        <v>531</v>
      </c>
      <c r="I121" s="124"/>
      <c r="J121" s="132">
        <f>BK121</f>
        <v>0</v>
      </c>
      <c r="L121" s="121"/>
      <c r="M121" s="126"/>
      <c r="P121" s="127">
        <f>SUM(P122:P123)</f>
        <v>0</v>
      </c>
      <c r="R121" s="127">
        <f>SUM(R122:R123)</f>
        <v>0</v>
      </c>
      <c r="T121" s="128">
        <f>SUM(T122:T123)</f>
        <v>0</v>
      </c>
      <c r="AR121" s="122" t="s">
        <v>162</v>
      </c>
      <c r="AT121" s="129" t="s">
        <v>75</v>
      </c>
      <c r="AU121" s="129" t="s">
        <v>84</v>
      </c>
      <c r="AY121" s="122" t="s">
        <v>130</v>
      </c>
      <c r="BK121" s="130">
        <f>SUM(BK122:BK123)</f>
        <v>0</v>
      </c>
    </row>
    <row r="122" spans="2:65" s="1" customFormat="1" ht="14.45" customHeight="1">
      <c r="B122" s="32"/>
      <c r="C122" s="133" t="s">
        <v>84</v>
      </c>
      <c r="D122" s="133" t="s">
        <v>132</v>
      </c>
      <c r="E122" s="134" t="s">
        <v>532</v>
      </c>
      <c r="F122" s="135" t="s">
        <v>533</v>
      </c>
      <c r="G122" s="136" t="s">
        <v>277</v>
      </c>
      <c r="H122" s="137">
        <v>1</v>
      </c>
      <c r="I122" s="138"/>
      <c r="J122" s="139">
        <f>ROUND(I122*H122,2)</f>
        <v>0</v>
      </c>
      <c r="K122" s="140"/>
      <c r="L122" s="32"/>
      <c r="M122" s="141" t="s">
        <v>1</v>
      </c>
      <c r="N122" s="142" t="s">
        <v>41</v>
      </c>
      <c r="P122" s="143">
        <f>O122*H122</f>
        <v>0</v>
      </c>
      <c r="Q122" s="143">
        <v>0</v>
      </c>
      <c r="R122" s="143">
        <f>Q122*H122</f>
        <v>0</v>
      </c>
      <c r="S122" s="143">
        <v>0</v>
      </c>
      <c r="T122" s="144">
        <f>S122*H122</f>
        <v>0</v>
      </c>
      <c r="AR122" s="145" t="s">
        <v>534</v>
      </c>
      <c r="AT122" s="145" t="s">
        <v>132</v>
      </c>
      <c r="AU122" s="145" t="s">
        <v>86</v>
      </c>
      <c r="AY122" s="17" t="s">
        <v>130</v>
      </c>
      <c r="BE122" s="146">
        <f>IF(N122="základní",J122,0)</f>
        <v>0</v>
      </c>
      <c r="BF122" s="146">
        <f>IF(N122="snížená",J122,0)</f>
        <v>0</v>
      </c>
      <c r="BG122" s="146">
        <f>IF(N122="zákl. přenesená",J122,0)</f>
        <v>0</v>
      </c>
      <c r="BH122" s="146">
        <f>IF(N122="sníž. přenesená",J122,0)</f>
        <v>0</v>
      </c>
      <c r="BI122" s="146">
        <f>IF(N122="nulová",J122,0)</f>
        <v>0</v>
      </c>
      <c r="BJ122" s="17" t="s">
        <v>84</v>
      </c>
      <c r="BK122" s="146">
        <f>ROUND(I122*H122,2)</f>
        <v>0</v>
      </c>
      <c r="BL122" s="17" t="s">
        <v>534</v>
      </c>
      <c r="BM122" s="145" t="s">
        <v>535</v>
      </c>
    </row>
    <row r="123" spans="2:65" s="1" customFormat="1" ht="14.45" customHeight="1">
      <c r="B123" s="32"/>
      <c r="C123" s="133" t="s">
        <v>86</v>
      </c>
      <c r="D123" s="133" t="s">
        <v>132</v>
      </c>
      <c r="E123" s="134" t="s">
        <v>536</v>
      </c>
      <c r="F123" s="135" t="s">
        <v>537</v>
      </c>
      <c r="G123" s="136" t="s">
        <v>277</v>
      </c>
      <c r="H123" s="137">
        <v>1</v>
      </c>
      <c r="I123" s="138"/>
      <c r="J123" s="139">
        <f>ROUND(I123*H123,2)</f>
        <v>0</v>
      </c>
      <c r="K123" s="140"/>
      <c r="L123" s="32"/>
      <c r="M123" s="141" t="s">
        <v>1</v>
      </c>
      <c r="N123" s="142" t="s">
        <v>41</v>
      </c>
      <c r="P123" s="143">
        <f>O123*H123</f>
        <v>0</v>
      </c>
      <c r="Q123" s="143">
        <v>0</v>
      </c>
      <c r="R123" s="143">
        <f>Q123*H123</f>
        <v>0</v>
      </c>
      <c r="S123" s="143">
        <v>0</v>
      </c>
      <c r="T123" s="144">
        <f>S123*H123</f>
        <v>0</v>
      </c>
      <c r="AR123" s="145" t="s">
        <v>534</v>
      </c>
      <c r="AT123" s="145" t="s">
        <v>132</v>
      </c>
      <c r="AU123" s="145" t="s">
        <v>86</v>
      </c>
      <c r="AY123" s="17" t="s">
        <v>130</v>
      </c>
      <c r="BE123" s="146">
        <f>IF(N123="základní",J123,0)</f>
        <v>0</v>
      </c>
      <c r="BF123" s="146">
        <f>IF(N123="snížená",J123,0)</f>
        <v>0</v>
      </c>
      <c r="BG123" s="146">
        <f>IF(N123="zákl. přenesená",J123,0)</f>
        <v>0</v>
      </c>
      <c r="BH123" s="146">
        <f>IF(N123="sníž. přenesená",J123,0)</f>
        <v>0</v>
      </c>
      <c r="BI123" s="146">
        <f>IF(N123="nulová",J123,0)</f>
        <v>0</v>
      </c>
      <c r="BJ123" s="17" t="s">
        <v>84</v>
      </c>
      <c r="BK123" s="146">
        <f>ROUND(I123*H123,2)</f>
        <v>0</v>
      </c>
      <c r="BL123" s="17" t="s">
        <v>534</v>
      </c>
      <c r="BM123" s="145" t="s">
        <v>538</v>
      </c>
    </row>
    <row r="124" spans="2:65" s="11" customFormat="1" ht="22.9" customHeight="1">
      <c r="B124" s="121"/>
      <c r="D124" s="122" t="s">
        <v>75</v>
      </c>
      <c r="E124" s="131" t="s">
        <v>539</v>
      </c>
      <c r="F124" s="131" t="s">
        <v>540</v>
      </c>
      <c r="I124" s="124"/>
      <c r="J124" s="132">
        <f>BK124</f>
        <v>0</v>
      </c>
      <c r="L124" s="121"/>
      <c r="M124" s="126"/>
      <c r="P124" s="127">
        <f>SUM(P125:P126)</f>
        <v>0</v>
      </c>
      <c r="R124" s="127">
        <f>SUM(R125:R126)</f>
        <v>0</v>
      </c>
      <c r="T124" s="128">
        <f>SUM(T125:T126)</f>
        <v>0</v>
      </c>
      <c r="AR124" s="122" t="s">
        <v>162</v>
      </c>
      <c r="AT124" s="129" t="s">
        <v>75</v>
      </c>
      <c r="AU124" s="129" t="s">
        <v>84</v>
      </c>
      <c r="AY124" s="122" t="s">
        <v>130</v>
      </c>
      <c r="BK124" s="130">
        <f>SUM(BK125:BK126)</f>
        <v>0</v>
      </c>
    </row>
    <row r="125" spans="2:65" s="1" customFormat="1" ht="14.45" customHeight="1">
      <c r="B125" s="32"/>
      <c r="C125" s="133" t="s">
        <v>151</v>
      </c>
      <c r="D125" s="133" t="s">
        <v>132</v>
      </c>
      <c r="E125" s="134" t="s">
        <v>541</v>
      </c>
      <c r="F125" s="135" t="s">
        <v>542</v>
      </c>
      <c r="G125" s="136" t="s">
        <v>277</v>
      </c>
      <c r="H125" s="137">
        <v>1</v>
      </c>
      <c r="I125" s="138"/>
      <c r="J125" s="139">
        <f>ROUND(I125*H125,2)</f>
        <v>0</v>
      </c>
      <c r="K125" s="140"/>
      <c r="L125" s="32"/>
      <c r="M125" s="141" t="s">
        <v>1</v>
      </c>
      <c r="N125" s="142" t="s">
        <v>41</v>
      </c>
      <c r="P125" s="143">
        <f>O125*H125</f>
        <v>0</v>
      </c>
      <c r="Q125" s="143">
        <v>0</v>
      </c>
      <c r="R125" s="143">
        <f>Q125*H125</f>
        <v>0</v>
      </c>
      <c r="S125" s="143">
        <v>0</v>
      </c>
      <c r="T125" s="144">
        <f>S125*H125</f>
        <v>0</v>
      </c>
      <c r="AR125" s="145" t="s">
        <v>534</v>
      </c>
      <c r="AT125" s="145" t="s">
        <v>132</v>
      </c>
      <c r="AU125" s="145" t="s">
        <v>86</v>
      </c>
      <c r="AY125" s="17" t="s">
        <v>130</v>
      </c>
      <c r="BE125" s="146">
        <f>IF(N125="základní",J125,0)</f>
        <v>0</v>
      </c>
      <c r="BF125" s="146">
        <f>IF(N125="snížená",J125,0)</f>
        <v>0</v>
      </c>
      <c r="BG125" s="146">
        <f>IF(N125="zákl. přenesená",J125,0)</f>
        <v>0</v>
      </c>
      <c r="BH125" s="146">
        <f>IF(N125="sníž. přenesená",J125,0)</f>
        <v>0</v>
      </c>
      <c r="BI125" s="146">
        <f>IF(N125="nulová",J125,0)</f>
        <v>0</v>
      </c>
      <c r="BJ125" s="17" t="s">
        <v>84</v>
      </c>
      <c r="BK125" s="146">
        <f>ROUND(I125*H125,2)</f>
        <v>0</v>
      </c>
      <c r="BL125" s="17" t="s">
        <v>534</v>
      </c>
      <c r="BM125" s="145" t="s">
        <v>543</v>
      </c>
    </row>
    <row r="126" spans="2:65" s="1" customFormat="1" ht="14.45" customHeight="1">
      <c r="B126" s="32"/>
      <c r="C126" s="133" t="s">
        <v>143</v>
      </c>
      <c r="D126" s="133" t="s">
        <v>132</v>
      </c>
      <c r="E126" s="134" t="s">
        <v>544</v>
      </c>
      <c r="F126" s="135" t="s">
        <v>545</v>
      </c>
      <c r="G126" s="136" t="s">
        <v>277</v>
      </c>
      <c r="H126" s="137">
        <v>1</v>
      </c>
      <c r="I126" s="138"/>
      <c r="J126" s="139">
        <f>ROUND(I126*H126,2)</f>
        <v>0</v>
      </c>
      <c r="K126" s="140"/>
      <c r="L126" s="32"/>
      <c r="M126" s="187" t="s">
        <v>1</v>
      </c>
      <c r="N126" s="188" t="s">
        <v>41</v>
      </c>
      <c r="O126" s="189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AR126" s="145" t="s">
        <v>534</v>
      </c>
      <c r="AT126" s="145" t="s">
        <v>132</v>
      </c>
      <c r="AU126" s="145" t="s">
        <v>86</v>
      </c>
      <c r="AY126" s="17" t="s">
        <v>130</v>
      </c>
      <c r="BE126" s="146">
        <f>IF(N126="základní",J126,0)</f>
        <v>0</v>
      </c>
      <c r="BF126" s="146">
        <f>IF(N126="snížená",J126,0)</f>
        <v>0</v>
      </c>
      <c r="BG126" s="146">
        <f>IF(N126="zákl. přenesená",J126,0)</f>
        <v>0</v>
      </c>
      <c r="BH126" s="146">
        <f>IF(N126="sníž. přenesená",J126,0)</f>
        <v>0</v>
      </c>
      <c r="BI126" s="146">
        <f>IF(N126="nulová",J126,0)</f>
        <v>0</v>
      </c>
      <c r="BJ126" s="17" t="s">
        <v>84</v>
      </c>
      <c r="BK126" s="146">
        <f>ROUND(I126*H126,2)</f>
        <v>0</v>
      </c>
      <c r="BL126" s="17" t="s">
        <v>534</v>
      </c>
      <c r="BM126" s="145" t="s">
        <v>546</v>
      </c>
    </row>
    <row r="127" spans="2:65" s="1" customFormat="1" ht="6.95" customHeight="1"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32"/>
    </row>
  </sheetData>
  <sheetProtection algorithmName="SHA-512" hashValue="zMwrnbaNjDuwDYfZwEhkoezWIncphcxoqqK6e7AnG8/slbeq6jbl7fQH7JdbGh7n6Mt1skf+FYIrMKi0yzBpyg==" saltValue="Ff4yHO309gvH8t0T6tB4kSvY61og1MbcpFvHEQcdq84tbWV2KDUi+v9aTIZE7dKKUcDIcLvt/bola15TAjzOCQ==" spinCount="100000" sheet="1" objects="1" scenarios="1" formatColumns="0" formatRows="0" autoFilter="0"/>
  <autoFilter ref="C118:K126" xr:uid="{00000000-0009-0000-0000-000002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6" ma:contentTypeDescription="Vytvoří nový dokument" ma:contentTypeScope="" ma:versionID="100d8139c48d1b45df23edf92c9a6fb5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596c6538538ab5320ccf71eb44d71919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ADF782-4886-4352-A848-F1715DAE6A29}"/>
</file>

<file path=customXml/itemProps2.xml><?xml version="1.0" encoding="utf-8"?>
<ds:datastoreItem xmlns:ds="http://schemas.openxmlformats.org/officeDocument/2006/customXml" ds:itemID="{1EBB9442-2696-4950-8AEE-BA99855564EA}"/>
</file>

<file path=customXml/itemProps3.xml><?xml version="1.0" encoding="utf-8"?>
<ds:datastoreItem xmlns:ds="http://schemas.openxmlformats.org/officeDocument/2006/customXml" ds:itemID="{D31B39A4-70FA-4803-BDEB-0734DE3A8D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DESKTOP-178D9QK\solim</dc:creator>
  <cp:keywords/>
  <dc:description/>
  <cp:lastModifiedBy>Uživatel typu Host</cp:lastModifiedBy>
  <cp:revision/>
  <dcterms:created xsi:type="dcterms:W3CDTF">2026-02-23T14:17:50Z</dcterms:created>
  <dcterms:modified xsi:type="dcterms:W3CDTF">2026-03-03T05:28:58Z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</Properties>
</file>