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záloha\1112 ROZÁRIUM č. 13\rozdělení prací 2024\"/>
    </mc:Choice>
  </mc:AlternateContent>
  <bookViews>
    <workbookView xWindow="-120" yWindow="-120" windowWidth="20730" windowHeight="11040" activeTab="1"/>
  </bookViews>
  <sheets>
    <sheet name="Rekapitulace stavby" sheetId="1" r:id="rId1"/>
    <sheet name="D_1_4_4_ - Plynová zařízení" sheetId="2" r:id="rId2"/>
  </sheets>
  <definedNames>
    <definedName name="_xlnm.Print_Titles" localSheetId="1">'D_1_4_4_ - Plynová zařízení'!$119:$119</definedName>
    <definedName name="_xlnm.Print_Titles" localSheetId="0">'Rekapitulace stavby'!$85:$85</definedName>
    <definedName name="_xlnm.Print_Area" localSheetId="1">'D_1_4_4_ - Plynová zařízení'!$C$4:$Q$70,'D_1_4_4_ - Plynová zařízení'!$C$76:$Q$103,'D_1_4_4_ - Plynová zařízení'!$C$109:$Q$145</definedName>
    <definedName name="_xlnm.Print_Area" localSheetId="0">'Rekapitulace stavby'!$C$4:$AP$70,'Rekapitulace stavby'!$C$76:$AP$92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88" i="1" l="1"/>
  <c r="AX88" i="1"/>
  <c r="W142" i="2"/>
  <c r="AA139" i="2"/>
  <c r="Y139" i="2"/>
  <c r="W139" i="2"/>
  <c r="BK139" i="2"/>
  <c r="N139" i="2" s="1"/>
  <c r="N96" i="2" s="1"/>
  <c r="AA137" i="2"/>
  <c r="Y137" i="2"/>
  <c r="W137" i="2"/>
  <c r="BK137" i="2"/>
  <c r="N137" i="2" s="1"/>
  <c r="N95" i="2" s="1"/>
  <c r="AA135" i="2"/>
  <c r="W135" i="2"/>
  <c r="BI133" i="2"/>
  <c r="BH133" i="2"/>
  <c r="BG133" i="2"/>
  <c r="BF133" i="2"/>
  <c r="AA133" i="2"/>
  <c r="Y133" i="2"/>
  <c r="W133" i="2"/>
  <c r="BK133" i="2"/>
  <c r="N133" i="2"/>
  <c r="BE133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5" i="2"/>
  <c r="BH125" i="2"/>
  <c r="BG125" i="2"/>
  <c r="BF125" i="2"/>
  <c r="AA125" i="2"/>
  <c r="Y125" i="2"/>
  <c r="W125" i="2"/>
  <c r="BK125" i="2"/>
  <c r="N125" i="2"/>
  <c r="BE125" i="2" s="1"/>
  <c r="BI123" i="2"/>
  <c r="BH123" i="2"/>
  <c r="BG123" i="2"/>
  <c r="BF123" i="2"/>
  <c r="AA123" i="2"/>
  <c r="AA122" i="2" s="1"/>
  <c r="Y123" i="2"/>
  <c r="Y122" i="2" s="1"/>
  <c r="W123" i="2"/>
  <c r="W122" i="2" s="1"/>
  <c r="BK123" i="2"/>
  <c r="BK122" i="2" s="1"/>
  <c r="N123" i="2"/>
  <c r="BE123" i="2" s="1"/>
  <c r="F114" i="2"/>
  <c r="F112" i="2"/>
  <c r="M28" i="2"/>
  <c r="AS88" i="1" s="1"/>
  <c r="AS87" i="1" s="1"/>
  <c r="F81" i="2"/>
  <c r="F79" i="2"/>
  <c r="O21" i="2"/>
  <c r="E21" i="2"/>
  <c r="M84" i="2" s="1"/>
  <c r="O20" i="2"/>
  <c r="O18" i="2"/>
  <c r="E18" i="2"/>
  <c r="M83" i="2" s="1"/>
  <c r="O17" i="2"/>
  <c r="O15" i="2"/>
  <c r="E15" i="2"/>
  <c r="F117" i="2" s="1"/>
  <c r="O14" i="2"/>
  <c r="O12" i="2"/>
  <c r="E12" i="2"/>
  <c r="F116" i="2" s="1"/>
  <c r="O11" i="2"/>
  <c r="M81" i="2"/>
  <c r="M114" i="2"/>
  <c r="F6" i="2"/>
  <c r="F111" i="2" s="1"/>
  <c r="AK27" i="1"/>
  <c r="AM83" i="1"/>
  <c r="L83" i="1"/>
  <c r="AM82" i="1"/>
  <c r="L82" i="1"/>
  <c r="AM80" i="1"/>
  <c r="L80" i="1"/>
  <c r="L78" i="1"/>
  <c r="L77" i="1"/>
  <c r="Y129" i="2" l="1"/>
  <c r="Y124" i="2"/>
  <c r="AA129" i="2"/>
  <c r="AA121" i="2" s="1"/>
  <c r="AA144" i="2"/>
  <c r="F84" i="2"/>
  <c r="Y121" i="2"/>
  <c r="W124" i="2"/>
  <c r="H33" i="2"/>
  <c r="BA88" i="1" s="1"/>
  <c r="BA87" i="1" s="1"/>
  <c r="AW87" i="1" s="1"/>
  <c r="AK32" i="1" s="1"/>
  <c r="AA124" i="2"/>
  <c r="BK142" i="2"/>
  <c r="N142" i="2" s="1"/>
  <c r="N98" i="2" s="1"/>
  <c r="W144" i="2"/>
  <c r="W141" i="2" s="1"/>
  <c r="AA134" i="2"/>
  <c r="H34" i="2"/>
  <c r="BB88" i="1" s="1"/>
  <c r="BB87" i="1" s="1"/>
  <c r="AX87" i="1" s="1"/>
  <c r="H36" i="2"/>
  <c r="BD88" i="1" s="1"/>
  <c r="BD87" i="1" s="1"/>
  <c r="W35" i="1" s="1"/>
  <c r="BK129" i="2"/>
  <c r="N129" i="2" s="1"/>
  <c r="N92" i="2" s="1"/>
  <c r="W129" i="2"/>
  <c r="Y142" i="2"/>
  <c r="M117" i="2"/>
  <c r="BK124" i="2"/>
  <c r="N124" i="2" s="1"/>
  <c r="N91" i="2" s="1"/>
  <c r="AA142" i="2"/>
  <c r="M33" i="2"/>
  <c r="AW88" i="1" s="1"/>
  <c r="F83" i="2"/>
  <c r="BK135" i="2"/>
  <c r="BK134" i="2" s="1"/>
  <c r="N134" i="2" s="1"/>
  <c r="N93" i="2" s="1"/>
  <c r="Y135" i="2"/>
  <c r="Y134" i="2" s="1"/>
  <c r="BK144" i="2"/>
  <c r="N144" i="2" s="1"/>
  <c r="N99" i="2" s="1"/>
  <c r="Y144" i="2"/>
  <c r="F78" i="2"/>
  <c r="W134" i="2"/>
  <c r="H35" i="2"/>
  <c r="BC88" i="1" s="1"/>
  <c r="BC87" i="1" s="1"/>
  <c r="AY87" i="1" s="1"/>
  <c r="M32" i="2"/>
  <c r="AV88" i="1" s="1"/>
  <c r="H32" i="2"/>
  <c r="AZ88" i="1" s="1"/>
  <c r="AZ87" i="1" s="1"/>
  <c r="M116" i="2"/>
  <c r="N122" i="2"/>
  <c r="N90" i="2" s="1"/>
  <c r="AA141" i="2" l="1"/>
  <c r="W33" i="1"/>
  <c r="AA120" i="2"/>
  <c r="W32" i="1"/>
  <c r="N135" i="2"/>
  <c r="N94" i="2" s="1"/>
  <c r="AT88" i="1"/>
  <c r="W121" i="2"/>
  <c r="W120" i="2" s="1"/>
  <c r="AU88" i="1" s="1"/>
  <c r="AU87" i="1" s="1"/>
  <c r="Y141" i="2"/>
  <c r="Y120" i="2" s="1"/>
  <c r="BK121" i="2"/>
  <c r="N121" i="2" s="1"/>
  <c r="N89" i="2" s="1"/>
  <c r="W34" i="1"/>
  <c r="BK141" i="2"/>
  <c r="N141" i="2" s="1"/>
  <c r="N97" i="2" s="1"/>
  <c r="W31" i="1"/>
  <c r="AV87" i="1"/>
  <c r="BK120" i="2" l="1"/>
  <c r="N120" i="2" s="1"/>
  <c r="N88" i="2" s="1"/>
  <c r="AT87" i="1"/>
  <c r="AK31" i="1"/>
  <c r="M27" i="2" l="1"/>
  <c r="M30" i="2" s="1"/>
  <c r="L103" i="2"/>
  <c r="L38" i="2" l="1"/>
  <c r="AG88" i="1"/>
  <c r="AG87" i="1" l="1"/>
  <c r="AN88" i="1"/>
  <c r="AG92" i="1" l="1"/>
  <c r="AK26" i="1"/>
  <c r="AK29" i="1" s="1"/>
  <c r="AK37" i="1" s="1"/>
  <c r="AN87" i="1"/>
  <c r="AN92" i="1" s="1"/>
</calcChain>
</file>

<file path=xl/sharedStrings.xml><?xml version="1.0" encoding="utf-8"?>
<sst xmlns="http://schemas.openxmlformats.org/spreadsheetml/2006/main" count="430" uniqueCount="166">
  <si>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</si>
  <si>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</si>
  <si>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</si>
  <si>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</si>
  <si>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</si>
  <si>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</si>
  <si>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</si>
  <si>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</si>
  <si>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</si>
  <si>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</si>
  <si>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</si>
  <si>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</si>
  <si>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</si>
  <si>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</si>
  <si>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</si>
  <si>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</si>
  <si>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2018_15</t>
  </si>
  <si>
    <t>Stavba:</t>
  </si>
  <si>
    <t>Zázemí zahradníků rozária</t>
  </si>
  <si>
    <t>JKSO:</t>
  </si>
  <si>
    <t/>
  </si>
  <si>
    <t>CC-CZ:</t>
  </si>
  <si>
    <t>Místo:</t>
  </si>
  <si>
    <t>Olomouc</t>
  </si>
  <si>
    <t>Datum:</t>
  </si>
  <si>
    <t>20. 6. 2018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</si>
  <si>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</si>
  <si>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</si>
  <si>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</si>
  <si>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</si>
  <si>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</si>
  <si>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</si>
  <si>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</si>
  <si>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</si>
  <si>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</si>
  <si>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</si>
  <si>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</si>
  <si>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</si>
  <si>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</si>
  <si>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</si>
  <si>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</si>
  <si>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</si>
  <si>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</si>
  <si>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</si>
  <si>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</si>
  <si>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</si>
  <si>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</si>
  <si>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</si>
  <si>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</si>
  <si>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</si>
  <si>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</si>
  <si>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</si>
  <si>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</si>
  <si>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</si>
  <si>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</si>
  <si>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</si>
  <si>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</si>
  <si>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</si>
  <si>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</si>
  <si>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</si>
  <si>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</si>
  <si>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</si>
  <si>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</si>
  <si>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</si>
  <si>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</si>
  <si>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</si>
  <si>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</si>
  <si>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</si>
  <si>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</si>
  <si>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</si>
  <si>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</si>
  <si>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</si>
  <si>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</si>
  <si>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</si>
  <si>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</si>
  <si>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</si>
  <si>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</si>
  <si>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{baab3d8b-2177-4c5e-a8ea-7512537fdfd2}</t>
  </si>
  <si>
    <t>{00000000-0000-0000-0000-000000000000}</t>
  </si>
  <si>
    <t>/</t>
  </si>
  <si>
    <t>D_1_4_4_</t>
  </si>
  <si>
    <t>Plynová zařízení</t>
  </si>
  <si>
    <t>1</t>
  </si>
  <si>
    <t>{22ea262b-f28b-458e-b929-b67fe934d61b}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</si>
  <si>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</si>
  <si>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</si>
  <si>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</si>
  <si>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</si>
  <si>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</si>
  <si>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</si>
  <si>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</si>
  <si>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</si>
  <si>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</si>
  <si>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</si>
  <si>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</si>
  <si>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</si>
  <si>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D_1_4_4_ - Plynová zařízení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</si>
  <si>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</si>
  <si>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</si>
  <si>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</si>
  <si>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</si>
  <si>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</si>
  <si>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</si>
  <si>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</si>
  <si>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</si>
  <si>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</si>
  <si>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</si>
  <si>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</si>
  <si>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</si>
  <si>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723 - Zdravotechnika - vnitřní plynovod</t>
  </si>
  <si>
    <t xml:space="preserve">    727 - Zdravotechnika - požární ochrana</t>
  </si>
  <si>
    <t xml:space="preserve">    783 - Dokončovací práce - nátěry</t>
  </si>
  <si>
    <t>M - Práce a dodávky M</t>
  </si>
  <si>
    <t xml:space="preserve">    23-M - Montáže potrubí</t>
  </si>
  <si>
    <t xml:space="preserve">    58-M - Revize vyhrazených technických zařízení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</si>
  <si>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</si>
  <si>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</si>
  <si>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</si>
  <si>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</si>
  <si>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</si>
  <si>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</si>
  <si>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</si>
  <si>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</si>
  <si>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</si>
  <si>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</si>
  <si>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</si>
  <si>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</si>
  <si>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</si>
  <si>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</si>
  <si>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</si>
  <si>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</si>
  <si>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</si>
  <si>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612135101</t>
  </si>
  <si>
    <t>Hrubá výplň rýh ve stěnách maltou jakékoli šířky rýhy</t>
  </si>
  <si>
    <t>m2</t>
  </si>
  <si>
    <t>4</t>
  </si>
  <si>
    <t>2003142481</t>
  </si>
  <si>
    <t>971033561</t>
  </si>
  <si>
    <t>Vybourání otvorů ve zdivu cihelném pl do 1 m2 na MVC nebo MV tl do 600 mm</t>
  </si>
  <si>
    <t>m3</t>
  </si>
  <si>
    <t>-874192257</t>
  </si>
  <si>
    <t>vysekání niky pro umístění HUP</t>
  </si>
  <si>
    <t>P</t>
  </si>
  <si>
    <t>3</t>
  </si>
  <si>
    <t>974031132</t>
  </si>
  <si>
    <t>Vysekání rýh ve zdivu cihelném hl do 50 mm š do 70 mm</t>
  </si>
  <si>
    <t>m</t>
  </si>
  <si>
    <t>1059218324</t>
  </si>
  <si>
    <t>977131119</t>
  </si>
  <si>
    <t>Vrty příklepovými vrtáky D do 32 mm do cihelného zdiva nebo prostého betonu</t>
  </si>
  <si>
    <t>-1455881459</t>
  </si>
  <si>
    <t>5</t>
  </si>
  <si>
    <t>997013151</t>
  </si>
  <si>
    <t>Vnitrostaveništní doprava suti a vybouraných hmot pro budovy v do 6 m s omezením mechanizace</t>
  </si>
  <si>
    <t>t</t>
  </si>
  <si>
    <t>-1325002616</t>
  </si>
  <si>
    <t>6</t>
  </si>
  <si>
    <t>997013501</t>
  </si>
  <si>
    <t>Odvoz suti a vybouraných hmot na skládku nebo meziskládku do 1 km se složením</t>
  </si>
  <si>
    <t>-609996524</t>
  </si>
  <si>
    <t>5*0,247</t>
  </si>
  <si>
    <t>VV</t>
  </si>
  <si>
    <t>7</t>
  </si>
  <si>
    <t>997013803</t>
  </si>
  <si>
    <t>Poplatek za uložení na skládce (skládkovné) stavebního odpadu cihelného kód odpadu 170 102</t>
  </si>
  <si>
    <t>-2129215038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</si>
</sst>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4" fontId="29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vertical="center"/>
    </xf>
    <xf numFmtId="0" fontId="12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 vertical="center" wrapText="1"/>
    </xf>
    <xf numFmtId="167" fontId="0" fillId="0" borderId="25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4" fontId="0" fillId="0" borderId="24" xfId="0" applyNumberFormat="1" applyFill="1" applyBorder="1" applyAlignment="1">
      <alignment vertical="center"/>
    </xf>
    <xf numFmtId="4" fontId="0" fillId="0" borderId="23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0" borderId="2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66" fontId="1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0" fillId="0" borderId="25" xfId="0" applyFill="1" applyBorder="1" applyAlignment="1">
      <alignment horizontal="left" vertical="center" wrapText="1"/>
    </xf>
    <xf numFmtId="4" fontId="0" fillId="0" borderId="25" xfId="0" applyNumberForma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66" fontId="1" fillId="0" borderId="17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4" fontId="0" fillId="6" borderId="25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Fill="1" applyAlignment="1">
      <alignment horizontal="left"/>
    </xf>
    <xf numFmtId="0" fontId="33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workbookViewId="0">
      <pane ySplit="1" topLeftCell="A14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33" width="2.5" customWidth="1"/>
    <col min="34" max="34" width="3.375" customWidth="1"/>
    <col min="35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.625" customWidth="1"/>
    <col min="44" max="44" width="13.625" customWidth="1"/>
    <col min="45" max="46" width="25.875" hidden="1" customWidth="1"/>
    <col min="47" max="47" width="2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89" width="9.375" hidden="1"/>
  </cols>
  <sheetData>
    <row r="1" spans="1:73" ht="21.4" customHeight="1" x14ac:dyDescent="0.35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1" t="s">
        <v>4</v>
      </c>
      <c r="BB1" s="11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6</v>
      </c>
      <c r="BU1" s="16" t="s">
        <v>6</v>
      </c>
    </row>
    <row r="2" spans="1:73" ht="37" customHeight="1" x14ac:dyDescent="0.35">
      <c r="C2" s="141" t="s">
        <v>7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R2" s="168" t="s">
        <v>8</v>
      </c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S2" s="18" t="s">
        <v>9</v>
      </c>
      <c r="BT2" s="18" t="s">
        <v>10</v>
      </c>
    </row>
    <row r="3" spans="1:73" ht="7" customHeight="1" x14ac:dyDescent="0.3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7" customHeight="1" x14ac:dyDescent="0.35">
      <c r="B4" s="22"/>
      <c r="C4" s="143" t="s">
        <v>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23"/>
      <c r="AS4" s="17" t="s">
        <v>13</v>
      </c>
      <c r="BS4" s="18" t="s">
        <v>14</v>
      </c>
    </row>
    <row r="5" spans="1:73" ht="14.5" customHeight="1" x14ac:dyDescent="0.35">
      <c r="B5" s="22"/>
      <c r="D5" s="24" t="s">
        <v>15</v>
      </c>
      <c r="K5" s="145" t="s">
        <v>16</v>
      </c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Q5" s="23"/>
      <c r="BS5" s="18" t="s">
        <v>9</v>
      </c>
    </row>
    <row r="6" spans="1:73" ht="37" customHeight="1" x14ac:dyDescent="0.35">
      <c r="B6" s="22"/>
      <c r="D6" s="26" t="s">
        <v>17</v>
      </c>
      <c r="K6" s="147" t="s">
        <v>18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Q6" s="23"/>
      <c r="BS6" s="18" t="s">
        <v>9</v>
      </c>
    </row>
    <row r="7" spans="1:73" ht="14.5" customHeight="1" x14ac:dyDescent="0.35">
      <c r="B7" s="22"/>
      <c r="D7" s="27" t="s">
        <v>19</v>
      </c>
      <c r="K7" s="25" t="s">
        <v>20</v>
      </c>
      <c r="AK7" s="27" t="s">
        <v>21</v>
      </c>
      <c r="AN7" s="25" t="s">
        <v>20</v>
      </c>
      <c r="AQ7" s="23"/>
      <c r="BS7" s="18" t="s">
        <v>9</v>
      </c>
    </row>
    <row r="8" spans="1:73" ht="14.5" customHeight="1" x14ac:dyDescent="0.35">
      <c r="B8" s="22"/>
      <c r="D8" s="27" t="s">
        <v>22</v>
      </c>
      <c r="K8" s="25" t="s">
        <v>23</v>
      </c>
      <c r="AK8" s="27" t="s">
        <v>24</v>
      </c>
      <c r="AN8" s="25" t="s">
        <v>25</v>
      </c>
      <c r="AQ8" s="23"/>
      <c r="BS8" s="18" t="s">
        <v>9</v>
      </c>
    </row>
    <row r="9" spans="1:73" ht="14.5" customHeight="1" x14ac:dyDescent="0.35">
      <c r="B9" s="22"/>
      <c r="AQ9" s="23"/>
      <c r="BS9" s="18" t="s">
        <v>9</v>
      </c>
    </row>
    <row r="10" spans="1:73" ht="14.5" customHeight="1" x14ac:dyDescent="0.35">
      <c r="B10" s="22"/>
      <c r="D10" s="27" t="s">
        <v>26</v>
      </c>
      <c r="AK10" s="27" t="s">
        <v>27</v>
      </c>
      <c r="AN10" s="25" t="s">
        <v>20</v>
      </c>
      <c r="AQ10" s="23"/>
      <c r="BS10" s="18" t="s">
        <v>9</v>
      </c>
    </row>
    <row r="11" spans="1:73" ht="18.649999999999999" customHeight="1" x14ac:dyDescent="0.35">
      <c r="B11" s="22"/>
      <c r="E11" s="25" t="s">
        <v>28</v>
      </c>
      <c r="AK11" s="27" t="s">
        <v>29</v>
      </c>
      <c r="AN11" s="25" t="s">
        <v>20</v>
      </c>
      <c r="AQ11" s="23"/>
      <c r="BS11" s="18" t="s">
        <v>9</v>
      </c>
    </row>
    <row r="12" spans="1:73" ht="7" customHeight="1" x14ac:dyDescent="0.35">
      <c r="B12" s="22"/>
      <c r="AQ12" s="23"/>
      <c r="BS12" s="18" t="s">
        <v>9</v>
      </c>
    </row>
    <row r="13" spans="1:73" ht="14.5" customHeight="1" x14ac:dyDescent="0.35">
      <c r="B13" s="22"/>
      <c r="D13" s="27" t="s">
        <v>30</v>
      </c>
      <c r="AK13" s="27" t="s">
        <v>27</v>
      </c>
      <c r="AN13" s="25" t="s">
        <v>20</v>
      </c>
      <c r="AQ13" s="23"/>
      <c r="BS13" s="18" t="s">
        <v>9</v>
      </c>
    </row>
    <row r="14" spans="1:73" x14ac:dyDescent="0.35">
      <c r="B14" s="22"/>
      <c r="E14" s="25" t="s">
        <v>28</v>
      </c>
      <c r="AK14" s="27" t="s">
        <v>29</v>
      </c>
      <c r="AN14" s="25" t="s">
        <v>20</v>
      </c>
      <c r="AQ14" s="23"/>
      <c r="BS14" s="18" t="s">
        <v>9</v>
      </c>
    </row>
    <row r="15" spans="1:73" ht="7" customHeight="1" x14ac:dyDescent="0.35">
      <c r="B15" s="22"/>
      <c r="AQ15" s="23"/>
      <c r="BS15" s="18" t="s">
        <v>6</v>
      </c>
    </row>
    <row r="16" spans="1:73" ht="14.5" customHeight="1" x14ac:dyDescent="0.35">
      <c r="B16" s="22"/>
      <c r="D16" s="27" t="s">
        <v>31</v>
      </c>
      <c r="AK16" s="27" t="s">
        <v>27</v>
      </c>
      <c r="AN16" s="25" t="s">
        <v>20</v>
      </c>
      <c r="AQ16" s="23"/>
      <c r="BS16" s="18" t="s">
        <v>6</v>
      </c>
    </row>
    <row r="17" spans="2:71" ht="18.649999999999999" customHeight="1" x14ac:dyDescent="0.35">
      <c r="B17" s="22"/>
      <c r="E17" s="25" t="s">
        <v>28</v>
      </c>
      <c r="AK17" s="27" t="s">
        <v>29</v>
      </c>
      <c r="AN17" s="25" t="s">
        <v>20</v>
      </c>
      <c r="AQ17" s="23"/>
      <c r="BS17" s="18" t="s">
        <v>32</v>
      </c>
    </row>
    <row r="18" spans="2:71" ht="7" customHeight="1" x14ac:dyDescent="0.35">
      <c r="B18" s="22"/>
      <c r="AQ18" s="23"/>
      <c r="BS18" s="18" t="s">
        <v>9</v>
      </c>
    </row>
    <row r="19" spans="2:71" ht="14.5" customHeight="1" x14ac:dyDescent="0.35">
      <c r="B19" s="22"/>
      <c r="D19" s="27" t="s">
        <v>33</v>
      </c>
      <c r="AK19" s="27" t="s">
        <v>27</v>
      </c>
      <c r="AN19" s="25" t="s">
        <v>20</v>
      </c>
      <c r="AQ19" s="23"/>
      <c r="BS19" s="18" t="s">
        <v>9</v>
      </c>
    </row>
    <row r="20" spans="2:71" ht="18.649999999999999" customHeight="1" x14ac:dyDescent="0.35">
      <c r="B20" s="22"/>
      <c r="E20" s="25" t="s">
        <v>28</v>
      </c>
      <c r="AK20" s="27" t="s">
        <v>29</v>
      </c>
      <c r="AN20" s="25" t="s">
        <v>20</v>
      </c>
      <c r="AQ20" s="23"/>
    </row>
    <row r="21" spans="2:71" ht="7" customHeight="1" x14ac:dyDescent="0.35">
      <c r="B21" s="22"/>
      <c r="AQ21" s="23"/>
    </row>
    <row r="22" spans="2:71" x14ac:dyDescent="0.35">
      <c r="B22" s="22"/>
      <c r="D22" s="27" t="s">
        <v>34</v>
      </c>
      <c r="AQ22" s="23"/>
    </row>
    <row r="23" spans="2:71" ht="16.5" customHeight="1" x14ac:dyDescent="0.35">
      <c r="B23" s="22"/>
      <c r="E23" s="148" t="s">
        <v>20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Q23" s="23"/>
    </row>
    <row r="24" spans="2:71" ht="7" customHeight="1" x14ac:dyDescent="0.35">
      <c r="B24" s="22"/>
      <c r="AQ24" s="23"/>
    </row>
    <row r="25" spans="2:71" ht="7" customHeight="1" x14ac:dyDescent="0.35">
      <c r="B25" s="22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Q25" s="23"/>
    </row>
    <row r="26" spans="2:71" ht="14.5" customHeight="1" x14ac:dyDescent="0.35">
      <c r="B26" s="22"/>
      <c r="D26" s="29" t="s">
        <v>35</v>
      </c>
      <c r="AK26" s="171">
        <f>ROUND(AG87,2)</f>
        <v>0</v>
      </c>
      <c r="AL26" s="146"/>
      <c r="AM26" s="146"/>
      <c r="AN26" s="146"/>
      <c r="AO26" s="146"/>
      <c r="AQ26" s="23"/>
    </row>
    <row r="27" spans="2:71" ht="14.5" customHeight="1" x14ac:dyDescent="0.35">
      <c r="B27" s="22"/>
      <c r="D27" s="29" t="s">
        <v>36</v>
      </c>
      <c r="AK27" s="171">
        <f>ROUND(AG90,2)</f>
        <v>0</v>
      </c>
      <c r="AL27" s="171"/>
      <c r="AM27" s="171"/>
      <c r="AN27" s="171"/>
      <c r="AO27" s="171"/>
      <c r="AQ27" s="23"/>
    </row>
    <row r="28" spans="2:71" s="1" customFormat="1" ht="7" customHeight="1" x14ac:dyDescent="0.35">
      <c r="B28" s="30"/>
      <c r="AQ28" s="31"/>
    </row>
    <row r="29" spans="2:71" s="1" customFormat="1" ht="25.9" customHeight="1" x14ac:dyDescent="0.35">
      <c r="B29" s="30"/>
      <c r="D29" s="32" t="s">
        <v>37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72">
        <f>ROUND(AK26+AK27,2)</f>
        <v>0</v>
      </c>
      <c r="AL29" s="173"/>
      <c r="AM29" s="173"/>
      <c r="AN29" s="173"/>
      <c r="AO29" s="173"/>
      <c r="AQ29" s="31"/>
    </row>
    <row r="30" spans="2:71" s="1" customFormat="1" ht="7" customHeight="1" x14ac:dyDescent="0.35">
      <c r="B30" s="30"/>
      <c r="AQ30" s="31"/>
    </row>
    <row r="31" spans="2:71" s="2" customFormat="1" ht="14.5" customHeight="1" x14ac:dyDescent="0.35">
      <c r="B31" s="34"/>
      <c r="D31" s="35" t="s">
        <v>38</v>
      </c>
      <c r="F31" s="35" t="s">
        <v>39</v>
      </c>
      <c r="L31" s="138">
        <v>0.21</v>
      </c>
      <c r="M31" s="139"/>
      <c r="N31" s="139"/>
      <c r="O31" s="139"/>
      <c r="T31" s="37" t="s">
        <v>40</v>
      </c>
      <c r="W31" s="140">
        <f>ROUND(AZ87+SUM(CD91),2)</f>
        <v>0</v>
      </c>
      <c r="X31" s="139"/>
      <c r="Y31" s="139"/>
      <c r="Z31" s="139"/>
      <c r="AA31" s="139"/>
      <c r="AB31" s="139"/>
      <c r="AC31" s="139"/>
      <c r="AD31" s="139"/>
      <c r="AE31" s="139"/>
      <c r="AK31" s="140">
        <f>ROUND(AV87+SUM(BY91),2)</f>
        <v>0</v>
      </c>
      <c r="AL31" s="139"/>
      <c r="AM31" s="139"/>
      <c r="AN31" s="139"/>
      <c r="AO31" s="139"/>
      <c r="AQ31" s="38"/>
    </row>
    <row r="32" spans="2:71" s="2" customFormat="1" ht="14.5" customHeight="1" x14ac:dyDescent="0.35">
      <c r="B32" s="34"/>
      <c r="F32" s="35" t="s">
        <v>41</v>
      </c>
      <c r="L32" s="138">
        <v>0.15</v>
      </c>
      <c r="M32" s="139"/>
      <c r="N32" s="139"/>
      <c r="O32" s="139"/>
      <c r="T32" s="37" t="s">
        <v>40</v>
      </c>
      <c r="W32" s="140">
        <f>ROUND(BA87+SUM(CE91),2)</f>
        <v>0</v>
      </c>
      <c r="X32" s="139"/>
      <c r="Y32" s="139"/>
      <c r="Z32" s="139"/>
      <c r="AA32" s="139"/>
      <c r="AB32" s="139"/>
      <c r="AC32" s="139"/>
      <c r="AD32" s="139"/>
      <c r="AE32" s="139"/>
      <c r="AK32" s="140">
        <f>ROUND(AW87+SUM(BZ91),2)</f>
        <v>0</v>
      </c>
      <c r="AL32" s="139"/>
      <c r="AM32" s="139"/>
      <c r="AN32" s="139"/>
      <c r="AO32" s="139"/>
      <c r="AQ32" s="38"/>
    </row>
    <row r="33" spans="2:43" s="2" customFormat="1" ht="14.5" hidden="1" customHeight="1" x14ac:dyDescent="0.35">
      <c r="B33" s="34"/>
      <c r="F33" s="35" t="s">
        <v>42</v>
      </c>
      <c r="L33" s="138">
        <v>0.21</v>
      </c>
      <c r="M33" s="139"/>
      <c r="N33" s="139"/>
      <c r="O33" s="139"/>
      <c r="T33" s="37" t="s">
        <v>40</v>
      </c>
      <c r="W33" s="140">
        <f>ROUND(BB87+SUM(CF91),2)</f>
        <v>0</v>
      </c>
      <c r="X33" s="139"/>
      <c r="Y33" s="139"/>
      <c r="Z33" s="139"/>
      <c r="AA33" s="139"/>
      <c r="AB33" s="139"/>
      <c r="AC33" s="139"/>
      <c r="AD33" s="139"/>
      <c r="AE33" s="139"/>
      <c r="AK33" s="140">
        <v>0</v>
      </c>
      <c r="AL33" s="139"/>
      <c r="AM33" s="139"/>
      <c r="AN33" s="139"/>
      <c r="AO33" s="139"/>
      <c r="AQ33" s="38"/>
    </row>
    <row r="34" spans="2:43" s="2" customFormat="1" ht="14.5" hidden="1" customHeight="1" x14ac:dyDescent="0.35">
      <c r="B34" s="34"/>
      <c r="F34" s="35" t="s">
        <v>43</v>
      </c>
      <c r="L34" s="138">
        <v>0.15</v>
      </c>
      <c r="M34" s="139"/>
      <c r="N34" s="139"/>
      <c r="O34" s="139"/>
      <c r="T34" s="37" t="s">
        <v>40</v>
      </c>
      <c r="W34" s="140">
        <f>ROUND(BC87+SUM(CG91),2)</f>
        <v>0</v>
      </c>
      <c r="X34" s="139"/>
      <c r="Y34" s="139"/>
      <c r="Z34" s="139"/>
      <c r="AA34" s="139"/>
      <c r="AB34" s="139"/>
      <c r="AC34" s="139"/>
      <c r="AD34" s="139"/>
      <c r="AE34" s="139"/>
      <c r="AK34" s="140">
        <v>0</v>
      </c>
      <c r="AL34" s="139"/>
      <c r="AM34" s="139"/>
      <c r="AN34" s="139"/>
      <c r="AO34" s="139"/>
      <c r="AQ34" s="38"/>
    </row>
    <row r="35" spans="2:43" s="2" customFormat="1" ht="14.5" hidden="1" customHeight="1" x14ac:dyDescent="0.35">
      <c r="B35" s="34"/>
      <c r="F35" s="35" t="s">
        <v>44</v>
      </c>
      <c r="L35" s="138">
        <v>0</v>
      </c>
      <c r="M35" s="139"/>
      <c r="N35" s="139"/>
      <c r="O35" s="139"/>
      <c r="T35" s="37" t="s">
        <v>40</v>
      </c>
      <c r="W35" s="140">
        <f>ROUND(BD87+SUM(CH91),2)</f>
        <v>0</v>
      </c>
      <c r="X35" s="139"/>
      <c r="Y35" s="139"/>
      <c r="Z35" s="139"/>
      <c r="AA35" s="139"/>
      <c r="AB35" s="139"/>
      <c r="AC35" s="139"/>
      <c r="AD35" s="139"/>
      <c r="AE35" s="139"/>
      <c r="AK35" s="140">
        <v>0</v>
      </c>
      <c r="AL35" s="139"/>
      <c r="AM35" s="139"/>
      <c r="AN35" s="139"/>
      <c r="AO35" s="139"/>
      <c r="AQ35" s="38"/>
    </row>
    <row r="36" spans="2:43" s="1" customFormat="1" ht="7" customHeight="1" x14ac:dyDescent="0.35">
      <c r="B36" s="30"/>
      <c r="AQ36" s="31"/>
    </row>
    <row r="37" spans="2:43" s="1" customFormat="1" ht="25.9" customHeight="1" x14ac:dyDescent="0.35">
      <c r="B37" s="30"/>
      <c r="C37" s="39"/>
      <c r="D37" s="40" t="s">
        <v>45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46</v>
      </c>
      <c r="U37" s="41"/>
      <c r="V37" s="41"/>
      <c r="W37" s="41"/>
      <c r="X37" s="149" t="s">
        <v>47</v>
      </c>
      <c r="Y37" s="150"/>
      <c r="Z37" s="150"/>
      <c r="AA37" s="150"/>
      <c r="AB37" s="150"/>
      <c r="AC37" s="41"/>
      <c r="AD37" s="41"/>
      <c r="AE37" s="41"/>
      <c r="AF37" s="41"/>
      <c r="AG37" s="41"/>
      <c r="AH37" s="41"/>
      <c r="AI37" s="41"/>
      <c r="AJ37" s="41"/>
      <c r="AK37" s="151">
        <f>SUM(AK29:AK35)</f>
        <v>0</v>
      </c>
      <c r="AL37" s="150"/>
      <c r="AM37" s="150"/>
      <c r="AN37" s="150"/>
      <c r="AO37" s="152"/>
      <c r="AP37" s="39"/>
      <c r="AQ37" s="31"/>
    </row>
    <row r="38" spans="2:43" s="1" customFormat="1" ht="14.5" customHeight="1" x14ac:dyDescent="0.35">
      <c r="B38" s="30"/>
      <c r="AQ38" s="31"/>
    </row>
    <row r="39" spans="2:43" x14ac:dyDescent="0.35">
      <c r="B39" s="22"/>
      <c r="AQ39" s="23"/>
    </row>
    <row r="40" spans="2:43" x14ac:dyDescent="0.35">
      <c r="B40" s="22"/>
      <c r="AQ40" s="23"/>
    </row>
    <row r="41" spans="2:43" x14ac:dyDescent="0.35">
      <c r="B41" s="22"/>
      <c r="AQ41" s="23"/>
    </row>
    <row r="42" spans="2:43" x14ac:dyDescent="0.35">
      <c r="B42" s="22"/>
      <c r="AQ42" s="23"/>
    </row>
    <row r="43" spans="2:43" x14ac:dyDescent="0.35">
      <c r="B43" s="22"/>
      <c r="AQ43" s="23"/>
    </row>
    <row r="44" spans="2:43" x14ac:dyDescent="0.35">
      <c r="B44" s="22"/>
      <c r="AQ44" s="23"/>
    </row>
    <row r="45" spans="2:43" x14ac:dyDescent="0.35">
      <c r="B45" s="22"/>
      <c r="AQ45" s="23"/>
    </row>
    <row r="46" spans="2:43" x14ac:dyDescent="0.35">
      <c r="B46" s="22"/>
      <c r="AQ46" s="23"/>
    </row>
    <row r="47" spans="2:43" x14ac:dyDescent="0.35">
      <c r="B47" s="22"/>
      <c r="AQ47" s="23"/>
    </row>
    <row r="48" spans="2:43" x14ac:dyDescent="0.35">
      <c r="B48" s="22"/>
      <c r="AQ48" s="23"/>
    </row>
    <row r="49" spans="2:43" s="1" customFormat="1" ht="13.5" x14ac:dyDescent="0.35">
      <c r="B49" s="30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C49" s="43" t="s">
        <v>49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5"/>
      <c r="AQ49" s="31"/>
    </row>
    <row r="50" spans="2:43" x14ac:dyDescent="0.35">
      <c r="B50" s="22"/>
      <c r="D50" s="46"/>
      <c r="Z50" s="47"/>
      <c r="AC50" s="46"/>
      <c r="AO50" s="47"/>
      <c r="AQ50" s="23"/>
    </row>
    <row r="51" spans="2:43" x14ac:dyDescent="0.35">
      <c r="B51" s="22"/>
      <c r="D51" s="46"/>
      <c r="Z51" s="47"/>
      <c r="AC51" s="46"/>
      <c r="AO51" s="47"/>
      <c r="AQ51" s="23"/>
    </row>
    <row r="52" spans="2:43" x14ac:dyDescent="0.35">
      <c r="B52" s="22"/>
      <c r="D52" s="46"/>
      <c r="Z52" s="47"/>
      <c r="AC52" s="46"/>
      <c r="AO52" s="47"/>
      <c r="AQ52" s="23"/>
    </row>
    <row r="53" spans="2:43" x14ac:dyDescent="0.35">
      <c r="B53" s="22"/>
      <c r="D53" s="46"/>
      <c r="Z53" s="47"/>
      <c r="AC53" s="46"/>
      <c r="AO53" s="47"/>
      <c r="AQ53" s="23"/>
    </row>
    <row r="54" spans="2:43" x14ac:dyDescent="0.35">
      <c r="B54" s="22"/>
      <c r="D54" s="46"/>
      <c r="Z54" s="47"/>
      <c r="AC54" s="46"/>
      <c r="AO54" s="47"/>
      <c r="AQ54" s="23"/>
    </row>
    <row r="55" spans="2:43" x14ac:dyDescent="0.35">
      <c r="B55" s="22"/>
      <c r="D55" s="46"/>
      <c r="Z55" s="47"/>
      <c r="AC55" s="46"/>
      <c r="AO55" s="47"/>
      <c r="AQ55" s="23"/>
    </row>
    <row r="56" spans="2:43" x14ac:dyDescent="0.35">
      <c r="B56" s="22"/>
      <c r="D56" s="46"/>
      <c r="Z56" s="47"/>
      <c r="AC56" s="46"/>
      <c r="AO56" s="47"/>
      <c r="AQ56" s="23"/>
    </row>
    <row r="57" spans="2:43" x14ac:dyDescent="0.35">
      <c r="B57" s="22"/>
      <c r="D57" s="46"/>
      <c r="Z57" s="47"/>
      <c r="AC57" s="46"/>
      <c r="AO57" s="47"/>
      <c r="AQ57" s="23"/>
    </row>
    <row r="58" spans="2:43" s="1" customFormat="1" ht="13.5" x14ac:dyDescent="0.35">
      <c r="B58" s="30"/>
      <c r="D58" s="48" t="s">
        <v>50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0" t="s">
        <v>51</v>
      </c>
      <c r="S58" s="49"/>
      <c r="T58" s="49"/>
      <c r="U58" s="49"/>
      <c r="V58" s="49"/>
      <c r="W58" s="49"/>
      <c r="X58" s="49"/>
      <c r="Y58" s="49"/>
      <c r="Z58" s="51"/>
      <c r="AC58" s="48" t="s">
        <v>50</v>
      </c>
      <c r="AD58" s="49"/>
      <c r="AE58" s="49"/>
      <c r="AF58" s="49"/>
      <c r="AG58" s="49"/>
      <c r="AH58" s="49"/>
      <c r="AI58" s="49"/>
      <c r="AJ58" s="49"/>
      <c r="AK58" s="49"/>
      <c r="AL58" s="49"/>
      <c r="AM58" s="50" t="s">
        <v>51</v>
      </c>
      <c r="AN58" s="49"/>
      <c r="AO58" s="51"/>
      <c r="AQ58" s="31"/>
    </row>
    <row r="59" spans="2:43" x14ac:dyDescent="0.35">
      <c r="B59" s="22"/>
      <c r="AQ59" s="23"/>
    </row>
    <row r="60" spans="2:43" s="1" customFormat="1" ht="13.5" x14ac:dyDescent="0.35">
      <c r="B60" s="30"/>
      <c r="D60" s="43" t="s">
        <v>52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C60" s="43" t="s">
        <v>53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Q60" s="31"/>
    </row>
    <row r="61" spans="2:43" x14ac:dyDescent="0.35">
      <c r="B61" s="22"/>
      <c r="D61" s="46"/>
      <c r="Z61" s="47"/>
      <c r="AC61" s="46"/>
      <c r="AO61" s="47"/>
      <c r="AQ61" s="23"/>
    </row>
    <row r="62" spans="2:43" x14ac:dyDescent="0.35">
      <c r="B62" s="22"/>
      <c r="D62" s="46"/>
      <c r="Z62" s="47"/>
      <c r="AC62" s="46"/>
      <c r="AO62" s="47"/>
      <c r="AQ62" s="23"/>
    </row>
    <row r="63" spans="2:43" x14ac:dyDescent="0.35">
      <c r="B63" s="22"/>
      <c r="D63" s="46"/>
      <c r="Z63" s="47"/>
      <c r="AC63" s="46"/>
      <c r="AO63" s="47"/>
      <c r="AQ63" s="23"/>
    </row>
    <row r="64" spans="2:43" x14ac:dyDescent="0.35">
      <c r="B64" s="22"/>
      <c r="D64" s="46"/>
      <c r="Z64" s="47"/>
      <c r="AC64" s="46"/>
      <c r="AO64" s="47"/>
      <c r="AQ64" s="23"/>
    </row>
    <row r="65" spans="2:43" x14ac:dyDescent="0.35">
      <c r="B65" s="22"/>
      <c r="D65" s="46"/>
      <c r="Z65" s="47"/>
      <c r="AC65" s="46"/>
      <c r="AO65" s="47"/>
      <c r="AQ65" s="23"/>
    </row>
    <row r="66" spans="2:43" x14ac:dyDescent="0.35">
      <c r="B66" s="22"/>
      <c r="D66" s="46"/>
      <c r="Z66" s="47"/>
      <c r="AC66" s="46"/>
      <c r="AO66" s="47"/>
      <c r="AQ66" s="23"/>
    </row>
    <row r="67" spans="2:43" x14ac:dyDescent="0.35">
      <c r="B67" s="22"/>
      <c r="D67" s="46"/>
      <c r="Z67" s="47"/>
      <c r="AC67" s="46"/>
      <c r="AO67" s="47"/>
      <c r="AQ67" s="23"/>
    </row>
    <row r="68" spans="2:43" x14ac:dyDescent="0.35">
      <c r="B68" s="22"/>
      <c r="D68" s="46"/>
      <c r="Z68" s="47"/>
      <c r="AC68" s="46"/>
      <c r="AO68" s="47"/>
      <c r="AQ68" s="23"/>
    </row>
    <row r="69" spans="2:43" s="1" customFormat="1" ht="13.5" x14ac:dyDescent="0.35">
      <c r="B69" s="30"/>
      <c r="D69" s="48" t="s">
        <v>50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51</v>
      </c>
      <c r="S69" s="49"/>
      <c r="T69" s="49"/>
      <c r="U69" s="49"/>
      <c r="V69" s="49"/>
      <c r="W69" s="49"/>
      <c r="X69" s="49"/>
      <c r="Y69" s="49"/>
      <c r="Z69" s="51"/>
      <c r="AC69" s="48" t="s">
        <v>50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51</v>
      </c>
      <c r="AN69" s="49"/>
      <c r="AO69" s="51"/>
      <c r="AQ69" s="31"/>
    </row>
    <row r="70" spans="2:43" s="1" customFormat="1" ht="7" customHeight="1" x14ac:dyDescent="0.35">
      <c r="B70" s="30"/>
      <c r="AQ70" s="31"/>
    </row>
    <row r="71" spans="2:43" s="1" customFormat="1" ht="7" customHeight="1" x14ac:dyDescent="0.35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1" customFormat="1" ht="7" customHeight="1" x14ac:dyDescent="0.35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1" customFormat="1" ht="37" customHeight="1" x14ac:dyDescent="0.35">
      <c r="B76" s="30"/>
      <c r="C76" s="143" t="s">
        <v>54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31"/>
    </row>
    <row r="77" spans="2:43" s="3" customFormat="1" ht="14.5" customHeight="1" x14ac:dyDescent="0.35">
      <c r="B77" s="58"/>
      <c r="C77" s="27" t="s">
        <v>15</v>
      </c>
      <c r="L77" s="3" t="str">
        <f>K5</f>
        <v>2018_15</v>
      </c>
      <c r="AQ77" s="59"/>
    </row>
    <row r="78" spans="2:43" s="4" customFormat="1" ht="37" customHeight="1" x14ac:dyDescent="0.35">
      <c r="B78" s="60"/>
      <c r="C78" s="61" t="s">
        <v>17</v>
      </c>
      <c r="L78" s="153" t="str">
        <f>K6</f>
        <v>Zázemí zahradníků rozária</v>
      </c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Q78" s="62"/>
    </row>
    <row r="79" spans="2:43" s="1" customFormat="1" ht="7" customHeight="1" x14ac:dyDescent="0.35">
      <c r="B79" s="30"/>
      <c r="AQ79" s="31"/>
    </row>
    <row r="80" spans="2:43" s="1" customFormat="1" x14ac:dyDescent="0.35">
      <c r="B80" s="30"/>
      <c r="C80" s="27" t="s">
        <v>22</v>
      </c>
      <c r="L80" s="63" t="str">
        <f>IF(K8="","",K8)</f>
        <v>Olomouc</v>
      </c>
      <c r="AI80" s="27" t="s">
        <v>24</v>
      </c>
      <c r="AM80" s="64" t="str">
        <f>IF(AN8= "","",AN8)</f>
        <v>20. 6. 2018</v>
      </c>
      <c r="AQ80" s="31"/>
    </row>
    <row r="81" spans="1:76" s="1" customFormat="1" ht="7" customHeight="1" x14ac:dyDescent="0.35">
      <c r="B81" s="30"/>
      <c r="AQ81" s="31"/>
    </row>
    <row r="82" spans="1:76" s="1" customFormat="1" x14ac:dyDescent="0.35">
      <c r="B82" s="30"/>
      <c r="C82" s="27" t="s">
        <v>26</v>
      </c>
      <c r="L82" s="3" t="str">
        <f>IF(E11= "","",E11)</f>
        <v xml:space="preserve"> </v>
      </c>
      <c r="AI82" s="27" t="s">
        <v>31</v>
      </c>
      <c r="AM82" s="155" t="str">
        <f>IF(E17="","",E17)</f>
        <v xml:space="preserve"> </v>
      </c>
      <c r="AN82" s="155"/>
      <c r="AO82" s="155"/>
      <c r="AP82" s="155"/>
      <c r="AQ82" s="31"/>
      <c r="AS82" s="159" t="s">
        <v>55</v>
      </c>
      <c r="AT82" s="160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76" s="1" customFormat="1" x14ac:dyDescent="0.35">
      <c r="B83" s="30"/>
      <c r="C83" s="27" t="s">
        <v>30</v>
      </c>
      <c r="L83" s="3" t="str">
        <f>IF(E14="","",E14)</f>
        <v xml:space="preserve"> </v>
      </c>
      <c r="AI83" s="27" t="s">
        <v>33</v>
      </c>
      <c r="AM83" s="155" t="str">
        <f>IF(E20="","",E20)</f>
        <v xml:space="preserve"> </v>
      </c>
      <c r="AN83" s="155"/>
      <c r="AO83" s="155"/>
      <c r="AP83" s="155"/>
      <c r="AQ83" s="31"/>
      <c r="AS83" s="161"/>
      <c r="AT83" s="162"/>
      <c r="BD83" s="65"/>
    </row>
    <row r="84" spans="1:76" s="1" customFormat="1" ht="10.75" customHeight="1" x14ac:dyDescent="0.35">
      <c r="B84" s="30"/>
      <c r="AQ84" s="31"/>
      <c r="AS84" s="161"/>
      <c r="AT84" s="162"/>
      <c r="BD84" s="65"/>
    </row>
    <row r="85" spans="1:76" s="1" customFormat="1" ht="29.25" customHeight="1" x14ac:dyDescent="0.35">
      <c r="B85" s="30"/>
      <c r="C85" s="163" t="s">
        <v>56</v>
      </c>
      <c r="D85" s="164"/>
      <c r="E85" s="164"/>
      <c r="F85" s="164"/>
      <c r="G85" s="164"/>
      <c r="H85" s="66"/>
      <c r="I85" s="165" t="s">
        <v>57</v>
      </c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5" t="s">
        <v>58</v>
      </c>
      <c r="AH85" s="164"/>
      <c r="AI85" s="164"/>
      <c r="AJ85" s="164"/>
      <c r="AK85" s="164"/>
      <c r="AL85" s="164"/>
      <c r="AM85" s="164"/>
      <c r="AN85" s="165" t="s">
        <v>59</v>
      </c>
      <c r="AO85" s="164"/>
      <c r="AP85" s="166"/>
      <c r="AQ85" s="31"/>
      <c r="AS85" s="67" t="s">
        <v>60</v>
      </c>
      <c r="AT85" s="68" t="s">
        <v>61</v>
      </c>
      <c r="AU85" s="68" t="s">
        <v>62</v>
      </c>
      <c r="AV85" s="68" t="s">
        <v>63</v>
      </c>
      <c r="AW85" s="68" t="s">
        <v>64</v>
      </c>
      <c r="AX85" s="68" t="s">
        <v>65</v>
      </c>
      <c r="AY85" s="68" t="s">
        <v>66</v>
      </c>
      <c r="AZ85" s="68" t="s">
        <v>67</v>
      </c>
      <c r="BA85" s="68" t="s">
        <v>68</v>
      </c>
      <c r="BB85" s="68" t="s">
        <v>69</v>
      </c>
      <c r="BC85" s="68" t="s">
        <v>70</v>
      </c>
      <c r="BD85" s="69" t="s">
        <v>71</v>
      </c>
    </row>
    <row r="86" spans="1:76" s="1" customFormat="1" ht="10.75" customHeight="1" x14ac:dyDescent="0.35">
      <c r="B86" s="30"/>
      <c r="AQ86" s="31"/>
      <c r="AS86" s="70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76" s="4" customFormat="1" ht="32.5" customHeight="1" x14ac:dyDescent="0.35">
      <c r="B87" s="60"/>
      <c r="C87" s="71" t="s">
        <v>72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157">
        <f>ROUND(AG88,2)</f>
        <v>0</v>
      </c>
      <c r="AH87" s="157"/>
      <c r="AI87" s="157"/>
      <c r="AJ87" s="157"/>
      <c r="AK87" s="157"/>
      <c r="AL87" s="157"/>
      <c r="AM87" s="157"/>
      <c r="AN87" s="158">
        <f>SUM(AG87,AT87)</f>
        <v>0</v>
      </c>
      <c r="AO87" s="158"/>
      <c r="AP87" s="158"/>
      <c r="AQ87" s="62"/>
      <c r="AS87" s="73">
        <f>ROUND(AS88,2)</f>
        <v>0</v>
      </c>
      <c r="AT87" s="74">
        <f>ROUND(SUM(AV87:AW87),2)</f>
        <v>0</v>
      </c>
      <c r="AU87" s="75">
        <f>ROUND(AU88,5)</f>
        <v>3.0369899999999999</v>
      </c>
      <c r="AV87" s="74">
        <f>ROUND(AZ87*L31,2)</f>
        <v>0</v>
      </c>
      <c r="AW87" s="74">
        <f>ROUND(BA87*L32,2)</f>
        <v>0</v>
      </c>
      <c r="AX87" s="74">
        <f>ROUND(BB87*L31,2)</f>
        <v>0</v>
      </c>
      <c r="AY87" s="74">
        <f>ROUND(BC87*L32,2)</f>
        <v>0</v>
      </c>
      <c r="AZ87" s="74">
        <f>ROUND(AZ88,2)</f>
        <v>0</v>
      </c>
      <c r="BA87" s="74">
        <f>ROUND(BA88,2)</f>
        <v>0</v>
      </c>
      <c r="BB87" s="74">
        <f>ROUND(BB88,2)</f>
        <v>0</v>
      </c>
      <c r="BC87" s="74">
        <f>ROUND(BC88,2)</f>
        <v>0</v>
      </c>
      <c r="BD87" s="76">
        <f>ROUND(BD88,2)</f>
        <v>0</v>
      </c>
      <c r="BS87" s="61" t="s">
        <v>73</v>
      </c>
      <c r="BT87" s="61" t="s">
        <v>74</v>
      </c>
      <c r="BU87" s="77" t="s">
        <v>75</v>
      </c>
      <c r="BV87" s="61" t="s">
        <v>76</v>
      </c>
      <c r="BW87" s="61" t="s">
        <v>77</v>
      </c>
      <c r="BX87" s="61" t="s">
        <v>78</v>
      </c>
    </row>
    <row r="88" spans="1:76" s="5" customFormat="1" ht="31.5" customHeight="1" x14ac:dyDescent="0.35">
      <c r="A88" s="78" t="s">
        <v>79</v>
      </c>
      <c r="B88" s="79"/>
      <c r="C88" s="80"/>
      <c r="D88" s="156" t="s">
        <v>80</v>
      </c>
      <c r="E88" s="156"/>
      <c r="F88" s="156"/>
      <c r="G88" s="156"/>
      <c r="H88" s="156"/>
      <c r="I88" s="81"/>
      <c r="J88" s="156" t="s">
        <v>81</v>
      </c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69">
        <f>'D_1_4_4_ - Plynová zařízení'!M30</f>
        <v>0</v>
      </c>
      <c r="AH88" s="170"/>
      <c r="AI88" s="170"/>
      <c r="AJ88" s="170"/>
      <c r="AK88" s="170"/>
      <c r="AL88" s="170"/>
      <c r="AM88" s="170"/>
      <c r="AN88" s="169">
        <f>SUM(AG88,AT88)</f>
        <v>0</v>
      </c>
      <c r="AO88" s="170"/>
      <c r="AP88" s="170"/>
      <c r="AQ88" s="82"/>
      <c r="AS88" s="83">
        <f>'D_1_4_4_ - Plynová zařízení'!M28</f>
        <v>0</v>
      </c>
      <c r="AT88" s="84">
        <f>ROUND(SUM(AV88:AW88),2)</f>
        <v>0</v>
      </c>
      <c r="AU88" s="85">
        <f>'D_1_4_4_ - Plynová zařízení'!W120</f>
        <v>3.0369910000000004</v>
      </c>
      <c r="AV88" s="84">
        <f>'D_1_4_4_ - Plynová zařízení'!M32</f>
        <v>0</v>
      </c>
      <c r="AW88" s="84">
        <f>'D_1_4_4_ - Plynová zařízení'!M33</f>
        <v>0</v>
      </c>
      <c r="AX88" s="84">
        <f>'D_1_4_4_ - Plynová zařízení'!M34</f>
        <v>0</v>
      </c>
      <c r="AY88" s="84">
        <f>'D_1_4_4_ - Plynová zařízení'!M35</f>
        <v>0</v>
      </c>
      <c r="AZ88" s="84">
        <f>'D_1_4_4_ - Plynová zařízení'!H32</f>
        <v>0</v>
      </c>
      <c r="BA88" s="84">
        <f>'D_1_4_4_ - Plynová zařízení'!H33</f>
        <v>0</v>
      </c>
      <c r="BB88" s="84">
        <f>'D_1_4_4_ - Plynová zařízení'!H34</f>
        <v>0</v>
      </c>
      <c r="BC88" s="84">
        <f>'D_1_4_4_ - Plynová zařízení'!H35</f>
        <v>0</v>
      </c>
      <c r="BD88" s="86">
        <f>'D_1_4_4_ - Plynová zařízení'!H36</f>
        <v>0</v>
      </c>
      <c r="BT88" s="87" t="s">
        <v>82</v>
      </c>
      <c r="BV88" s="87" t="s">
        <v>76</v>
      </c>
      <c r="BW88" s="87" t="s">
        <v>83</v>
      </c>
      <c r="BX88" s="87" t="s">
        <v>77</v>
      </c>
    </row>
    <row r="89" spans="1:76" x14ac:dyDescent="0.35">
      <c r="B89" s="22"/>
      <c r="AQ89" s="23"/>
    </row>
    <row r="90" spans="1:76" s="1" customFormat="1" ht="30" customHeight="1" x14ac:dyDescent="0.35">
      <c r="B90" s="30"/>
      <c r="C90" s="71" t="s">
        <v>84</v>
      </c>
      <c r="AG90" s="158">
        <v>0</v>
      </c>
      <c r="AH90" s="158"/>
      <c r="AI90" s="158"/>
      <c r="AJ90" s="158"/>
      <c r="AK90" s="158"/>
      <c r="AL90" s="158"/>
      <c r="AM90" s="158"/>
      <c r="AN90" s="158">
        <v>0</v>
      </c>
      <c r="AO90" s="158"/>
      <c r="AP90" s="158"/>
      <c r="AQ90" s="31"/>
      <c r="AS90" s="67" t="s">
        <v>85</v>
      </c>
      <c r="AT90" s="68" t="s">
        <v>86</v>
      </c>
      <c r="AU90" s="68" t="s">
        <v>38</v>
      </c>
      <c r="AV90" s="69" t="s">
        <v>61</v>
      </c>
    </row>
    <row r="91" spans="1:76" s="1" customFormat="1" ht="10.75" customHeight="1" x14ac:dyDescent="0.35">
      <c r="B91" s="30"/>
      <c r="AQ91" s="31"/>
      <c r="AS91" s="88"/>
      <c r="AT91" s="49"/>
      <c r="AU91" s="49"/>
      <c r="AV91" s="51"/>
    </row>
    <row r="92" spans="1:76" s="1" customFormat="1" ht="30" customHeight="1" x14ac:dyDescent="0.35">
      <c r="B92" s="30"/>
      <c r="C92" s="89" t="s">
        <v>87</v>
      </c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167">
        <f>ROUND(AG87+AG90,2)</f>
        <v>0</v>
      </c>
      <c r="AH92" s="167"/>
      <c r="AI92" s="167"/>
      <c r="AJ92" s="167"/>
      <c r="AK92" s="167"/>
      <c r="AL92" s="167"/>
      <c r="AM92" s="167"/>
      <c r="AN92" s="167">
        <f>AN87+AN90</f>
        <v>0</v>
      </c>
      <c r="AO92" s="167"/>
      <c r="AP92" s="167"/>
      <c r="AQ92" s="31"/>
    </row>
    <row r="93" spans="1:76" s="1" customFormat="1" ht="7" customHeight="1" x14ac:dyDescent="0.35"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4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/>
    <hyperlink ref="W1:AF1" location="C87" display="2) Rekapitulace objektů"/>
    <hyperlink ref="A88" location="'D_1_4_4_ - Plynová zařízení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6"/>
  <sheetViews>
    <sheetView showGridLines="0" tabSelected="1" workbookViewId="0">
      <pane ySplit="1" topLeftCell="A2" activePane="bottomLeft" state="frozen"/>
      <selection pane="bottomLeft" activeCell="AC14" sqref="AC14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 x14ac:dyDescent="0.35">
      <c r="A1" s="15"/>
      <c r="B1" s="12"/>
      <c r="C1" s="12"/>
      <c r="D1" s="13" t="s">
        <v>1</v>
      </c>
      <c r="E1" s="12"/>
      <c r="F1" s="14" t="s">
        <v>88</v>
      </c>
      <c r="G1" s="14"/>
      <c r="H1" s="193" t="s">
        <v>89</v>
      </c>
      <c r="I1" s="193"/>
      <c r="J1" s="193"/>
      <c r="K1" s="193"/>
      <c r="L1" s="14" t="s">
        <v>90</v>
      </c>
      <c r="M1" s="12"/>
      <c r="N1" s="12"/>
      <c r="O1" s="13" t="s">
        <v>91</v>
      </c>
      <c r="P1" s="12"/>
      <c r="Q1" s="12"/>
      <c r="R1" s="12"/>
      <c r="S1" s="14" t="s">
        <v>92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7" customHeight="1" x14ac:dyDescent="0.35">
      <c r="C2" s="141" t="s">
        <v>7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S2" s="168" t="s">
        <v>8</v>
      </c>
      <c r="T2" s="146"/>
      <c r="U2" s="146"/>
      <c r="V2" s="146"/>
      <c r="W2" s="146"/>
      <c r="X2" s="146"/>
      <c r="Y2" s="146"/>
      <c r="Z2" s="146"/>
      <c r="AA2" s="146"/>
      <c r="AB2" s="146"/>
      <c r="AC2" s="146"/>
      <c r="AT2" s="18" t="s">
        <v>83</v>
      </c>
    </row>
    <row r="3" spans="1:66" ht="7" customHeight="1" x14ac:dyDescent="0.3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93</v>
      </c>
    </row>
    <row r="4" spans="1:66" ht="37" customHeight="1" x14ac:dyDescent="0.35">
      <c r="B4" s="22"/>
      <c r="C4" s="143" t="s">
        <v>94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3"/>
      <c r="T4" s="17" t="s">
        <v>13</v>
      </c>
      <c r="AT4" s="18" t="s">
        <v>6</v>
      </c>
    </row>
    <row r="5" spans="1:66" ht="7" customHeight="1" x14ac:dyDescent="0.35">
      <c r="B5" s="22"/>
      <c r="R5" s="23"/>
    </row>
    <row r="6" spans="1:66" ht="25.4" customHeight="1" x14ac:dyDescent="0.35">
      <c r="B6" s="22"/>
      <c r="D6" s="27" t="s">
        <v>17</v>
      </c>
      <c r="F6" s="174" t="str">
        <f>'Rekapitulace stavby'!K6</f>
        <v>Zázemí zahradníků rozária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R6" s="23"/>
    </row>
    <row r="7" spans="1:66" s="1" customFormat="1" ht="32.9" customHeight="1" x14ac:dyDescent="0.35">
      <c r="B7" s="30"/>
      <c r="D7" s="26" t="s">
        <v>95</v>
      </c>
      <c r="F7" s="147" t="s">
        <v>96</v>
      </c>
      <c r="G7" s="176"/>
      <c r="H7" s="176"/>
      <c r="I7" s="176"/>
      <c r="J7" s="176"/>
      <c r="K7" s="176"/>
      <c r="L7" s="176"/>
      <c r="M7" s="176"/>
      <c r="N7" s="176"/>
      <c r="O7" s="176"/>
      <c r="P7" s="176"/>
      <c r="R7" s="31"/>
    </row>
    <row r="8" spans="1:66" s="1" customFormat="1" ht="14.5" customHeight="1" x14ac:dyDescent="0.35">
      <c r="B8" s="30"/>
      <c r="D8" s="27" t="s">
        <v>19</v>
      </c>
      <c r="F8" s="25" t="s">
        <v>20</v>
      </c>
      <c r="M8" s="27" t="s">
        <v>21</v>
      </c>
      <c r="O8" s="25" t="s">
        <v>20</v>
      </c>
      <c r="R8" s="31"/>
    </row>
    <row r="9" spans="1:66" s="1" customFormat="1" ht="14.5" customHeight="1" x14ac:dyDescent="0.35">
      <c r="B9" s="30"/>
      <c r="D9" s="27" t="s">
        <v>22</v>
      </c>
      <c r="F9" s="25" t="s">
        <v>23</v>
      </c>
      <c r="M9" s="27" t="s">
        <v>24</v>
      </c>
      <c r="O9" s="177"/>
      <c r="P9" s="177"/>
      <c r="R9" s="31"/>
    </row>
    <row r="10" spans="1:66" s="1" customFormat="1" ht="10.75" customHeight="1" x14ac:dyDescent="0.35">
      <c r="B10" s="30"/>
      <c r="R10" s="31"/>
    </row>
    <row r="11" spans="1:66" s="1" customFormat="1" ht="14.5" customHeight="1" x14ac:dyDescent="0.35">
      <c r="B11" s="30"/>
      <c r="D11" s="27" t="s">
        <v>26</v>
      </c>
      <c r="M11" s="27" t="s">
        <v>27</v>
      </c>
      <c r="O11" s="145" t="str">
        <f>IF('Rekapitulace stavby'!AN10="","",'Rekapitulace stavby'!AN10)</f>
        <v/>
      </c>
      <c r="P11" s="145"/>
      <c r="R11" s="31"/>
    </row>
    <row r="12" spans="1:66" s="1" customFormat="1" ht="18" customHeight="1" x14ac:dyDescent="0.35">
      <c r="B12" s="30"/>
      <c r="E12" s="25" t="str">
        <f>IF('Rekapitulace stavby'!E11="","",'Rekapitulace stavby'!E11)</f>
        <v xml:space="preserve"> </v>
      </c>
      <c r="M12" s="27" t="s">
        <v>29</v>
      </c>
      <c r="O12" s="145" t="str">
        <f>IF('Rekapitulace stavby'!AN11="","",'Rekapitulace stavby'!AN11)</f>
        <v/>
      </c>
      <c r="P12" s="145"/>
      <c r="R12" s="31"/>
    </row>
    <row r="13" spans="1:66" s="1" customFormat="1" ht="7" customHeight="1" x14ac:dyDescent="0.35">
      <c r="B13" s="30"/>
      <c r="R13" s="31"/>
    </row>
    <row r="14" spans="1:66" s="1" customFormat="1" ht="14.5" customHeight="1" x14ac:dyDescent="0.35">
      <c r="B14" s="30"/>
      <c r="D14" s="27" t="s">
        <v>30</v>
      </c>
      <c r="M14" s="27" t="s">
        <v>27</v>
      </c>
      <c r="O14" s="145" t="str">
        <f>IF('Rekapitulace stavby'!AN13="","",'Rekapitulace stavby'!AN13)</f>
        <v/>
      </c>
      <c r="P14" s="145"/>
      <c r="R14" s="31"/>
    </row>
    <row r="15" spans="1:66" s="1" customFormat="1" ht="18" customHeight="1" x14ac:dyDescent="0.35">
      <c r="B15" s="30"/>
      <c r="E15" s="25" t="str">
        <f>IF('Rekapitulace stavby'!E14="","",'Rekapitulace stavby'!E14)</f>
        <v xml:space="preserve"> </v>
      </c>
      <c r="M15" s="27" t="s">
        <v>29</v>
      </c>
      <c r="O15" s="145" t="str">
        <f>IF('Rekapitulace stavby'!AN14="","",'Rekapitulace stavby'!AN14)</f>
        <v/>
      </c>
      <c r="P15" s="145"/>
      <c r="R15" s="31"/>
    </row>
    <row r="16" spans="1:66" s="1" customFormat="1" ht="7" customHeight="1" x14ac:dyDescent="0.35">
      <c r="B16" s="30"/>
      <c r="R16" s="31"/>
    </row>
    <row r="17" spans="2:18" s="1" customFormat="1" ht="14.5" customHeight="1" x14ac:dyDescent="0.35">
      <c r="B17" s="30"/>
      <c r="D17" s="27" t="s">
        <v>31</v>
      </c>
      <c r="M17" s="27" t="s">
        <v>27</v>
      </c>
      <c r="O17" s="145" t="str">
        <f>IF('Rekapitulace stavby'!AN16="","",'Rekapitulace stavby'!AN16)</f>
        <v/>
      </c>
      <c r="P17" s="145"/>
      <c r="R17" s="31"/>
    </row>
    <row r="18" spans="2:18" s="1" customFormat="1" ht="18" customHeight="1" x14ac:dyDescent="0.35">
      <c r="B18" s="30"/>
      <c r="E18" s="25" t="str">
        <f>IF('Rekapitulace stavby'!E17="","",'Rekapitulace stavby'!E17)</f>
        <v xml:space="preserve"> </v>
      </c>
      <c r="M18" s="27" t="s">
        <v>29</v>
      </c>
      <c r="O18" s="145" t="str">
        <f>IF('Rekapitulace stavby'!AN17="","",'Rekapitulace stavby'!AN17)</f>
        <v/>
      </c>
      <c r="P18" s="145"/>
      <c r="R18" s="31"/>
    </row>
    <row r="19" spans="2:18" s="1" customFormat="1" ht="7" customHeight="1" x14ac:dyDescent="0.35">
      <c r="B19" s="30"/>
      <c r="R19" s="31"/>
    </row>
    <row r="20" spans="2:18" s="1" customFormat="1" ht="14.5" customHeight="1" x14ac:dyDescent="0.35">
      <c r="B20" s="30"/>
      <c r="D20" s="27" t="s">
        <v>33</v>
      </c>
      <c r="M20" s="27" t="s">
        <v>27</v>
      </c>
      <c r="O20" s="145" t="str">
        <f>IF('Rekapitulace stavby'!AN19="","",'Rekapitulace stavby'!AN19)</f>
        <v/>
      </c>
      <c r="P20" s="145"/>
      <c r="R20" s="31"/>
    </row>
    <row r="21" spans="2:18" s="1" customFormat="1" ht="18" customHeight="1" x14ac:dyDescent="0.35">
      <c r="B21" s="30"/>
      <c r="E21" s="25" t="str">
        <f>IF('Rekapitulace stavby'!E20="","",'Rekapitulace stavby'!E20)</f>
        <v xml:space="preserve"> </v>
      </c>
      <c r="M21" s="27" t="s">
        <v>29</v>
      </c>
      <c r="O21" s="145" t="str">
        <f>IF('Rekapitulace stavby'!AN20="","",'Rekapitulace stavby'!AN20)</f>
        <v/>
      </c>
      <c r="P21" s="145"/>
      <c r="R21" s="31"/>
    </row>
    <row r="22" spans="2:18" s="1" customFormat="1" ht="7" customHeight="1" x14ac:dyDescent="0.35">
      <c r="B22" s="30"/>
      <c r="R22" s="31"/>
    </row>
    <row r="23" spans="2:18" s="1" customFormat="1" ht="14.5" customHeight="1" x14ac:dyDescent="0.35">
      <c r="B23" s="30"/>
      <c r="D23" s="27" t="s">
        <v>34</v>
      </c>
      <c r="R23" s="31"/>
    </row>
    <row r="24" spans="2:18" s="1" customFormat="1" ht="16.5" customHeight="1" x14ac:dyDescent="0.35">
      <c r="B24" s="30"/>
      <c r="E24" s="148" t="s">
        <v>20</v>
      </c>
      <c r="F24" s="148"/>
      <c r="G24" s="148"/>
      <c r="H24" s="148"/>
      <c r="I24" s="148"/>
      <c r="J24" s="148"/>
      <c r="K24" s="148"/>
      <c r="L24" s="148"/>
      <c r="R24" s="31"/>
    </row>
    <row r="25" spans="2:18" s="1" customFormat="1" ht="7" customHeight="1" x14ac:dyDescent="0.35">
      <c r="B25" s="30"/>
      <c r="R25" s="31"/>
    </row>
    <row r="26" spans="2:18" s="1" customFormat="1" ht="7" customHeight="1" x14ac:dyDescent="0.35">
      <c r="B26" s="3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R26" s="31"/>
    </row>
    <row r="27" spans="2:18" s="1" customFormat="1" ht="14.5" customHeight="1" x14ac:dyDescent="0.35">
      <c r="B27" s="30"/>
      <c r="D27" s="91" t="s">
        <v>97</v>
      </c>
      <c r="M27" s="171">
        <f>N88</f>
        <v>0</v>
      </c>
      <c r="N27" s="171"/>
      <c r="O27" s="171"/>
      <c r="P27" s="171"/>
      <c r="R27" s="31"/>
    </row>
    <row r="28" spans="2:18" s="1" customFormat="1" ht="14.5" customHeight="1" x14ac:dyDescent="0.35">
      <c r="B28" s="30"/>
      <c r="D28" s="29" t="s">
        <v>98</v>
      </c>
      <c r="M28" s="171">
        <f>N101</f>
        <v>0</v>
      </c>
      <c r="N28" s="171"/>
      <c r="O28" s="171"/>
      <c r="P28" s="171"/>
      <c r="R28" s="31"/>
    </row>
    <row r="29" spans="2:18" s="1" customFormat="1" ht="7" customHeight="1" x14ac:dyDescent="0.35">
      <c r="B29" s="30"/>
      <c r="R29" s="31"/>
    </row>
    <row r="30" spans="2:18" s="1" customFormat="1" ht="25.4" customHeight="1" x14ac:dyDescent="0.35">
      <c r="B30" s="30"/>
      <c r="D30" s="92" t="s">
        <v>37</v>
      </c>
      <c r="M30" s="178">
        <f>ROUND(M27+M28,2)</f>
        <v>0</v>
      </c>
      <c r="N30" s="176"/>
      <c r="O30" s="176"/>
      <c r="P30" s="176"/>
      <c r="R30" s="31"/>
    </row>
    <row r="31" spans="2:18" s="1" customFormat="1" ht="7" customHeight="1" x14ac:dyDescent="0.35">
      <c r="B31" s="3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R31" s="31"/>
    </row>
    <row r="32" spans="2:18" s="1" customFormat="1" ht="14.5" customHeight="1" x14ac:dyDescent="0.35">
      <c r="B32" s="30"/>
      <c r="D32" s="35" t="s">
        <v>38</v>
      </c>
      <c r="E32" s="35" t="s">
        <v>39</v>
      </c>
      <c r="F32" s="36">
        <v>0.21</v>
      </c>
      <c r="G32" s="93" t="s">
        <v>40</v>
      </c>
      <c r="H32" s="179">
        <f>ROUND((SUM(BE101:BE102)+SUM(BE120:BE145)), 2)</f>
        <v>0</v>
      </c>
      <c r="I32" s="176"/>
      <c r="J32" s="176"/>
      <c r="M32" s="179">
        <f>ROUND(ROUND((SUM(BE101:BE102)+SUM(BE120:BE145)), 2)*F32, 2)</f>
        <v>0</v>
      </c>
      <c r="N32" s="176"/>
      <c r="O32" s="176"/>
      <c r="P32" s="176"/>
      <c r="R32" s="31"/>
    </row>
    <row r="33" spans="2:18" s="1" customFormat="1" ht="14.5" customHeight="1" x14ac:dyDescent="0.35">
      <c r="B33" s="30"/>
      <c r="E33" s="35" t="s">
        <v>41</v>
      </c>
      <c r="F33" s="36">
        <v>0.15</v>
      </c>
      <c r="G33" s="93" t="s">
        <v>40</v>
      </c>
      <c r="H33" s="179">
        <f>ROUND((SUM(BF101:BF102)+SUM(BF120:BF145)), 2)</f>
        <v>0</v>
      </c>
      <c r="I33" s="176"/>
      <c r="J33" s="176"/>
      <c r="M33" s="179">
        <f>ROUND(ROUND((SUM(BF101:BF102)+SUM(BF120:BF145)), 2)*F33, 2)</f>
        <v>0</v>
      </c>
      <c r="N33" s="176"/>
      <c r="O33" s="176"/>
      <c r="P33" s="176"/>
      <c r="R33" s="31"/>
    </row>
    <row r="34" spans="2:18" s="1" customFormat="1" ht="14.5" hidden="1" customHeight="1" x14ac:dyDescent="0.35">
      <c r="B34" s="30"/>
      <c r="E34" s="35" t="s">
        <v>42</v>
      </c>
      <c r="F34" s="36">
        <v>0.21</v>
      </c>
      <c r="G34" s="93" t="s">
        <v>40</v>
      </c>
      <c r="H34" s="179">
        <f>ROUND((SUM(BG101:BG102)+SUM(BG120:BG145)), 2)</f>
        <v>0</v>
      </c>
      <c r="I34" s="176"/>
      <c r="J34" s="176"/>
      <c r="M34" s="179">
        <v>0</v>
      </c>
      <c r="N34" s="176"/>
      <c r="O34" s="176"/>
      <c r="P34" s="176"/>
      <c r="R34" s="31"/>
    </row>
    <row r="35" spans="2:18" s="1" customFormat="1" ht="14.5" hidden="1" customHeight="1" x14ac:dyDescent="0.35">
      <c r="B35" s="30"/>
      <c r="E35" s="35" t="s">
        <v>43</v>
      </c>
      <c r="F35" s="36">
        <v>0.15</v>
      </c>
      <c r="G35" s="93" t="s">
        <v>40</v>
      </c>
      <c r="H35" s="179">
        <f>ROUND((SUM(BH101:BH102)+SUM(BH120:BH145)), 2)</f>
        <v>0</v>
      </c>
      <c r="I35" s="176"/>
      <c r="J35" s="176"/>
      <c r="M35" s="179">
        <v>0</v>
      </c>
      <c r="N35" s="176"/>
      <c r="O35" s="176"/>
      <c r="P35" s="176"/>
      <c r="R35" s="31"/>
    </row>
    <row r="36" spans="2:18" s="1" customFormat="1" ht="14.5" hidden="1" customHeight="1" x14ac:dyDescent="0.35">
      <c r="B36" s="30"/>
      <c r="E36" s="35" t="s">
        <v>44</v>
      </c>
      <c r="F36" s="36">
        <v>0</v>
      </c>
      <c r="G36" s="93" t="s">
        <v>40</v>
      </c>
      <c r="H36" s="179">
        <f>ROUND((SUM(BI101:BI102)+SUM(BI120:BI145)), 2)</f>
        <v>0</v>
      </c>
      <c r="I36" s="176"/>
      <c r="J36" s="176"/>
      <c r="M36" s="179">
        <v>0</v>
      </c>
      <c r="N36" s="176"/>
      <c r="O36" s="176"/>
      <c r="P36" s="176"/>
      <c r="R36" s="31"/>
    </row>
    <row r="37" spans="2:18" s="1" customFormat="1" ht="7" customHeight="1" x14ac:dyDescent="0.35">
      <c r="B37" s="30"/>
      <c r="R37" s="31"/>
    </row>
    <row r="38" spans="2:18" s="1" customFormat="1" ht="25.4" customHeight="1" x14ac:dyDescent="0.35">
      <c r="B38" s="30"/>
      <c r="C38" s="90"/>
      <c r="D38" s="94" t="s">
        <v>45</v>
      </c>
      <c r="E38" s="66"/>
      <c r="F38" s="66"/>
      <c r="G38" s="95" t="s">
        <v>46</v>
      </c>
      <c r="H38" s="96" t="s">
        <v>47</v>
      </c>
      <c r="I38" s="66"/>
      <c r="J38" s="66"/>
      <c r="K38" s="66"/>
      <c r="L38" s="180">
        <f>SUM(M30:M36)</f>
        <v>0</v>
      </c>
      <c r="M38" s="180"/>
      <c r="N38" s="180"/>
      <c r="O38" s="180"/>
      <c r="P38" s="181"/>
      <c r="Q38" s="90"/>
      <c r="R38" s="31"/>
    </row>
    <row r="39" spans="2:18" s="1" customFormat="1" ht="14.5" customHeight="1" x14ac:dyDescent="0.35">
      <c r="B39" s="30"/>
      <c r="R39" s="31"/>
    </row>
    <row r="40" spans="2:18" s="1" customFormat="1" ht="14.5" customHeight="1" x14ac:dyDescent="0.35">
      <c r="B40" s="30"/>
      <c r="R40" s="31"/>
    </row>
    <row r="41" spans="2:18" x14ac:dyDescent="0.35">
      <c r="B41" s="22"/>
      <c r="R41" s="23"/>
    </row>
    <row r="42" spans="2:18" x14ac:dyDescent="0.35">
      <c r="B42" s="22"/>
      <c r="R42" s="23"/>
    </row>
    <row r="43" spans="2:18" x14ac:dyDescent="0.35">
      <c r="B43" s="22"/>
      <c r="R43" s="23"/>
    </row>
    <row r="44" spans="2:18" x14ac:dyDescent="0.35">
      <c r="B44" s="22"/>
      <c r="R44" s="23"/>
    </row>
    <row r="45" spans="2:18" x14ac:dyDescent="0.35">
      <c r="B45" s="22"/>
      <c r="R45" s="23"/>
    </row>
    <row r="46" spans="2:18" x14ac:dyDescent="0.35">
      <c r="B46" s="22"/>
      <c r="R46" s="23"/>
    </row>
    <row r="47" spans="2:18" x14ac:dyDescent="0.35">
      <c r="B47" s="22"/>
      <c r="R47" s="23"/>
    </row>
    <row r="48" spans="2:18" x14ac:dyDescent="0.35">
      <c r="B48" s="22"/>
      <c r="R48" s="23"/>
    </row>
    <row r="49" spans="2:18" x14ac:dyDescent="0.35">
      <c r="B49" s="22"/>
      <c r="R49" s="23"/>
    </row>
    <row r="50" spans="2:18" s="1" customFormat="1" ht="13.5" x14ac:dyDescent="0.35">
      <c r="B50" s="30"/>
      <c r="D50" s="43" t="s">
        <v>48</v>
      </c>
      <c r="E50" s="44"/>
      <c r="F50" s="44"/>
      <c r="G50" s="44"/>
      <c r="H50" s="45"/>
      <c r="J50" s="43" t="s">
        <v>49</v>
      </c>
      <c r="K50" s="44"/>
      <c r="L50" s="44"/>
      <c r="M50" s="44"/>
      <c r="N50" s="44"/>
      <c r="O50" s="44"/>
      <c r="P50" s="45"/>
      <c r="R50" s="31"/>
    </row>
    <row r="51" spans="2:18" x14ac:dyDescent="0.35">
      <c r="B51" s="22"/>
      <c r="D51" s="46"/>
      <c r="H51" s="47"/>
      <c r="J51" s="46"/>
      <c r="P51" s="47"/>
      <c r="R51" s="23"/>
    </row>
    <row r="52" spans="2:18" x14ac:dyDescent="0.35">
      <c r="B52" s="22"/>
      <c r="D52" s="46"/>
      <c r="H52" s="47"/>
      <c r="J52" s="46"/>
      <c r="P52" s="47"/>
      <c r="R52" s="23"/>
    </row>
    <row r="53" spans="2:18" x14ac:dyDescent="0.35">
      <c r="B53" s="22"/>
      <c r="D53" s="46"/>
      <c r="H53" s="47"/>
      <c r="J53" s="46"/>
      <c r="P53" s="47"/>
      <c r="R53" s="23"/>
    </row>
    <row r="54" spans="2:18" x14ac:dyDescent="0.35">
      <c r="B54" s="22"/>
      <c r="D54" s="46"/>
      <c r="H54" s="47"/>
      <c r="J54" s="46"/>
      <c r="P54" s="47"/>
      <c r="R54" s="23"/>
    </row>
    <row r="55" spans="2:18" x14ac:dyDescent="0.35">
      <c r="B55" s="22"/>
      <c r="D55" s="46"/>
      <c r="H55" s="47"/>
      <c r="J55" s="46"/>
      <c r="P55" s="47"/>
      <c r="R55" s="23"/>
    </row>
    <row r="56" spans="2:18" x14ac:dyDescent="0.35">
      <c r="B56" s="22"/>
      <c r="D56" s="46"/>
      <c r="H56" s="47"/>
      <c r="J56" s="46"/>
      <c r="P56" s="47"/>
      <c r="R56" s="23"/>
    </row>
    <row r="57" spans="2:18" x14ac:dyDescent="0.35">
      <c r="B57" s="22"/>
      <c r="D57" s="46"/>
      <c r="H57" s="47"/>
      <c r="J57" s="46"/>
      <c r="P57" s="47"/>
      <c r="R57" s="23"/>
    </row>
    <row r="58" spans="2:18" x14ac:dyDescent="0.35">
      <c r="B58" s="22"/>
      <c r="D58" s="46"/>
      <c r="H58" s="47"/>
      <c r="J58" s="46"/>
      <c r="P58" s="47"/>
      <c r="R58" s="23"/>
    </row>
    <row r="59" spans="2:18" s="1" customFormat="1" ht="13.5" x14ac:dyDescent="0.35">
      <c r="B59" s="30"/>
      <c r="D59" s="48" t="s">
        <v>50</v>
      </c>
      <c r="E59" s="49"/>
      <c r="F59" s="49"/>
      <c r="G59" s="50" t="s">
        <v>51</v>
      </c>
      <c r="H59" s="51"/>
      <c r="J59" s="48" t="s">
        <v>50</v>
      </c>
      <c r="K59" s="49"/>
      <c r="L59" s="49"/>
      <c r="M59" s="49"/>
      <c r="N59" s="50" t="s">
        <v>51</v>
      </c>
      <c r="O59" s="49"/>
      <c r="P59" s="51"/>
      <c r="R59" s="31"/>
    </row>
    <row r="60" spans="2:18" x14ac:dyDescent="0.35">
      <c r="B60" s="22"/>
      <c r="R60" s="23"/>
    </row>
    <row r="61" spans="2:18" s="1" customFormat="1" ht="13.5" x14ac:dyDescent="0.35">
      <c r="B61" s="30"/>
      <c r="D61" s="43" t="s">
        <v>52</v>
      </c>
      <c r="E61" s="44"/>
      <c r="F61" s="44"/>
      <c r="G61" s="44"/>
      <c r="H61" s="45"/>
      <c r="J61" s="43" t="s">
        <v>53</v>
      </c>
      <c r="K61" s="44"/>
      <c r="L61" s="44"/>
      <c r="M61" s="44"/>
      <c r="N61" s="44"/>
      <c r="O61" s="44"/>
      <c r="P61" s="45"/>
      <c r="R61" s="31"/>
    </row>
    <row r="62" spans="2:18" x14ac:dyDescent="0.35">
      <c r="B62" s="22"/>
      <c r="D62" s="46"/>
      <c r="H62" s="47"/>
      <c r="J62" s="46"/>
      <c r="P62" s="47"/>
      <c r="R62" s="23"/>
    </row>
    <row r="63" spans="2:18" x14ac:dyDescent="0.35">
      <c r="B63" s="22"/>
      <c r="D63" s="46"/>
      <c r="H63" s="47"/>
      <c r="J63" s="46"/>
      <c r="P63" s="47"/>
      <c r="R63" s="23"/>
    </row>
    <row r="64" spans="2:18" x14ac:dyDescent="0.35">
      <c r="B64" s="22"/>
      <c r="D64" s="46"/>
      <c r="H64" s="47"/>
      <c r="J64" s="46"/>
      <c r="P64" s="47"/>
      <c r="R64" s="23"/>
    </row>
    <row r="65" spans="2:18" x14ac:dyDescent="0.35">
      <c r="B65" s="22"/>
      <c r="D65" s="46"/>
      <c r="H65" s="47"/>
      <c r="J65" s="46"/>
      <c r="P65" s="47"/>
      <c r="R65" s="23"/>
    </row>
    <row r="66" spans="2:18" x14ac:dyDescent="0.35">
      <c r="B66" s="22"/>
      <c r="D66" s="46"/>
      <c r="H66" s="47"/>
      <c r="J66" s="46"/>
      <c r="P66" s="47"/>
      <c r="R66" s="23"/>
    </row>
    <row r="67" spans="2:18" x14ac:dyDescent="0.35">
      <c r="B67" s="22"/>
      <c r="D67" s="46"/>
      <c r="H67" s="47"/>
      <c r="J67" s="46"/>
      <c r="P67" s="47"/>
      <c r="R67" s="23"/>
    </row>
    <row r="68" spans="2:18" x14ac:dyDescent="0.35">
      <c r="B68" s="22"/>
      <c r="D68" s="46"/>
      <c r="H68" s="47"/>
      <c r="J68" s="46"/>
      <c r="P68" s="47"/>
      <c r="R68" s="23"/>
    </row>
    <row r="69" spans="2:18" x14ac:dyDescent="0.35">
      <c r="B69" s="22"/>
      <c r="D69" s="46"/>
      <c r="H69" s="47"/>
      <c r="J69" s="46"/>
      <c r="P69" s="47"/>
      <c r="R69" s="23"/>
    </row>
    <row r="70" spans="2:18" s="1" customFormat="1" ht="13.5" x14ac:dyDescent="0.35">
      <c r="B70" s="30"/>
      <c r="D70" s="48" t="s">
        <v>50</v>
      </c>
      <c r="E70" s="49"/>
      <c r="F70" s="49"/>
      <c r="G70" s="50" t="s">
        <v>51</v>
      </c>
      <c r="H70" s="51"/>
      <c r="J70" s="48" t="s">
        <v>50</v>
      </c>
      <c r="K70" s="49"/>
      <c r="L70" s="49"/>
      <c r="M70" s="49"/>
      <c r="N70" s="50" t="s">
        <v>51</v>
      </c>
      <c r="O70" s="49"/>
      <c r="P70" s="51"/>
      <c r="R70" s="31"/>
    </row>
    <row r="71" spans="2:18" s="1" customFormat="1" ht="14.5" customHeight="1" x14ac:dyDescent="0.35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1" customFormat="1" ht="7" customHeight="1" x14ac:dyDescent="0.35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1" customFormat="1" ht="37" customHeight="1" x14ac:dyDescent="0.35">
      <c r="B76" s="30"/>
      <c r="C76" s="143" t="s">
        <v>99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31"/>
    </row>
    <row r="77" spans="2:18" s="1" customFormat="1" ht="7" customHeight="1" x14ac:dyDescent="0.35">
      <c r="B77" s="30"/>
      <c r="R77" s="31"/>
    </row>
    <row r="78" spans="2:18" s="1" customFormat="1" ht="30" customHeight="1" x14ac:dyDescent="0.35">
      <c r="B78" s="30"/>
      <c r="C78" s="27" t="s">
        <v>17</v>
      </c>
      <c r="F78" s="174" t="str">
        <f>F6</f>
        <v>Zázemí zahradníků rozária</v>
      </c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R78" s="31"/>
    </row>
    <row r="79" spans="2:18" s="1" customFormat="1" ht="37" customHeight="1" x14ac:dyDescent="0.35">
      <c r="B79" s="30"/>
      <c r="C79" s="61" t="s">
        <v>95</v>
      </c>
      <c r="F79" s="153" t="str">
        <f>F7</f>
        <v>D_1_4_4_ - Plynová zařízení</v>
      </c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R79" s="31"/>
    </row>
    <row r="80" spans="2:18" s="1" customFormat="1" ht="7" customHeight="1" x14ac:dyDescent="0.35">
      <c r="B80" s="30"/>
      <c r="R80" s="31"/>
    </row>
    <row r="81" spans="2:47" s="1" customFormat="1" ht="18" customHeight="1" x14ac:dyDescent="0.35">
      <c r="B81" s="30"/>
      <c r="C81" s="27" t="s">
        <v>22</v>
      </c>
      <c r="F81" s="25" t="str">
        <f>F9</f>
        <v>Olomouc</v>
      </c>
      <c r="K81" s="27" t="s">
        <v>24</v>
      </c>
      <c r="M81" s="177" t="str">
        <f>IF(O9="","",O9)</f>
        <v/>
      </c>
      <c r="N81" s="177"/>
      <c r="O81" s="177"/>
      <c r="P81" s="177"/>
      <c r="R81" s="31"/>
    </row>
    <row r="82" spans="2:47" s="1" customFormat="1" ht="7" customHeight="1" x14ac:dyDescent="0.35">
      <c r="B82" s="30"/>
      <c r="R82" s="31"/>
    </row>
    <row r="83" spans="2:47" s="1" customFormat="1" x14ac:dyDescent="0.35">
      <c r="B83" s="30"/>
      <c r="C83" s="27" t="s">
        <v>26</v>
      </c>
      <c r="F83" s="25" t="str">
        <f>E12</f>
        <v xml:space="preserve"> </v>
      </c>
      <c r="K83" s="27" t="s">
        <v>31</v>
      </c>
      <c r="M83" s="145" t="str">
        <f>E18</f>
        <v xml:space="preserve"> </v>
      </c>
      <c r="N83" s="145"/>
      <c r="O83" s="145"/>
      <c r="P83" s="145"/>
      <c r="Q83" s="145"/>
      <c r="R83" s="31"/>
    </row>
    <row r="84" spans="2:47" s="1" customFormat="1" ht="14.5" customHeight="1" x14ac:dyDescent="0.35">
      <c r="B84" s="30"/>
      <c r="C84" s="27" t="s">
        <v>30</v>
      </c>
      <c r="F84" s="25" t="str">
        <f>IF(E15="","",E15)</f>
        <v xml:space="preserve"> </v>
      </c>
      <c r="K84" s="27" t="s">
        <v>33</v>
      </c>
      <c r="M84" s="145" t="str">
        <f>E21</f>
        <v xml:space="preserve"> </v>
      </c>
      <c r="N84" s="145"/>
      <c r="O84" s="145"/>
      <c r="P84" s="145"/>
      <c r="Q84" s="145"/>
      <c r="R84" s="31"/>
    </row>
    <row r="85" spans="2:47" s="1" customFormat="1" ht="10.4" customHeight="1" x14ac:dyDescent="0.35">
      <c r="B85" s="30"/>
      <c r="R85" s="31"/>
    </row>
    <row r="86" spans="2:47" s="1" customFormat="1" ht="29.25" customHeight="1" x14ac:dyDescent="0.35">
      <c r="B86" s="30"/>
      <c r="C86" s="182" t="s">
        <v>100</v>
      </c>
      <c r="D86" s="183"/>
      <c r="E86" s="183"/>
      <c r="F86" s="183"/>
      <c r="G86" s="183"/>
      <c r="H86" s="90"/>
      <c r="I86" s="90"/>
      <c r="J86" s="90"/>
      <c r="K86" s="90"/>
      <c r="L86" s="90"/>
      <c r="M86" s="90"/>
      <c r="N86" s="182" t="s">
        <v>101</v>
      </c>
      <c r="O86" s="183"/>
      <c r="P86" s="183"/>
      <c r="Q86" s="183"/>
      <c r="R86" s="31"/>
    </row>
    <row r="87" spans="2:47" s="1" customFormat="1" ht="10.4" customHeight="1" x14ac:dyDescent="0.35">
      <c r="B87" s="30"/>
      <c r="R87" s="31"/>
    </row>
    <row r="88" spans="2:47" s="1" customFormat="1" ht="29.25" customHeight="1" x14ac:dyDescent="0.35">
      <c r="B88" s="30"/>
      <c r="C88" s="97" t="s">
        <v>102</v>
      </c>
      <c r="N88" s="158">
        <f>N120</f>
        <v>0</v>
      </c>
      <c r="O88" s="184"/>
      <c r="P88" s="184"/>
      <c r="Q88" s="184"/>
      <c r="R88" s="31"/>
      <c r="AU88" s="18" t="s">
        <v>103</v>
      </c>
    </row>
    <row r="89" spans="2:47" s="6" customFormat="1" ht="25" customHeight="1" x14ac:dyDescent="0.35">
      <c r="B89" s="98"/>
      <c r="D89" s="99" t="s">
        <v>104</v>
      </c>
      <c r="N89" s="185">
        <f>N121</f>
        <v>0</v>
      </c>
      <c r="O89" s="186"/>
      <c r="P89" s="186"/>
      <c r="Q89" s="186"/>
      <c r="R89" s="100"/>
    </row>
    <row r="90" spans="2:47" s="7" customFormat="1" ht="19.899999999999999" customHeight="1" x14ac:dyDescent="0.35">
      <c r="B90" s="101"/>
      <c r="D90" s="102" t="s">
        <v>105</v>
      </c>
      <c r="N90" s="187">
        <f>N122</f>
        <v>0</v>
      </c>
      <c r="O90" s="188"/>
      <c r="P90" s="188"/>
      <c r="Q90" s="188"/>
      <c r="R90" s="103"/>
    </row>
    <row r="91" spans="2:47" s="7" customFormat="1" ht="19.899999999999999" customHeight="1" x14ac:dyDescent="0.35">
      <c r="B91" s="101"/>
      <c r="D91" s="102" t="s">
        <v>106</v>
      </c>
      <c r="N91" s="187">
        <f>N124</f>
        <v>0</v>
      </c>
      <c r="O91" s="188"/>
      <c r="P91" s="188"/>
      <c r="Q91" s="188"/>
      <c r="R91" s="103"/>
    </row>
    <row r="92" spans="2:47" s="7" customFormat="1" ht="19.899999999999999" customHeight="1" x14ac:dyDescent="0.35">
      <c r="B92" s="101"/>
      <c r="D92" s="102" t="s">
        <v>107</v>
      </c>
      <c r="N92" s="187">
        <f>N129</f>
        <v>0</v>
      </c>
      <c r="O92" s="188"/>
      <c r="P92" s="188"/>
      <c r="Q92" s="188"/>
      <c r="R92" s="103"/>
    </row>
    <row r="93" spans="2:47" s="6" customFormat="1" ht="25" customHeight="1" x14ac:dyDescent="0.35">
      <c r="B93" s="98"/>
      <c r="D93" s="99" t="s">
        <v>108</v>
      </c>
      <c r="N93" s="185">
        <f>N134</f>
        <v>0</v>
      </c>
      <c r="O93" s="186"/>
      <c r="P93" s="186"/>
      <c r="Q93" s="186"/>
      <c r="R93" s="100"/>
    </row>
    <row r="94" spans="2:47" s="7" customFormat="1" ht="19.899999999999999" customHeight="1" x14ac:dyDescent="0.35">
      <c r="B94" s="101"/>
      <c r="D94" s="102" t="s">
        <v>109</v>
      </c>
      <c r="N94" s="187">
        <f>N135</f>
        <v>0</v>
      </c>
      <c r="O94" s="188"/>
      <c r="P94" s="188"/>
      <c r="Q94" s="188"/>
      <c r="R94" s="103"/>
    </row>
    <row r="95" spans="2:47" s="7" customFormat="1" ht="19.899999999999999" customHeight="1" x14ac:dyDescent="0.35">
      <c r="B95" s="101"/>
      <c r="D95" s="102" t="s">
        <v>110</v>
      </c>
      <c r="N95" s="187">
        <f>N137</f>
        <v>0</v>
      </c>
      <c r="O95" s="188"/>
      <c r="P95" s="188"/>
      <c r="Q95" s="188"/>
      <c r="R95" s="103"/>
    </row>
    <row r="96" spans="2:47" s="7" customFormat="1" ht="19.899999999999999" customHeight="1" x14ac:dyDescent="0.35">
      <c r="B96" s="101"/>
      <c r="D96" s="102" t="s">
        <v>111</v>
      </c>
      <c r="N96" s="187">
        <f>N139</f>
        <v>0</v>
      </c>
      <c r="O96" s="188"/>
      <c r="P96" s="188"/>
      <c r="Q96" s="188"/>
      <c r="R96" s="103"/>
    </row>
    <row r="97" spans="2:21" s="6" customFormat="1" ht="25" customHeight="1" x14ac:dyDescent="0.35">
      <c r="B97" s="98"/>
      <c r="D97" s="99" t="s">
        <v>112</v>
      </c>
      <c r="N97" s="185">
        <f>N141</f>
        <v>0</v>
      </c>
      <c r="O97" s="186"/>
      <c r="P97" s="186"/>
      <c r="Q97" s="186"/>
      <c r="R97" s="100"/>
    </row>
    <row r="98" spans="2:21" s="7" customFormat="1" ht="19.899999999999999" customHeight="1" x14ac:dyDescent="0.35">
      <c r="B98" s="101"/>
      <c r="D98" s="102" t="s">
        <v>113</v>
      </c>
      <c r="N98" s="187">
        <f>N142</f>
        <v>0</v>
      </c>
      <c r="O98" s="188"/>
      <c r="P98" s="188"/>
      <c r="Q98" s="188"/>
      <c r="R98" s="103"/>
    </row>
    <row r="99" spans="2:21" s="7" customFormat="1" ht="19.899999999999999" customHeight="1" x14ac:dyDescent="0.35">
      <c r="B99" s="101"/>
      <c r="D99" s="102" t="s">
        <v>114</v>
      </c>
      <c r="N99" s="187">
        <f>N144</f>
        <v>0</v>
      </c>
      <c r="O99" s="188"/>
      <c r="P99" s="188"/>
      <c r="Q99" s="188"/>
      <c r="R99" s="103"/>
    </row>
    <row r="100" spans="2:21" s="1" customFormat="1" ht="21.75" customHeight="1" x14ac:dyDescent="0.35">
      <c r="B100" s="30"/>
      <c r="R100" s="31"/>
    </row>
    <row r="101" spans="2:21" s="1" customFormat="1" ht="29.25" customHeight="1" x14ac:dyDescent="0.35">
      <c r="B101" s="30"/>
      <c r="C101" s="97" t="s">
        <v>115</v>
      </c>
      <c r="N101" s="184">
        <v>0</v>
      </c>
      <c r="O101" s="189"/>
      <c r="P101" s="189"/>
      <c r="Q101" s="189"/>
      <c r="R101" s="31"/>
      <c r="T101" s="104"/>
      <c r="U101" s="105" t="s">
        <v>38</v>
      </c>
    </row>
    <row r="102" spans="2:21" s="1" customFormat="1" ht="18" customHeight="1" x14ac:dyDescent="0.35">
      <c r="B102" s="30"/>
      <c r="R102" s="31"/>
    </row>
    <row r="103" spans="2:21" s="1" customFormat="1" ht="29.25" customHeight="1" x14ac:dyDescent="0.35">
      <c r="B103" s="30"/>
      <c r="C103" s="89" t="s">
        <v>87</v>
      </c>
      <c r="D103" s="90"/>
      <c r="E103" s="90"/>
      <c r="F103" s="90"/>
      <c r="G103" s="90"/>
      <c r="H103" s="90"/>
      <c r="I103" s="90"/>
      <c r="J103" s="90"/>
      <c r="K103" s="90"/>
      <c r="L103" s="167">
        <f>ROUND(SUM(N88+N101),2)</f>
        <v>0</v>
      </c>
      <c r="M103" s="167"/>
      <c r="N103" s="167"/>
      <c r="O103" s="167"/>
      <c r="P103" s="167"/>
      <c r="Q103" s="167"/>
      <c r="R103" s="31"/>
    </row>
    <row r="104" spans="2:21" s="1" customFormat="1" ht="7" customHeight="1" x14ac:dyDescent="0.35"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4"/>
    </row>
    <row r="108" spans="2:21" s="1" customFormat="1" ht="7" customHeight="1" x14ac:dyDescent="0.35"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7"/>
    </row>
    <row r="109" spans="2:21" s="1" customFormat="1" ht="37" customHeight="1" x14ac:dyDescent="0.35">
      <c r="B109" s="30"/>
      <c r="C109" s="143" t="s">
        <v>116</v>
      </c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31"/>
    </row>
    <row r="110" spans="2:21" s="1" customFormat="1" ht="7" customHeight="1" x14ac:dyDescent="0.35">
      <c r="B110" s="30"/>
      <c r="R110" s="31"/>
    </row>
    <row r="111" spans="2:21" s="1" customFormat="1" ht="30" customHeight="1" x14ac:dyDescent="0.35">
      <c r="B111" s="30"/>
      <c r="C111" s="27" t="s">
        <v>17</v>
      </c>
      <c r="F111" s="174" t="str">
        <f>F6</f>
        <v>Zázemí zahradníků rozária</v>
      </c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R111" s="31"/>
    </row>
    <row r="112" spans="2:21" s="1" customFormat="1" ht="37" customHeight="1" x14ac:dyDescent="0.35">
      <c r="B112" s="30"/>
      <c r="C112" s="61" t="s">
        <v>95</v>
      </c>
      <c r="F112" s="153" t="str">
        <f>F7</f>
        <v>D_1_4_4_ - Plynová zařízení</v>
      </c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R112" s="31"/>
    </row>
    <row r="113" spans="2:65" s="1" customFormat="1" ht="7" customHeight="1" x14ac:dyDescent="0.35">
      <c r="B113" s="30"/>
      <c r="R113" s="31"/>
    </row>
    <row r="114" spans="2:65" s="1" customFormat="1" ht="18" customHeight="1" x14ac:dyDescent="0.35">
      <c r="B114" s="30"/>
      <c r="C114" s="27" t="s">
        <v>22</v>
      </c>
      <c r="F114" s="25" t="str">
        <f>F9</f>
        <v>Olomouc</v>
      </c>
      <c r="K114" s="27" t="s">
        <v>24</v>
      </c>
      <c r="M114" s="177" t="str">
        <f>IF(O9="","",O9)</f>
        <v/>
      </c>
      <c r="N114" s="177"/>
      <c r="O114" s="177"/>
      <c r="P114" s="177"/>
      <c r="R114" s="31"/>
    </row>
    <row r="115" spans="2:65" s="1" customFormat="1" ht="7" customHeight="1" x14ac:dyDescent="0.35">
      <c r="B115" s="30"/>
      <c r="R115" s="31"/>
    </row>
    <row r="116" spans="2:65" s="1" customFormat="1" x14ac:dyDescent="0.35">
      <c r="B116" s="30"/>
      <c r="C116" s="27" t="s">
        <v>26</v>
      </c>
      <c r="F116" s="25" t="str">
        <f>E12</f>
        <v xml:space="preserve"> </v>
      </c>
      <c r="K116" s="27" t="s">
        <v>31</v>
      </c>
      <c r="M116" s="145" t="str">
        <f>E18</f>
        <v xml:space="preserve"> </v>
      </c>
      <c r="N116" s="145"/>
      <c r="O116" s="145"/>
      <c r="P116" s="145"/>
      <c r="Q116" s="145"/>
      <c r="R116" s="31"/>
    </row>
    <row r="117" spans="2:65" s="1" customFormat="1" ht="14.5" customHeight="1" x14ac:dyDescent="0.35">
      <c r="B117" s="30"/>
      <c r="C117" s="27" t="s">
        <v>30</v>
      </c>
      <c r="F117" s="25" t="str">
        <f>IF(E15="","",E15)</f>
        <v xml:space="preserve"> </v>
      </c>
      <c r="K117" s="27" t="s">
        <v>33</v>
      </c>
      <c r="M117" s="145" t="str">
        <f>E21</f>
        <v xml:space="preserve"> </v>
      </c>
      <c r="N117" s="145"/>
      <c r="O117" s="145"/>
      <c r="P117" s="145"/>
      <c r="Q117" s="145"/>
      <c r="R117" s="31"/>
    </row>
    <row r="118" spans="2:65" s="1" customFormat="1" ht="10.4" customHeight="1" x14ac:dyDescent="0.35">
      <c r="B118" s="30"/>
      <c r="R118" s="31"/>
    </row>
    <row r="119" spans="2:65" s="8" customFormat="1" ht="29.25" customHeight="1" x14ac:dyDescent="0.35">
      <c r="B119" s="106"/>
      <c r="C119" s="107" t="s">
        <v>117</v>
      </c>
      <c r="D119" s="108" t="s">
        <v>118</v>
      </c>
      <c r="E119" s="108" t="s">
        <v>56</v>
      </c>
      <c r="F119" s="190" t="s">
        <v>119</v>
      </c>
      <c r="G119" s="190"/>
      <c r="H119" s="190"/>
      <c r="I119" s="190"/>
      <c r="J119" s="108" t="s">
        <v>120</v>
      </c>
      <c r="K119" s="108" t="s">
        <v>121</v>
      </c>
      <c r="L119" s="190" t="s">
        <v>122</v>
      </c>
      <c r="M119" s="190"/>
      <c r="N119" s="190" t="s">
        <v>101</v>
      </c>
      <c r="O119" s="190"/>
      <c r="P119" s="190"/>
      <c r="Q119" s="191"/>
      <c r="R119" s="109"/>
      <c r="T119" s="67" t="s">
        <v>123</v>
      </c>
      <c r="U119" s="68" t="s">
        <v>38</v>
      </c>
      <c r="V119" s="68" t="s">
        <v>124</v>
      </c>
      <c r="W119" s="68" t="s">
        <v>125</v>
      </c>
      <c r="X119" s="68" t="s">
        <v>126</v>
      </c>
      <c r="Y119" s="68" t="s">
        <v>127</v>
      </c>
      <c r="Z119" s="68" t="s">
        <v>128</v>
      </c>
      <c r="AA119" s="69" t="s">
        <v>129</v>
      </c>
    </row>
    <row r="120" spans="2:65" s="1" customFormat="1" ht="29.25" customHeight="1" x14ac:dyDescent="0.35">
      <c r="B120" s="30"/>
      <c r="C120" s="71" t="s">
        <v>97</v>
      </c>
      <c r="N120" s="194">
        <f>BK120</f>
        <v>0</v>
      </c>
      <c r="O120" s="195"/>
      <c r="P120" s="195"/>
      <c r="Q120" s="195"/>
      <c r="R120" s="31"/>
      <c r="T120" s="70"/>
      <c r="U120" s="44"/>
      <c r="V120" s="44"/>
      <c r="W120" s="110">
        <f>W121+W134+W141</f>
        <v>3.0369910000000004</v>
      </c>
      <c r="X120" s="44"/>
      <c r="Y120" s="110">
        <f>Y121+Y134+Y141</f>
        <v>8.4719999999999986E-3</v>
      </c>
      <c r="Z120" s="44"/>
      <c r="AA120" s="111">
        <f>AA121+AA134+AA141</f>
        <v>0.24720000000000003</v>
      </c>
      <c r="AT120" s="18" t="s">
        <v>73</v>
      </c>
      <c r="AU120" s="18" t="s">
        <v>103</v>
      </c>
      <c r="BK120" s="112">
        <f>BK121+BK134+BK141</f>
        <v>0</v>
      </c>
    </row>
    <row r="121" spans="2:65" s="9" customFormat="1" ht="37.4" customHeight="1" x14ac:dyDescent="0.35">
      <c r="B121" s="113"/>
      <c r="D121" s="114" t="s">
        <v>104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96">
        <f>BK121</f>
        <v>0</v>
      </c>
      <c r="O121" s="185"/>
      <c r="P121" s="185"/>
      <c r="Q121" s="185"/>
      <c r="R121" s="115"/>
      <c r="T121" s="116"/>
      <c r="W121" s="117">
        <f>W122+W124+W129</f>
        <v>3.0369910000000004</v>
      </c>
      <c r="Y121" s="117">
        <f>Y122+Y124+Y129</f>
        <v>8.4719999999999986E-3</v>
      </c>
      <c r="AA121" s="118">
        <f>AA122+AA124+AA129</f>
        <v>0.24720000000000003</v>
      </c>
      <c r="AR121" s="119" t="s">
        <v>82</v>
      </c>
      <c r="AT121" s="120" t="s">
        <v>73</v>
      </c>
      <c r="AU121" s="120" t="s">
        <v>74</v>
      </c>
      <c r="AY121" s="119" t="s">
        <v>130</v>
      </c>
      <c r="BK121" s="121">
        <f>BK122+BK124+BK129</f>
        <v>0</v>
      </c>
    </row>
    <row r="122" spans="2:65" s="9" customFormat="1" ht="19.899999999999999" customHeight="1" x14ac:dyDescent="0.35">
      <c r="B122" s="113"/>
      <c r="D122" s="122" t="s">
        <v>105</v>
      </c>
      <c r="E122" s="122"/>
      <c r="F122" s="122"/>
      <c r="G122" s="122"/>
      <c r="H122" s="122"/>
      <c r="I122" s="122"/>
      <c r="J122" s="122"/>
      <c r="K122" s="122"/>
      <c r="L122" s="122"/>
      <c r="M122" s="122"/>
      <c r="N122" s="197">
        <f>BK122</f>
        <v>0</v>
      </c>
      <c r="O122" s="198"/>
      <c r="P122" s="198"/>
      <c r="Q122" s="198"/>
      <c r="R122" s="115"/>
      <c r="T122" s="116"/>
      <c r="W122" s="117">
        <f>W123</f>
        <v>0.13103999999999999</v>
      </c>
      <c r="Y122" s="117">
        <f>Y123</f>
        <v>8.3999999999999995E-3</v>
      </c>
      <c r="AA122" s="118">
        <f>AA123</f>
        <v>0</v>
      </c>
      <c r="AR122" s="119" t="s">
        <v>82</v>
      </c>
      <c r="AT122" s="120" t="s">
        <v>73</v>
      </c>
      <c r="AU122" s="120" t="s">
        <v>82</v>
      </c>
      <c r="AY122" s="119" t="s">
        <v>130</v>
      </c>
      <c r="BK122" s="121">
        <f>BK123</f>
        <v>0</v>
      </c>
    </row>
    <row r="123" spans="2:65" s="1" customFormat="1" ht="25.5" customHeight="1" x14ac:dyDescent="0.35">
      <c r="B123" s="30"/>
      <c r="C123" s="123" t="s">
        <v>82</v>
      </c>
      <c r="D123" s="123" t="s">
        <v>131</v>
      </c>
      <c r="E123" s="124" t="s">
        <v>132</v>
      </c>
      <c r="F123" s="222" t="s">
        <v>133</v>
      </c>
      <c r="G123" s="222"/>
      <c r="H123" s="222"/>
      <c r="I123" s="222"/>
      <c r="J123" s="125" t="s">
        <v>134</v>
      </c>
      <c r="K123" s="126">
        <v>0.21</v>
      </c>
      <c r="L123" s="227">
        <v>0</v>
      </c>
      <c r="M123" s="227"/>
      <c r="N123" s="192">
        <f>ROUND(L123*K123,2)</f>
        <v>0</v>
      </c>
      <c r="O123" s="192"/>
      <c r="P123" s="192"/>
      <c r="Q123" s="192"/>
      <c r="R123" s="31"/>
      <c r="T123" s="127" t="s">
        <v>20</v>
      </c>
      <c r="U123" s="37" t="s">
        <v>39</v>
      </c>
      <c r="V123" s="128">
        <v>0.624</v>
      </c>
      <c r="W123" s="128">
        <f>V123*K123</f>
        <v>0.13103999999999999</v>
      </c>
      <c r="X123" s="128">
        <v>0.04</v>
      </c>
      <c r="Y123" s="128">
        <f>X123*K123</f>
        <v>8.3999999999999995E-3</v>
      </c>
      <c r="Z123" s="128">
        <v>0</v>
      </c>
      <c r="AA123" s="129">
        <f>Z123*K123</f>
        <v>0</v>
      </c>
      <c r="AR123" s="18" t="s">
        <v>135</v>
      </c>
      <c r="AT123" s="18" t="s">
        <v>131</v>
      </c>
      <c r="AU123" s="18" t="s">
        <v>93</v>
      </c>
      <c r="AY123" s="18" t="s">
        <v>130</v>
      </c>
      <c r="BE123" s="130">
        <f>IF(U123="základní",N123,0)</f>
        <v>0</v>
      </c>
      <c r="BF123" s="130">
        <f>IF(U123="snížená",N123,0)</f>
        <v>0</v>
      </c>
      <c r="BG123" s="130">
        <f>IF(U123="zákl. přenesená",N123,0)</f>
        <v>0</v>
      </c>
      <c r="BH123" s="130">
        <f>IF(U123="sníž. přenesená",N123,0)</f>
        <v>0</v>
      </c>
      <c r="BI123" s="130">
        <f>IF(U123="nulová",N123,0)</f>
        <v>0</v>
      </c>
      <c r="BJ123" s="18" t="s">
        <v>82</v>
      </c>
      <c r="BK123" s="130">
        <f>ROUND(L123*K123,2)</f>
        <v>0</v>
      </c>
      <c r="BL123" s="18" t="s">
        <v>135</v>
      </c>
      <c r="BM123" s="18" t="s">
        <v>136</v>
      </c>
    </row>
    <row r="124" spans="2:65" s="9" customFormat="1" ht="29.9" customHeight="1" x14ac:dyDescent="0.35">
      <c r="B124" s="113"/>
      <c r="D124" s="122" t="s">
        <v>106</v>
      </c>
      <c r="E124" s="122"/>
      <c r="F124" s="231"/>
      <c r="G124" s="231"/>
      <c r="H124" s="231"/>
      <c r="I124" s="231"/>
      <c r="J124" s="122"/>
      <c r="K124" s="122"/>
      <c r="L124" s="122"/>
      <c r="M124" s="122"/>
      <c r="N124" s="199">
        <f>BK124</f>
        <v>0</v>
      </c>
      <c r="O124" s="200"/>
      <c r="P124" s="200"/>
      <c r="Q124" s="200"/>
      <c r="R124" s="115"/>
      <c r="T124" s="116"/>
      <c r="W124" s="117">
        <f>SUM(W125:W128)</f>
        <v>2.2232960000000004</v>
      </c>
      <c r="Y124" s="117">
        <f>SUM(Y125:Y128)</f>
        <v>7.2000000000000002E-5</v>
      </c>
      <c r="AA124" s="118">
        <f>SUM(AA125:AA128)</f>
        <v>0.24720000000000003</v>
      </c>
      <c r="AR124" s="119" t="s">
        <v>82</v>
      </c>
      <c r="AT124" s="120" t="s">
        <v>73</v>
      </c>
      <c r="AU124" s="120" t="s">
        <v>82</v>
      </c>
      <c r="AY124" s="119" t="s">
        <v>130</v>
      </c>
      <c r="BK124" s="121">
        <f>SUM(BK125:BK128)</f>
        <v>0</v>
      </c>
    </row>
    <row r="125" spans="2:65" s="1" customFormat="1" ht="25.5" customHeight="1" x14ac:dyDescent="0.35">
      <c r="B125" s="30"/>
      <c r="C125" s="123" t="s">
        <v>93</v>
      </c>
      <c r="D125" s="123" t="s">
        <v>131</v>
      </c>
      <c r="E125" s="124" t="s">
        <v>137</v>
      </c>
      <c r="F125" s="222" t="s">
        <v>138</v>
      </c>
      <c r="G125" s="222"/>
      <c r="H125" s="222"/>
      <c r="I125" s="222"/>
      <c r="J125" s="125" t="s">
        <v>139</v>
      </c>
      <c r="K125" s="126">
        <v>0.126</v>
      </c>
      <c r="L125" s="227">
        <v>0</v>
      </c>
      <c r="M125" s="227"/>
      <c r="N125" s="192">
        <f>ROUND(L125*K125,2)</f>
        <v>0</v>
      </c>
      <c r="O125" s="192"/>
      <c r="P125" s="192"/>
      <c r="Q125" s="192"/>
      <c r="R125" s="31"/>
      <c r="T125" s="127" t="s">
        <v>20</v>
      </c>
      <c r="U125" s="37" t="s">
        <v>39</v>
      </c>
      <c r="V125" s="128">
        <v>5.7960000000000003</v>
      </c>
      <c r="W125" s="128">
        <f>V125*K125</f>
        <v>0.73029600000000006</v>
      </c>
      <c r="X125" s="128">
        <v>0</v>
      </c>
      <c r="Y125" s="128">
        <f>X125*K125</f>
        <v>0</v>
      </c>
      <c r="Z125" s="128">
        <v>1.8</v>
      </c>
      <c r="AA125" s="129">
        <f>Z125*K125</f>
        <v>0.2268</v>
      </c>
      <c r="AR125" s="18" t="s">
        <v>135</v>
      </c>
      <c r="AT125" s="18" t="s">
        <v>131</v>
      </c>
      <c r="AU125" s="18" t="s">
        <v>93</v>
      </c>
      <c r="AY125" s="18" t="s">
        <v>130</v>
      </c>
      <c r="BE125" s="130">
        <f>IF(U125="základní",N125,0)</f>
        <v>0</v>
      </c>
      <c r="BF125" s="130">
        <f>IF(U125="snížená",N125,0)</f>
        <v>0</v>
      </c>
      <c r="BG125" s="130">
        <f>IF(U125="zákl. přenesená",N125,0)</f>
        <v>0</v>
      </c>
      <c r="BH125" s="130">
        <f>IF(U125="sníž. přenesená",N125,0)</f>
        <v>0</v>
      </c>
      <c r="BI125" s="130">
        <f>IF(U125="nulová",N125,0)</f>
        <v>0</v>
      </c>
      <c r="BJ125" s="18" t="s">
        <v>82</v>
      </c>
      <c r="BK125" s="130">
        <f>ROUND(L125*K125,2)</f>
        <v>0</v>
      </c>
      <c r="BL125" s="18" t="s">
        <v>135</v>
      </c>
      <c r="BM125" s="18" t="s">
        <v>140</v>
      </c>
    </row>
    <row r="126" spans="2:65" s="1" customFormat="1" ht="16.5" customHeight="1" x14ac:dyDescent="0.35">
      <c r="B126" s="30"/>
      <c r="F126" s="232" t="s">
        <v>141</v>
      </c>
      <c r="G126" s="233"/>
      <c r="H126" s="233"/>
      <c r="I126" s="233"/>
      <c r="L126" s="228"/>
      <c r="M126" s="228"/>
      <c r="R126" s="31"/>
      <c r="T126" s="131"/>
      <c r="AA126" s="65"/>
      <c r="AT126" s="18" t="s">
        <v>142</v>
      </c>
      <c r="AU126" s="18" t="s">
        <v>93</v>
      </c>
    </row>
    <row r="127" spans="2:65" s="1" customFormat="1" ht="25.5" customHeight="1" x14ac:dyDescent="0.35">
      <c r="B127" s="30"/>
      <c r="C127" s="123" t="s">
        <v>143</v>
      </c>
      <c r="D127" s="123" t="s">
        <v>131</v>
      </c>
      <c r="E127" s="124" t="s">
        <v>144</v>
      </c>
      <c r="F127" s="222" t="s">
        <v>145</v>
      </c>
      <c r="G127" s="222"/>
      <c r="H127" s="222"/>
      <c r="I127" s="222"/>
      <c r="J127" s="125" t="s">
        <v>146</v>
      </c>
      <c r="K127" s="126">
        <v>3</v>
      </c>
      <c r="L127" s="227">
        <v>0</v>
      </c>
      <c r="M127" s="227"/>
      <c r="N127" s="192">
        <f>ROUND(L127*K127,2)</f>
        <v>0</v>
      </c>
      <c r="O127" s="192"/>
      <c r="P127" s="192"/>
      <c r="Q127" s="192"/>
      <c r="R127" s="31"/>
      <c r="T127" s="127" t="s">
        <v>20</v>
      </c>
      <c r="U127" s="37" t="s">
        <v>39</v>
      </c>
      <c r="V127" s="128">
        <v>0.29499999999999998</v>
      </c>
      <c r="W127" s="128">
        <f>V127*K127</f>
        <v>0.88500000000000001</v>
      </c>
      <c r="X127" s="128">
        <v>0</v>
      </c>
      <c r="Y127" s="128">
        <f>X127*K127</f>
        <v>0</v>
      </c>
      <c r="Z127" s="128">
        <v>6.0000000000000001E-3</v>
      </c>
      <c r="AA127" s="129">
        <f>Z127*K127</f>
        <v>1.8000000000000002E-2</v>
      </c>
      <c r="AR127" s="18" t="s">
        <v>135</v>
      </c>
      <c r="AT127" s="18" t="s">
        <v>131</v>
      </c>
      <c r="AU127" s="18" t="s">
        <v>93</v>
      </c>
      <c r="AY127" s="18" t="s">
        <v>130</v>
      </c>
      <c r="BE127" s="130">
        <f>IF(U127="základní",N127,0)</f>
        <v>0</v>
      </c>
      <c r="BF127" s="130">
        <f>IF(U127="snížená",N127,0)</f>
        <v>0</v>
      </c>
      <c r="BG127" s="130">
        <f>IF(U127="zákl. přenesená",N127,0)</f>
        <v>0</v>
      </c>
      <c r="BH127" s="130">
        <f>IF(U127="sníž. přenesená",N127,0)</f>
        <v>0</v>
      </c>
      <c r="BI127" s="130">
        <f>IF(U127="nulová",N127,0)</f>
        <v>0</v>
      </c>
      <c r="BJ127" s="18" t="s">
        <v>82</v>
      </c>
      <c r="BK127" s="130">
        <f>ROUND(L127*K127,2)</f>
        <v>0</v>
      </c>
      <c r="BL127" s="18" t="s">
        <v>135</v>
      </c>
      <c r="BM127" s="18" t="s">
        <v>147</v>
      </c>
    </row>
    <row r="128" spans="2:65" s="1" customFormat="1" ht="25.5" customHeight="1" x14ac:dyDescent="0.35">
      <c r="B128" s="30"/>
      <c r="C128" s="123" t="s">
        <v>135</v>
      </c>
      <c r="D128" s="123" t="s">
        <v>131</v>
      </c>
      <c r="E128" s="124" t="s">
        <v>148</v>
      </c>
      <c r="F128" s="222" t="s">
        <v>149</v>
      </c>
      <c r="G128" s="222"/>
      <c r="H128" s="222"/>
      <c r="I128" s="222"/>
      <c r="J128" s="125" t="s">
        <v>146</v>
      </c>
      <c r="K128" s="126">
        <v>0.8</v>
      </c>
      <c r="L128" s="227">
        <v>0</v>
      </c>
      <c r="M128" s="227"/>
      <c r="N128" s="192">
        <f>ROUND(L128*K128,2)</f>
        <v>0</v>
      </c>
      <c r="O128" s="192"/>
      <c r="P128" s="192"/>
      <c r="Q128" s="192"/>
      <c r="R128" s="31"/>
      <c r="T128" s="127" t="s">
        <v>20</v>
      </c>
      <c r="U128" s="37" t="s">
        <v>39</v>
      </c>
      <c r="V128" s="128">
        <v>0.76</v>
      </c>
      <c r="W128" s="128">
        <f>V128*K128</f>
        <v>0.6080000000000001</v>
      </c>
      <c r="X128" s="128">
        <v>9.0000000000000006E-5</v>
      </c>
      <c r="Y128" s="128">
        <f>X128*K128</f>
        <v>7.2000000000000002E-5</v>
      </c>
      <c r="Z128" s="128">
        <v>3.0000000000000001E-3</v>
      </c>
      <c r="AA128" s="129">
        <f>Z128*K128</f>
        <v>2.4000000000000002E-3</v>
      </c>
      <c r="AR128" s="18" t="s">
        <v>135</v>
      </c>
      <c r="AT128" s="18" t="s">
        <v>131</v>
      </c>
      <c r="AU128" s="18" t="s">
        <v>93</v>
      </c>
      <c r="AY128" s="18" t="s">
        <v>130</v>
      </c>
      <c r="BE128" s="130">
        <f>IF(U128="základní",N128,0)</f>
        <v>0</v>
      </c>
      <c r="BF128" s="130">
        <f>IF(U128="snížená",N128,0)</f>
        <v>0</v>
      </c>
      <c r="BG128" s="130">
        <f>IF(U128="zákl. přenesená",N128,0)</f>
        <v>0</v>
      </c>
      <c r="BH128" s="130">
        <f>IF(U128="sníž. přenesená",N128,0)</f>
        <v>0</v>
      </c>
      <c r="BI128" s="130">
        <f>IF(U128="nulová",N128,0)</f>
        <v>0</v>
      </c>
      <c r="BJ128" s="18" t="s">
        <v>82</v>
      </c>
      <c r="BK128" s="130">
        <f>ROUND(L128*K128,2)</f>
        <v>0</v>
      </c>
      <c r="BL128" s="18" t="s">
        <v>135</v>
      </c>
      <c r="BM128" s="18" t="s">
        <v>150</v>
      </c>
    </row>
    <row r="129" spans="2:65" s="9" customFormat="1" ht="29.9" customHeight="1" x14ac:dyDescent="0.35">
      <c r="B129" s="113"/>
      <c r="D129" s="122" t="s">
        <v>107</v>
      </c>
      <c r="E129" s="122"/>
      <c r="F129" s="231"/>
      <c r="G129" s="231"/>
      <c r="H129" s="231"/>
      <c r="I129" s="231"/>
      <c r="J129" s="122"/>
      <c r="K129" s="122"/>
      <c r="L129" s="229"/>
      <c r="M129" s="229"/>
      <c r="N129" s="199">
        <f>BK129</f>
        <v>0</v>
      </c>
      <c r="O129" s="200"/>
      <c r="P129" s="200"/>
      <c r="Q129" s="200"/>
      <c r="R129" s="115"/>
      <c r="T129" s="116"/>
      <c r="W129" s="117">
        <f>SUM(W130:W133)</f>
        <v>0.68265500000000001</v>
      </c>
      <c r="Y129" s="117">
        <f>SUM(Y130:Y133)</f>
        <v>0</v>
      </c>
      <c r="AA129" s="118">
        <f>SUM(AA130:AA133)</f>
        <v>0</v>
      </c>
      <c r="AR129" s="119" t="s">
        <v>82</v>
      </c>
      <c r="AT129" s="120" t="s">
        <v>73</v>
      </c>
      <c r="AU129" s="120" t="s">
        <v>82</v>
      </c>
      <c r="AY129" s="119" t="s">
        <v>130</v>
      </c>
      <c r="BK129" s="121">
        <f>SUM(BK130:BK133)</f>
        <v>0</v>
      </c>
    </row>
    <row r="130" spans="2:65" s="1" customFormat="1" ht="38.25" customHeight="1" x14ac:dyDescent="0.35">
      <c r="B130" s="30"/>
      <c r="C130" s="123" t="s">
        <v>151</v>
      </c>
      <c r="D130" s="123" t="s">
        <v>131</v>
      </c>
      <c r="E130" s="124" t="s">
        <v>152</v>
      </c>
      <c r="F130" s="222" t="s">
        <v>153</v>
      </c>
      <c r="G130" s="222"/>
      <c r="H130" s="222"/>
      <c r="I130" s="222"/>
      <c r="J130" s="125" t="s">
        <v>154</v>
      </c>
      <c r="K130" s="126">
        <v>0.28100000000000003</v>
      </c>
      <c r="L130" s="227">
        <v>0</v>
      </c>
      <c r="M130" s="227"/>
      <c r="N130" s="192">
        <f>ROUND(L130*K130,2)</f>
        <v>0</v>
      </c>
      <c r="O130" s="192"/>
      <c r="P130" s="192"/>
      <c r="Q130" s="192"/>
      <c r="R130" s="31"/>
      <c r="T130" s="127" t="s">
        <v>20</v>
      </c>
      <c r="U130" s="37" t="s">
        <v>39</v>
      </c>
      <c r="V130" s="128">
        <v>1.88</v>
      </c>
      <c r="W130" s="128">
        <f>V130*K130</f>
        <v>0.52827999999999997</v>
      </c>
      <c r="X130" s="128">
        <v>0</v>
      </c>
      <c r="Y130" s="128">
        <f>X130*K130</f>
        <v>0</v>
      </c>
      <c r="Z130" s="128">
        <v>0</v>
      </c>
      <c r="AA130" s="129">
        <f>Z130*K130</f>
        <v>0</v>
      </c>
      <c r="AR130" s="18" t="s">
        <v>135</v>
      </c>
      <c r="AT130" s="18" t="s">
        <v>131</v>
      </c>
      <c r="AU130" s="18" t="s">
        <v>93</v>
      </c>
      <c r="AY130" s="18" t="s">
        <v>130</v>
      </c>
      <c r="BE130" s="130">
        <f>IF(U130="základní",N130,0)</f>
        <v>0</v>
      </c>
      <c r="BF130" s="130">
        <f>IF(U130="snížená",N130,0)</f>
        <v>0</v>
      </c>
      <c r="BG130" s="130">
        <f>IF(U130="zákl. přenesená",N130,0)</f>
        <v>0</v>
      </c>
      <c r="BH130" s="130">
        <f>IF(U130="sníž. přenesená",N130,0)</f>
        <v>0</v>
      </c>
      <c r="BI130" s="130">
        <f>IF(U130="nulová",N130,0)</f>
        <v>0</v>
      </c>
      <c r="BJ130" s="18" t="s">
        <v>82</v>
      </c>
      <c r="BK130" s="130">
        <f>ROUND(L130*K130,2)</f>
        <v>0</v>
      </c>
      <c r="BL130" s="18" t="s">
        <v>135</v>
      </c>
      <c r="BM130" s="18" t="s">
        <v>155</v>
      </c>
    </row>
    <row r="131" spans="2:65" s="1" customFormat="1" ht="38.25" customHeight="1" x14ac:dyDescent="0.35">
      <c r="B131" s="30"/>
      <c r="C131" s="123" t="s">
        <v>156</v>
      </c>
      <c r="D131" s="123" t="s">
        <v>131</v>
      </c>
      <c r="E131" s="124" t="s">
        <v>157</v>
      </c>
      <c r="F131" s="222" t="s">
        <v>158</v>
      </c>
      <c r="G131" s="222"/>
      <c r="H131" s="222"/>
      <c r="I131" s="222"/>
      <c r="J131" s="125" t="s">
        <v>154</v>
      </c>
      <c r="K131" s="126">
        <v>1.2350000000000001</v>
      </c>
      <c r="L131" s="227">
        <v>0</v>
      </c>
      <c r="M131" s="227"/>
      <c r="N131" s="192">
        <f>ROUND(L131*K131,2)</f>
        <v>0</v>
      </c>
      <c r="O131" s="192"/>
      <c r="P131" s="192"/>
      <c r="Q131" s="192"/>
      <c r="R131" s="31"/>
      <c r="T131" s="127" t="s">
        <v>20</v>
      </c>
      <c r="U131" s="37" t="s">
        <v>39</v>
      </c>
      <c r="V131" s="128">
        <v>0.125</v>
      </c>
      <c r="W131" s="128">
        <f>V131*K131</f>
        <v>0.15437500000000001</v>
      </c>
      <c r="X131" s="128">
        <v>0</v>
      </c>
      <c r="Y131" s="128">
        <f>X131*K131</f>
        <v>0</v>
      </c>
      <c r="Z131" s="128">
        <v>0</v>
      </c>
      <c r="AA131" s="129">
        <f>Z131*K131</f>
        <v>0</v>
      </c>
      <c r="AR131" s="18" t="s">
        <v>135</v>
      </c>
      <c r="AT131" s="18" t="s">
        <v>131</v>
      </c>
      <c r="AU131" s="18" t="s">
        <v>93</v>
      </c>
      <c r="AY131" s="18" t="s">
        <v>130</v>
      </c>
      <c r="BE131" s="130">
        <f>IF(U131="základní",N131,0)</f>
        <v>0</v>
      </c>
      <c r="BF131" s="130">
        <f>IF(U131="snížená",N131,0)</f>
        <v>0</v>
      </c>
      <c r="BG131" s="130">
        <f>IF(U131="zákl. přenesená",N131,0)</f>
        <v>0</v>
      </c>
      <c r="BH131" s="130">
        <f>IF(U131="sníž. přenesená",N131,0)</f>
        <v>0</v>
      </c>
      <c r="BI131" s="130">
        <f>IF(U131="nulová",N131,0)</f>
        <v>0</v>
      </c>
      <c r="BJ131" s="18" t="s">
        <v>82</v>
      </c>
      <c r="BK131" s="130">
        <f>ROUND(L131*K131,2)</f>
        <v>0</v>
      </c>
      <c r="BL131" s="18" t="s">
        <v>135</v>
      </c>
      <c r="BM131" s="18" t="s">
        <v>159</v>
      </c>
    </row>
    <row r="132" spans="2:65" s="10" customFormat="1" ht="16.5" customHeight="1" x14ac:dyDescent="0.35">
      <c r="B132" s="132"/>
      <c r="E132" s="133" t="s">
        <v>20</v>
      </c>
      <c r="F132" s="234" t="s">
        <v>160</v>
      </c>
      <c r="G132" s="235"/>
      <c r="H132" s="235"/>
      <c r="I132" s="235"/>
      <c r="K132" s="134">
        <v>1.2350000000000001</v>
      </c>
      <c r="L132" s="230"/>
      <c r="M132" s="230"/>
      <c r="R132" s="135"/>
      <c r="T132" s="136"/>
      <c r="AA132" s="137"/>
      <c r="AT132" s="133" t="s">
        <v>161</v>
      </c>
      <c r="AU132" s="133" t="s">
        <v>93</v>
      </c>
      <c r="AV132" s="10" t="s">
        <v>93</v>
      </c>
      <c r="AW132" s="10" t="s">
        <v>32</v>
      </c>
      <c r="AX132" s="10" t="s">
        <v>82</v>
      </c>
      <c r="AY132" s="133" t="s">
        <v>130</v>
      </c>
    </row>
    <row r="133" spans="2:65" s="1" customFormat="1" ht="38.25" customHeight="1" x14ac:dyDescent="0.35">
      <c r="B133" s="30"/>
      <c r="C133" s="123" t="s">
        <v>162</v>
      </c>
      <c r="D133" s="123" t="s">
        <v>131</v>
      </c>
      <c r="E133" s="124" t="s">
        <v>163</v>
      </c>
      <c r="F133" s="222" t="s">
        <v>164</v>
      </c>
      <c r="G133" s="222"/>
      <c r="H133" s="222"/>
      <c r="I133" s="222"/>
      <c r="J133" s="125" t="s">
        <v>154</v>
      </c>
      <c r="K133" s="126">
        <v>0.247</v>
      </c>
      <c r="L133" s="227">
        <v>0</v>
      </c>
      <c r="M133" s="227"/>
      <c r="N133" s="192">
        <f>ROUND(L133*K133,2)</f>
        <v>0</v>
      </c>
      <c r="O133" s="192"/>
      <c r="P133" s="192"/>
      <c r="Q133" s="192"/>
      <c r="R133" s="31"/>
      <c r="T133" s="127" t="s">
        <v>20</v>
      </c>
      <c r="U133" s="37" t="s">
        <v>39</v>
      </c>
      <c r="V133" s="128">
        <v>0</v>
      </c>
      <c r="W133" s="128">
        <f>V133*K133</f>
        <v>0</v>
      </c>
      <c r="X133" s="128">
        <v>0</v>
      </c>
      <c r="Y133" s="128">
        <f>X133*K133</f>
        <v>0</v>
      </c>
      <c r="Z133" s="128">
        <v>0</v>
      </c>
      <c r="AA133" s="129">
        <f>Z133*K133</f>
        <v>0</v>
      </c>
      <c r="AR133" s="18" t="s">
        <v>135</v>
      </c>
      <c r="AT133" s="18" t="s">
        <v>131</v>
      </c>
      <c r="AU133" s="18" t="s">
        <v>93</v>
      </c>
      <c r="AY133" s="18" t="s">
        <v>130</v>
      </c>
      <c r="BE133" s="130">
        <f>IF(U133="základní",N133,0)</f>
        <v>0</v>
      </c>
      <c r="BF133" s="130">
        <f>IF(U133="snížená",N133,0)</f>
        <v>0</v>
      </c>
      <c r="BG133" s="130">
        <f>IF(U133="zákl. přenesená",N133,0)</f>
        <v>0</v>
      </c>
      <c r="BH133" s="130">
        <f>IF(U133="sníž. přenesená",N133,0)</f>
        <v>0</v>
      </c>
      <c r="BI133" s="130">
        <f>IF(U133="nulová",N133,0)</f>
        <v>0</v>
      </c>
      <c r="BJ133" s="18" t="s">
        <v>82</v>
      </c>
      <c r="BK133" s="130">
        <f>ROUND(L133*K133,2)</f>
        <v>0</v>
      </c>
      <c r="BL133" s="18" t="s">
        <v>135</v>
      </c>
      <c r="BM133" s="18" t="s">
        <v>165</v>
      </c>
    </row>
    <row r="134" spans="2:65" s="9" customFormat="1" ht="37.4" customHeight="1" x14ac:dyDescent="0.35">
      <c r="B134" s="113"/>
      <c r="D134" s="114" t="s">
        <v>108</v>
      </c>
      <c r="E134" s="114"/>
      <c r="F134" s="114"/>
      <c r="G134" s="114"/>
      <c r="H134" s="114"/>
      <c r="I134" s="114"/>
      <c r="J134" s="114"/>
      <c r="K134" s="114"/>
      <c r="L134" s="114"/>
      <c r="M134" s="114"/>
      <c r="N134" s="201">
        <f>BK134</f>
        <v>0</v>
      </c>
      <c r="O134" s="202"/>
      <c r="P134" s="202"/>
      <c r="Q134" s="202"/>
      <c r="R134" s="115"/>
      <c r="T134" s="116"/>
      <c r="W134" s="117">
        <f>W135+W137+W139</f>
        <v>0</v>
      </c>
      <c r="Y134" s="117">
        <f>Y135+Y137+Y139</f>
        <v>0</v>
      </c>
      <c r="AA134" s="118">
        <f>AA135+AA137+AA139</f>
        <v>0</v>
      </c>
      <c r="AR134" s="119" t="s">
        <v>93</v>
      </c>
      <c r="AT134" s="120" t="s">
        <v>73</v>
      </c>
      <c r="AU134" s="120" t="s">
        <v>74</v>
      </c>
      <c r="AY134" s="119" t="s">
        <v>130</v>
      </c>
      <c r="BK134" s="121">
        <f>BK135+BK137+BK139</f>
        <v>0</v>
      </c>
    </row>
    <row r="135" spans="2:65" s="9" customFormat="1" ht="19.5" customHeight="1" x14ac:dyDescent="0.35">
      <c r="B135" s="113"/>
      <c r="D135" s="122" t="s">
        <v>109</v>
      </c>
      <c r="E135" s="122"/>
      <c r="F135" s="122"/>
      <c r="G135" s="122"/>
      <c r="H135" s="122"/>
      <c r="I135" s="122"/>
      <c r="J135" s="122"/>
      <c r="K135" s="122"/>
      <c r="L135" s="122"/>
      <c r="M135" s="122"/>
      <c r="N135" s="197">
        <f>BK135</f>
        <v>0</v>
      </c>
      <c r="O135" s="198"/>
      <c r="P135" s="198"/>
      <c r="Q135" s="198"/>
      <c r="R135" s="115"/>
      <c r="T135" s="116"/>
      <c r="W135" s="117">
        <f>SUM(W136:W136)</f>
        <v>0</v>
      </c>
      <c r="Y135" s="117">
        <f>SUM(Y136:Y136)</f>
        <v>0</v>
      </c>
      <c r="AA135" s="118">
        <f>SUM(AA136:AA136)</f>
        <v>0</v>
      </c>
      <c r="AR135" s="119" t="s">
        <v>93</v>
      </c>
      <c r="AT135" s="120" t="s">
        <v>73</v>
      </c>
      <c r="AU135" s="120" t="s">
        <v>82</v>
      </c>
      <c r="AY135" s="119" t="s">
        <v>130</v>
      </c>
      <c r="BK135" s="121">
        <f>SUM(BK136:BK136)</f>
        <v>0</v>
      </c>
    </row>
    <row r="136" spans="2:65" s="203" customFormat="1" ht="25.5" hidden="1" customHeight="1" x14ac:dyDescent="0.35">
      <c r="B136" s="204"/>
      <c r="C136" s="205"/>
      <c r="D136" s="205"/>
      <c r="E136" s="206"/>
      <c r="F136" s="207"/>
      <c r="G136" s="208"/>
      <c r="H136" s="208"/>
      <c r="I136" s="209"/>
      <c r="J136" s="210"/>
      <c r="K136" s="211"/>
      <c r="L136" s="212"/>
      <c r="M136" s="213"/>
      <c r="N136" s="212"/>
      <c r="O136" s="214"/>
      <c r="P136" s="214"/>
      <c r="Q136" s="213"/>
      <c r="R136" s="215"/>
      <c r="T136" s="216"/>
      <c r="U136" s="217"/>
      <c r="V136" s="218"/>
      <c r="W136" s="218"/>
      <c r="X136" s="218"/>
      <c r="Y136" s="218"/>
      <c r="Z136" s="218"/>
      <c r="AA136" s="219"/>
      <c r="AR136" s="220"/>
      <c r="AT136" s="220"/>
      <c r="AU136" s="220"/>
      <c r="AY136" s="220"/>
      <c r="BE136" s="221"/>
      <c r="BF136" s="221"/>
      <c r="BG136" s="221"/>
      <c r="BH136" s="221"/>
      <c r="BI136" s="221"/>
      <c r="BJ136" s="220"/>
      <c r="BK136" s="221"/>
      <c r="BL136" s="220"/>
      <c r="BM136" s="220"/>
    </row>
    <row r="137" spans="2:65" s="9" customFormat="1" ht="29.5" customHeight="1" x14ac:dyDescent="0.35">
      <c r="B137" s="113"/>
      <c r="D137" s="122" t="s">
        <v>110</v>
      </c>
      <c r="E137" s="122"/>
      <c r="F137" s="122"/>
      <c r="G137" s="122"/>
      <c r="H137" s="122"/>
      <c r="I137" s="122"/>
      <c r="J137" s="122"/>
      <c r="K137" s="122"/>
      <c r="L137" s="122"/>
      <c r="M137" s="122"/>
      <c r="N137" s="199">
        <f>BK137</f>
        <v>0</v>
      </c>
      <c r="O137" s="200"/>
      <c r="P137" s="200"/>
      <c r="Q137" s="200"/>
      <c r="R137" s="115"/>
      <c r="T137" s="116"/>
      <c r="W137" s="117">
        <f>W138</f>
        <v>0</v>
      </c>
      <c r="Y137" s="117">
        <f>Y138</f>
        <v>0</v>
      </c>
      <c r="AA137" s="118">
        <f>AA138</f>
        <v>0</v>
      </c>
      <c r="AR137" s="119" t="s">
        <v>93</v>
      </c>
      <c r="AT137" s="120" t="s">
        <v>73</v>
      </c>
      <c r="AU137" s="120" t="s">
        <v>82</v>
      </c>
      <c r="AY137" s="119" t="s">
        <v>130</v>
      </c>
      <c r="BK137" s="121">
        <f>BK138</f>
        <v>0</v>
      </c>
    </row>
    <row r="138" spans="2:65" s="203" customFormat="1" ht="38" hidden="1" customHeight="1" x14ac:dyDescent="0.35">
      <c r="B138" s="204"/>
      <c r="C138" s="205"/>
      <c r="D138" s="205"/>
      <c r="E138" s="206"/>
      <c r="F138" s="222"/>
      <c r="G138" s="222"/>
      <c r="H138" s="222"/>
      <c r="I138" s="222"/>
      <c r="J138" s="210"/>
      <c r="K138" s="211"/>
      <c r="L138" s="223"/>
      <c r="M138" s="223"/>
      <c r="N138" s="223"/>
      <c r="O138" s="223"/>
      <c r="P138" s="223"/>
      <c r="Q138" s="223"/>
      <c r="R138" s="215"/>
      <c r="T138" s="216"/>
      <c r="U138" s="217"/>
      <c r="V138" s="218"/>
      <c r="W138" s="218"/>
      <c r="X138" s="218"/>
      <c r="Y138" s="218"/>
      <c r="Z138" s="218"/>
      <c r="AA138" s="219"/>
      <c r="AR138" s="220"/>
      <c r="AT138" s="220"/>
      <c r="AU138" s="220"/>
      <c r="AY138" s="220"/>
      <c r="BE138" s="221"/>
      <c r="BF138" s="221"/>
      <c r="BG138" s="221"/>
      <c r="BH138" s="221"/>
      <c r="BI138" s="221"/>
      <c r="BJ138" s="220"/>
      <c r="BK138" s="221"/>
      <c r="BL138" s="220"/>
      <c r="BM138" s="220"/>
    </row>
    <row r="139" spans="2:65" s="9" customFormat="1" ht="29.5" customHeight="1" x14ac:dyDescent="0.35">
      <c r="B139" s="113"/>
      <c r="D139" s="122" t="s">
        <v>111</v>
      </c>
      <c r="E139" s="122"/>
      <c r="F139" s="122"/>
      <c r="G139" s="122"/>
      <c r="H139" s="122"/>
      <c r="I139" s="122"/>
      <c r="J139" s="122"/>
      <c r="K139" s="122"/>
      <c r="L139" s="122"/>
      <c r="M139" s="122"/>
      <c r="N139" s="199">
        <f>BK139</f>
        <v>0</v>
      </c>
      <c r="O139" s="200"/>
      <c r="P139" s="200"/>
      <c r="Q139" s="200"/>
      <c r="R139" s="115"/>
      <c r="T139" s="116"/>
      <c r="W139" s="117">
        <f>SUM(W140:W140)</f>
        <v>0</v>
      </c>
      <c r="Y139" s="117">
        <f>SUM(Y140:Y140)</f>
        <v>0</v>
      </c>
      <c r="AA139" s="118">
        <f>SUM(AA140:AA140)</f>
        <v>0</v>
      </c>
      <c r="AR139" s="119" t="s">
        <v>93</v>
      </c>
      <c r="AT139" s="120" t="s">
        <v>73</v>
      </c>
      <c r="AU139" s="120" t="s">
        <v>82</v>
      </c>
      <c r="AY139" s="119" t="s">
        <v>130</v>
      </c>
      <c r="BK139" s="121">
        <f>SUM(BK140:BK140)</f>
        <v>0</v>
      </c>
    </row>
    <row r="140" spans="2:65" s="203" customFormat="1" ht="25.5" hidden="1" customHeight="1" x14ac:dyDescent="0.35">
      <c r="B140" s="204"/>
      <c r="C140" s="205"/>
      <c r="D140" s="205"/>
      <c r="E140" s="206"/>
      <c r="F140" s="222"/>
      <c r="G140" s="222"/>
      <c r="H140" s="222"/>
      <c r="I140" s="222"/>
      <c r="J140" s="210"/>
      <c r="K140" s="211"/>
      <c r="L140" s="223"/>
      <c r="M140" s="223"/>
      <c r="N140" s="223"/>
      <c r="O140" s="223"/>
      <c r="P140" s="223"/>
      <c r="Q140" s="223"/>
      <c r="R140" s="215"/>
      <c r="T140" s="216"/>
      <c r="U140" s="217"/>
      <c r="V140" s="218"/>
      <c r="W140" s="218"/>
      <c r="X140" s="218"/>
      <c r="Y140" s="218"/>
      <c r="Z140" s="218"/>
      <c r="AA140" s="219"/>
      <c r="AR140" s="220"/>
      <c r="AT140" s="220"/>
      <c r="AU140" s="220"/>
      <c r="AY140" s="220"/>
      <c r="BE140" s="221"/>
      <c r="BF140" s="221"/>
      <c r="BG140" s="221"/>
      <c r="BH140" s="221"/>
      <c r="BI140" s="221"/>
      <c r="BJ140" s="220"/>
      <c r="BK140" s="221"/>
      <c r="BL140" s="220"/>
      <c r="BM140" s="220"/>
    </row>
    <row r="141" spans="2:65" s="9" customFormat="1" ht="37.4" customHeight="1" x14ac:dyDescent="0.35">
      <c r="B141" s="113"/>
      <c r="D141" s="114" t="s">
        <v>112</v>
      </c>
      <c r="E141" s="114"/>
      <c r="F141" s="114"/>
      <c r="G141" s="114"/>
      <c r="H141" s="114"/>
      <c r="I141" s="114"/>
      <c r="J141" s="114"/>
      <c r="K141" s="114"/>
      <c r="L141" s="114"/>
      <c r="M141" s="114"/>
      <c r="N141" s="201">
        <f>BK141</f>
        <v>0</v>
      </c>
      <c r="O141" s="202"/>
      <c r="P141" s="202"/>
      <c r="Q141" s="202"/>
      <c r="R141" s="115"/>
      <c r="T141" s="116"/>
      <c r="W141" s="117">
        <f>W142+W144</f>
        <v>0</v>
      </c>
      <c r="Y141" s="117">
        <f>Y142+Y144</f>
        <v>0</v>
      </c>
      <c r="AA141" s="118">
        <f>AA142+AA144</f>
        <v>0</v>
      </c>
      <c r="AR141" s="119" t="s">
        <v>143</v>
      </c>
      <c r="AT141" s="120" t="s">
        <v>73</v>
      </c>
      <c r="AU141" s="120" t="s">
        <v>74</v>
      </c>
      <c r="AY141" s="119" t="s">
        <v>130</v>
      </c>
      <c r="BK141" s="121">
        <f>BK142+BK144</f>
        <v>0</v>
      </c>
    </row>
    <row r="142" spans="2:65" s="9" customFormat="1" ht="19.5" customHeight="1" x14ac:dyDescent="0.35">
      <c r="B142" s="113"/>
      <c r="D142" s="122" t="s">
        <v>113</v>
      </c>
      <c r="E142" s="122"/>
      <c r="F142" s="122"/>
      <c r="G142" s="122"/>
      <c r="H142" s="122"/>
      <c r="I142" s="122"/>
      <c r="J142" s="122"/>
      <c r="K142" s="122"/>
      <c r="L142" s="122"/>
      <c r="M142" s="122"/>
      <c r="N142" s="197">
        <f>BK142</f>
        <v>0</v>
      </c>
      <c r="O142" s="198"/>
      <c r="P142" s="198"/>
      <c r="Q142" s="198"/>
      <c r="R142" s="115"/>
      <c r="T142" s="116"/>
      <c r="W142" s="117">
        <f>SUM(W143:W143)</f>
        <v>0</v>
      </c>
      <c r="Y142" s="117">
        <f>SUM(Y143:Y143)</f>
        <v>0</v>
      </c>
      <c r="AA142" s="118">
        <f>SUM(AA143:AA143)</f>
        <v>0</v>
      </c>
      <c r="AR142" s="119" t="s">
        <v>143</v>
      </c>
      <c r="AT142" s="120" t="s">
        <v>73</v>
      </c>
      <c r="AU142" s="120" t="s">
        <v>82</v>
      </c>
      <c r="AY142" s="119" t="s">
        <v>130</v>
      </c>
      <c r="BK142" s="121">
        <f>SUM(BK143:BK143)</f>
        <v>0</v>
      </c>
    </row>
    <row r="143" spans="2:65" s="203" customFormat="1" ht="25.5" hidden="1" customHeight="1" x14ac:dyDescent="0.35">
      <c r="B143" s="204"/>
      <c r="C143" s="205"/>
      <c r="D143" s="205"/>
      <c r="E143" s="206"/>
      <c r="F143" s="222"/>
      <c r="G143" s="222"/>
      <c r="H143" s="222"/>
      <c r="I143" s="222"/>
      <c r="J143" s="210"/>
      <c r="K143" s="211"/>
      <c r="L143" s="223"/>
      <c r="M143" s="223"/>
      <c r="N143" s="223"/>
      <c r="O143" s="223"/>
      <c r="P143" s="223"/>
      <c r="Q143" s="223"/>
      <c r="R143" s="215"/>
      <c r="T143" s="216"/>
      <c r="U143" s="217"/>
      <c r="V143" s="218"/>
      <c r="W143" s="218"/>
      <c r="X143" s="218"/>
      <c r="Y143" s="218"/>
      <c r="Z143" s="218"/>
      <c r="AA143" s="219"/>
      <c r="AR143" s="220"/>
      <c r="AT143" s="220"/>
      <c r="AU143" s="220"/>
      <c r="AY143" s="220"/>
      <c r="BE143" s="221"/>
      <c r="BF143" s="221"/>
      <c r="BG143" s="221"/>
      <c r="BH143" s="221"/>
      <c r="BI143" s="221"/>
      <c r="BJ143" s="220"/>
      <c r="BK143" s="221"/>
      <c r="BL143" s="220"/>
      <c r="BM143" s="220"/>
    </row>
    <row r="144" spans="2:65" s="9" customFormat="1" ht="29.5" customHeight="1" x14ac:dyDescent="0.35">
      <c r="B144" s="113"/>
      <c r="D144" s="122" t="s">
        <v>114</v>
      </c>
      <c r="E144" s="122"/>
      <c r="F144" s="122"/>
      <c r="G144" s="122"/>
      <c r="H144" s="122"/>
      <c r="I144" s="122"/>
      <c r="J144" s="122"/>
      <c r="K144" s="122"/>
      <c r="L144" s="122"/>
      <c r="M144" s="122"/>
      <c r="N144" s="199">
        <f>BK144</f>
        <v>0</v>
      </c>
      <c r="O144" s="200"/>
      <c r="P144" s="200"/>
      <c r="Q144" s="200"/>
      <c r="R144" s="115"/>
      <c r="T144" s="116"/>
      <c r="W144" s="117">
        <f>SUM(W145:W145)</f>
        <v>0</v>
      </c>
      <c r="Y144" s="117">
        <f>SUM(Y145:Y145)</f>
        <v>0</v>
      </c>
      <c r="AA144" s="118">
        <f>SUM(AA145:AA145)</f>
        <v>0</v>
      </c>
      <c r="AR144" s="119" t="s">
        <v>143</v>
      </c>
      <c r="AT144" s="120" t="s">
        <v>73</v>
      </c>
      <c r="AU144" s="120" t="s">
        <v>82</v>
      </c>
      <c r="AY144" s="119" t="s">
        <v>130</v>
      </c>
      <c r="BK144" s="121">
        <f>SUM(BK145:BK145)</f>
        <v>0</v>
      </c>
    </row>
    <row r="145" spans="2:65" s="203" customFormat="1" ht="25.5" hidden="1" customHeight="1" x14ac:dyDescent="0.35">
      <c r="B145" s="204"/>
      <c r="C145" s="205"/>
      <c r="D145" s="205"/>
      <c r="E145" s="206"/>
      <c r="F145" s="222"/>
      <c r="G145" s="222"/>
      <c r="H145" s="222"/>
      <c r="I145" s="222"/>
      <c r="J145" s="210"/>
      <c r="K145" s="211"/>
      <c r="L145" s="223"/>
      <c r="M145" s="223"/>
      <c r="N145" s="223"/>
      <c r="O145" s="223"/>
      <c r="P145" s="223"/>
      <c r="Q145" s="223"/>
      <c r="R145" s="215"/>
      <c r="T145" s="216"/>
      <c r="U145" s="224"/>
      <c r="V145" s="225"/>
      <c r="W145" s="225"/>
      <c r="X145" s="225"/>
      <c r="Y145" s="225"/>
      <c r="Z145" s="225"/>
      <c r="AA145" s="226"/>
      <c r="AR145" s="220"/>
      <c r="AT145" s="220"/>
      <c r="AU145" s="220"/>
      <c r="AY145" s="220"/>
      <c r="BE145" s="221"/>
      <c r="BF145" s="221"/>
      <c r="BG145" s="221"/>
      <c r="BH145" s="221"/>
      <c r="BI145" s="221"/>
      <c r="BJ145" s="220"/>
      <c r="BK145" s="221"/>
      <c r="BL145" s="220"/>
      <c r="BM145" s="220"/>
    </row>
    <row r="146" spans="2:65" s="1" customFormat="1" ht="7" customHeight="1" x14ac:dyDescent="0.35">
      <c r="B146" s="52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4"/>
    </row>
  </sheetData>
  <sheetProtection sheet="1" objects="1" scenarios="1"/>
  <mergeCells count="111">
    <mergeCell ref="H1:K1"/>
    <mergeCell ref="S2:AC2"/>
    <mergeCell ref="F145:I145"/>
    <mergeCell ref="L145:M145"/>
    <mergeCell ref="N145:Q145"/>
    <mergeCell ref="N120:Q120"/>
    <mergeCell ref="N121:Q121"/>
    <mergeCell ref="N122:Q122"/>
    <mergeCell ref="N124:Q124"/>
    <mergeCell ref="N129:Q129"/>
    <mergeCell ref="N134:Q134"/>
    <mergeCell ref="N135:Q135"/>
    <mergeCell ref="N137:Q137"/>
    <mergeCell ref="N139:Q139"/>
    <mergeCell ref="N141:Q141"/>
    <mergeCell ref="N142:Q142"/>
    <mergeCell ref="N144:Q144"/>
    <mergeCell ref="F143:I143"/>
    <mergeCell ref="L143:M143"/>
    <mergeCell ref="N143:Q143"/>
    <mergeCell ref="F138:I138"/>
    <mergeCell ref="L138:M138"/>
    <mergeCell ref="N138:Q138"/>
    <mergeCell ref="F140:I140"/>
    <mergeCell ref="L140:M140"/>
    <mergeCell ref="N140:Q140"/>
    <mergeCell ref="F136:I136"/>
    <mergeCell ref="L136:M136"/>
    <mergeCell ref="N136:Q136"/>
    <mergeCell ref="F131:I131"/>
    <mergeCell ref="L131:M131"/>
    <mergeCell ref="N131:Q131"/>
    <mergeCell ref="F132:I132"/>
    <mergeCell ref="F133:I133"/>
    <mergeCell ref="L133:M133"/>
    <mergeCell ref="N133:Q133"/>
    <mergeCell ref="F126:I126"/>
    <mergeCell ref="F127:I127"/>
    <mergeCell ref="L127:M127"/>
    <mergeCell ref="N127:Q127"/>
    <mergeCell ref="F128:I128"/>
    <mergeCell ref="L128:M128"/>
    <mergeCell ref="N128:Q128"/>
    <mergeCell ref="F130:I130"/>
    <mergeCell ref="L130:M130"/>
    <mergeCell ref="N130:Q130"/>
    <mergeCell ref="M117:Q117"/>
    <mergeCell ref="F119:I119"/>
    <mergeCell ref="L119:M119"/>
    <mergeCell ref="N119:Q119"/>
    <mergeCell ref="F123:I123"/>
    <mergeCell ref="L123:M123"/>
    <mergeCell ref="N123:Q123"/>
    <mergeCell ref="F125:I125"/>
    <mergeCell ref="L125:M125"/>
    <mergeCell ref="N125:Q125"/>
    <mergeCell ref="N98:Q98"/>
    <mergeCell ref="N99:Q99"/>
    <mergeCell ref="N101:Q101"/>
    <mergeCell ref="L103:Q103"/>
    <mergeCell ref="C109:Q109"/>
    <mergeCell ref="F111:P111"/>
    <mergeCell ref="F112:P112"/>
    <mergeCell ref="M114:P114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/>
    <hyperlink ref="H1:K1" location="C86" display="2) Rekapitulace rozpočtu"/>
    <hyperlink ref="L1" location="C11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D_1_4_4_ - Plynová zařízení</vt:lpstr>
      <vt:lpstr>'D_1_4_4_ - Plynová zařízení'!Názvy_tisku</vt:lpstr>
      <vt:lpstr>'Rekapitulace stavby'!Názvy_tisku</vt:lpstr>
      <vt:lpstr>'D_1_4_4_ - Plynová zařízení'!Oblast_tisku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PC-BARB\Marketa</dc:creator>
  <cp:lastModifiedBy>Jirka</cp:lastModifiedBy>
  <dcterms:created xsi:type="dcterms:W3CDTF">2018-07-09T07:05:30Z</dcterms:created>
  <dcterms:modified xsi:type="dcterms:W3CDTF">2024-11-14T21:07:03Z</dcterms:modified>
</cp:coreProperties>
</file>